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CONTROL INTERNO\Documents\111  CARPETA DE TRABAJO NUEVO EQUIPO 2021\numeral 4  - inspeccion y vigilancia\"/>
    </mc:Choice>
  </mc:AlternateContent>
  <xr:revisionPtr revIDLastSave="0" documentId="13_ncr:1_{5A6D0F06-3F3A-49A5-AFE7-0838EB78D45C}" xr6:coauthVersionLast="36" xr6:coauthVersionMax="36" xr10:uidLastSave="{00000000-0000-0000-0000-000000000000}"/>
  <bookViews>
    <workbookView xWindow="0" yWindow="0" windowWidth="28800" windowHeight="11625" activeTab="3" xr2:uid="{00000000-000D-0000-FFFF-FFFF00000000}"/>
  </bookViews>
  <sheets>
    <sheet name="RESULTADO" sheetId="3" r:id="rId1"/>
    <sheet name="FORMATO 2020 OCI INFOTEP" sheetId="1" r:id="rId2"/>
    <sheet name="CONVENCIONES" sheetId="2" state="hidden" r:id="rId3"/>
    <sheet name="PARA PRESENTACION" sheetId="4" r:id="rId4"/>
    <sheet name="Hoja1" sheetId="5" r:id="rId5"/>
  </sheets>
  <definedNames>
    <definedName name="_xlnm._FilterDatabase" localSheetId="1" hidden="1">'FORMATO 2020 OCI INFOTEP'!$A$6:$P$6</definedName>
    <definedName name="FIJO1">'FORMATO 2020 OCI INFOTEP'!$H$2</definedName>
    <definedName name="FIJO2">'FORMATO 2020 OCI INFOTEP'!$H$3</definedName>
    <definedName name="FIJO3">'FORMATO 2020 OCI INFOTEP'!$J$2</definedName>
    <definedName name="FIJO4">'FORMATO 2020 OCI INFOTEP'!$J$3</definedName>
    <definedName name="FIJO5">'FORMATO 2020 OCI INFOTEP'!$L$2</definedName>
    <definedName name="FIJO6">'FORMATO 2020 OCI INFOTEP'!$L$3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0" i="1" l="1"/>
  <c r="M39" i="1"/>
  <c r="N7" i="1" l="1"/>
  <c r="N12" i="1"/>
  <c r="N15" i="1"/>
  <c r="N19" i="1"/>
  <c r="N22" i="1"/>
  <c r="N25" i="1"/>
  <c r="N28" i="1"/>
  <c r="N31" i="1"/>
  <c r="N34" i="1"/>
  <c r="N37" i="1"/>
  <c r="N44" i="1"/>
  <c r="N53" i="1"/>
  <c r="N55" i="1"/>
  <c r="N58" i="1"/>
  <c r="N61" i="1"/>
  <c r="N64" i="1"/>
  <c r="N67" i="1"/>
  <c r="N70" i="1"/>
  <c r="N74" i="1"/>
  <c r="O74" i="1" s="1"/>
  <c r="G8" i="3" s="1"/>
  <c r="N78" i="1"/>
  <c r="N82" i="1"/>
  <c r="N89" i="1"/>
  <c r="N94" i="1"/>
  <c r="N96" i="1"/>
  <c r="N99" i="1"/>
  <c r="N106" i="1"/>
  <c r="O106" i="1" s="1"/>
  <c r="G11" i="3" s="1"/>
  <c r="N110" i="1"/>
  <c r="N112" i="1"/>
  <c r="N117" i="1"/>
  <c r="N119" i="1"/>
  <c r="E13" i="3"/>
  <c r="L3" i="1"/>
  <c r="L121" i="1" s="1"/>
  <c r="J3" i="1"/>
  <c r="J120" i="1" s="1"/>
  <c r="J121" i="1"/>
  <c r="H121" i="1"/>
  <c r="L120" i="1"/>
  <c r="H120" i="1"/>
  <c r="L119" i="1"/>
  <c r="J119" i="1"/>
  <c r="H119" i="1"/>
  <c r="L118" i="1"/>
  <c r="H118" i="1"/>
  <c r="L117" i="1"/>
  <c r="J117" i="1"/>
  <c r="H117" i="1"/>
  <c r="L116" i="1"/>
  <c r="H116" i="1"/>
  <c r="L115" i="1"/>
  <c r="J115" i="1"/>
  <c r="H115" i="1"/>
  <c r="L114" i="1"/>
  <c r="H114" i="1"/>
  <c r="L113" i="1"/>
  <c r="J113" i="1"/>
  <c r="H113" i="1"/>
  <c r="L112" i="1"/>
  <c r="J112" i="1"/>
  <c r="H112" i="1"/>
  <c r="L111" i="1"/>
  <c r="J111" i="1"/>
  <c r="H111" i="1"/>
  <c r="L110" i="1"/>
  <c r="J110" i="1"/>
  <c r="H110" i="1"/>
  <c r="L108" i="1"/>
  <c r="J108" i="1"/>
  <c r="H108" i="1"/>
  <c r="L107" i="1"/>
  <c r="J107" i="1"/>
  <c r="H107" i="1"/>
  <c r="L106" i="1"/>
  <c r="J106" i="1"/>
  <c r="H106" i="1"/>
  <c r="L104" i="1"/>
  <c r="J104" i="1"/>
  <c r="H104" i="1"/>
  <c r="L103" i="1"/>
  <c r="J103" i="1"/>
  <c r="H103" i="1"/>
  <c r="L102" i="1"/>
  <c r="J102" i="1"/>
  <c r="H102" i="1"/>
  <c r="L101" i="1"/>
  <c r="J101" i="1"/>
  <c r="H101" i="1"/>
  <c r="L100" i="1"/>
  <c r="J100" i="1"/>
  <c r="H100" i="1"/>
  <c r="L99" i="1"/>
  <c r="J99" i="1"/>
  <c r="H99" i="1"/>
  <c r="L98" i="1"/>
  <c r="J98" i="1"/>
  <c r="H98" i="1"/>
  <c r="L97" i="1"/>
  <c r="J97" i="1"/>
  <c r="H97" i="1"/>
  <c r="L96" i="1"/>
  <c r="J96" i="1"/>
  <c r="H96" i="1"/>
  <c r="L95" i="1"/>
  <c r="J95" i="1"/>
  <c r="H95" i="1"/>
  <c r="L94" i="1"/>
  <c r="J94" i="1"/>
  <c r="H94" i="1"/>
  <c r="L93" i="1"/>
  <c r="J93" i="1"/>
  <c r="H93" i="1"/>
  <c r="L92" i="1"/>
  <c r="J92" i="1"/>
  <c r="H92" i="1"/>
  <c r="L91" i="1"/>
  <c r="J91" i="1"/>
  <c r="H91" i="1"/>
  <c r="L90" i="1"/>
  <c r="J90" i="1"/>
  <c r="H90" i="1"/>
  <c r="L89" i="1"/>
  <c r="J89" i="1"/>
  <c r="H89" i="1"/>
  <c r="L87" i="1"/>
  <c r="L86" i="1"/>
  <c r="L85" i="1"/>
  <c r="L84" i="1"/>
  <c r="L83" i="1"/>
  <c r="L82" i="1"/>
  <c r="J87" i="1"/>
  <c r="J86" i="1"/>
  <c r="J85" i="1"/>
  <c r="J84" i="1"/>
  <c r="J83" i="1"/>
  <c r="J82" i="1"/>
  <c r="H87" i="1"/>
  <c r="H86" i="1"/>
  <c r="H85" i="1"/>
  <c r="H84" i="1"/>
  <c r="H83" i="1"/>
  <c r="H82" i="1"/>
  <c r="L81" i="1"/>
  <c r="J81" i="1"/>
  <c r="H81" i="1"/>
  <c r="L80" i="1"/>
  <c r="J80" i="1"/>
  <c r="H80" i="1"/>
  <c r="L79" i="1"/>
  <c r="J79" i="1"/>
  <c r="H79" i="1"/>
  <c r="L78" i="1"/>
  <c r="J78" i="1"/>
  <c r="H78" i="1"/>
  <c r="L76" i="1"/>
  <c r="J76" i="1"/>
  <c r="H76" i="1"/>
  <c r="L75" i="1"/>
  <c r="J75" i="1"/>
  <c r="H75" i="1"/>
  <c r="L74" i="1"/>
  <c r="J74" i="1"/>
  <c r="H74" i="1"/>
  <c r="L72" i="1"/>
  <c r="J72" i="1"/>
  <c r="H72" i="1"/>
  <c r="L71" i="1"/>
  <c r="J71" i="1"/>
  <c r="H71" i="1"/>
  <c r="L70" i="1"/>
  <c r="J70" i="1"/>
  <c r="H70" i="1"/>
  <c r="L69" i="1"/>
  <c r="J69" i="1"/>
  <c r="H69" i="1"/>
  <c r="L68" i="1"/>
  <c r="J68" i="1"/>
  <c r="H68" i="1"/>
  <c r="L67" i="1"/>
  <c r="J67" i="1"/>
  <c r="H67" i="1"/>
  <c r="L66" i="1"/>
  <c r="J66" i="1"/>
  <c r="H66" i="1"/>
  <c r="L65" i="1"/>
  <c r="J65" i="1"/>
  <c r="H65" i="1"/>
  <c r="L64" i="1"/>
  <c r="J64" i="1"/>
  <c r="H64" i="1"/>
  <c r="L63" i="1"/>
  <c r="J63" i="1"/>
  <c r="H63" i="1"/>
  <c r="L62" i="1"/>
  <c r="J62" i="1"/>
  <c r="H62" i="1"/>
  <c r="L61" i="1"/>
  <c r="J61" i="1"/>
  <c r="H61" i="1"/>
  <c r="L60" i="1"/>
  <c r="J60" i="1"/>
  <c r="H60" i="1"/>
  <c r="L59" i="1"/>
  <c r="J59" i="1"/>
  <c r="H59" i="1"/>
  <c r="L58" i="1"/>
  <c r="J58" i="1"/>
  <c r="H58" i="1"/>
  <c r="L56" i="1"/>
  <c r="J56" i="1"/>
  <c r="H56" i="1"/>
  <c r="L55" i="1"/>
  <c r="J55" i="1"/>
  <c r="H55" i="1"/>
  <c r="L54" i="1"/>
  <c r="J54" i="1"/>
  <c r="H54" i="1"/>
  <c r="L53" i="1"/>
  <c r="J53" i="1"/>
  <c r="H53" i="1"/>
  <c r="N50" i="1"/>
  <c r="N47" i="1"/>
  <c r="L51" i="1"/>
  <c r="L50" i="1"/>
  <c r="J51" i="1"/>
  <c r="J50" i="1"/>
  <c r="H51" i="1"/>
  <c r="H50" i="1"/>
  <c r="L49" i="1"/>
  <c r="J49" i="1"/>
  <c r="H49" i="1"/>
  <c r="L48" i="1"/>
  <c r="J48" i="1"/>
  <c r="H48" i="1"/>
  <c r="L47" i="1"/>
  <c r="J47" i="1"/>
  <c r="H47" i="1"/>
  <c r="L46" i="1"/>
  <c r="J46" i="1"/>
  <c r="H46" i="1"/>
  <c r="L45" i="1"/>
  <c r="J45" i="1"/>
  <c r="H45" i="1"/>
  <c r="L44" i="1"/>
  <c r="J44" i="1"/>
  <c r="H44" i="1"/>
  <c r="L40" i="1"/>
  <c r="J40" i="1"/>
  <c r="H40" i="1"/>
  <c r="L39" i="1"/>
  <c r="J39" i="1"/>
  <c r="H39" i="1"/>
  <c r="L38" i="1"/>
  <c r="J38" i="1"/>
  <c r="H38" i="1"/>
  <c r="L37" i="1"/>
  <c r="J37" i="1"/>
  <c r="H37" i="1"/>
  <c r="L18" i="1"/>
  <c r="L17" i="1"/>
  <c r="L16" i="1"/>
  <c r="L15" i="1"/>
  <c r="J18" i="1"/>
  <c r="J17" i="1"/>
  <c r="J16" i="1"/>
  <c r="J15" i="1"/>
  <c r="H18" i="1"/>
  <c r="H17" i="1"/>
  <c r="H16" i="1"/>
  <c r="H15" i="1"/>
  <c r="L36" i="1"/>
  <c r="J36" i="1"/>
  <c r="H36" i="1"/>
  <c r="L35" i="1"/>
  <c r="J35" i="1"/>
  <c r="H35" i="1"/>
  <c r="L34" i="1"/>
  <c r="J34" i="1"/>
  <c r="H34" i="1"/>
  <c r="L33" i="1"/>
  <c r="J33" i="1"/>
  <c r="H33" i="1"/>
  <c r="L32" i="1"/>
  <c r="J32" i="1"/>
  <c r="H32" i="1"/>
  <c r="L31" i="1"/>
  <c r="J31" i="1"/>
  <c r="H31" i="1"/>
  <c r="L30" i="1"/>
  <c r="J30" i="1"/>
  <c r="H30" i="1"/>
  <c r="L29" i="1"/>
  <c r="J29" i="1"/>
  <c r="H29" i="1"/>
  <c r="L28" i="1"/>
  <c r="J28" i="1"/>
  <c r="H28" i="1"/>
  <c r="L27" i="1"/>
  <c r="J27" i="1"/>
  <c r="H27" i="1"/>
  <c r="L26" i="1"/>
  <c r="J26" i="1"/>
  <c r="H26" i="1"/>
  <c r="L25" i="1"/>
  <c r="J25" i="1"/>
  <c r="H25" i="1"/>
  <c r="L24" i="1"/>
  <c r="J24" i="1"/>
  <c r="H24" i="1"/>
  <c r="L23" i="1"/>
  <c r="J23" i="1"/>
  <c r="H23" i="1"/>
  <c r="L22" i="1"/>
  <c r="J22" i="1"/>
  <c r="H22" i="1"/>
  <c r="L21" i="1"/>
  <c r="J21" i="1"/>
  <c r="H21" i="1"/>
  <c r="L20" i="1"/>
  <c r="H20" i="1"/>
  <c r="L19" i="1"/>
  <c r="J19" i="1"/>
  <c r="H19" i="1"/>
  <c r="L14" i="1"/>
  <c r="L13" i="1"/>
  <c r="L12" i="1"/>
  <c r="J14" i="1"/>
  <c r="J13" i="1"/>
  <c r="J12" i="1"/>
  <c r="H14" i="1"/>
  <c r="H13" i="1"/>
  <c r="H12" i="1"/>
  <c r="L11" i="1"/>
  <c r="L10" i="1"/>
  <c r="L9" i="1"/>
  <c r="L8" i="1"/>
  <c r="L7" i="1"/>
  <c r="J11" i="1"/>
  <c r="J10" i="1"/>
  <c r="J9" i="1"/>
  <c r="J8" i="1"/>
  <c r="J7" i="1"/>
  <c r="H11" i="1"/>
  <c r="H10" i="1"/>
  <c r="H9" i="1"/>
  <c r="H8" i="1"/>
  <c r="H7" i="1"/>
  <c r="F8" i="1"/>
  <c r="F9" i="1" s="1"/>
  <c r="F10" i="1" s="1"/>
  <c r="F11" i="1" s="1"/>
  <c r="D5" i="3"/>
  <c r="D6" i="3" s="1"/>
  <c r="D7" i="3" s="1"/>
  <c r="D8" i="3" s="1"/>
  <c r="D9" i="3" s="1"/>
  <c r="D10" i="3" s="1"/>
  <c r="D11" i="3" s="1"/>
  <c r="D12" i="3" s="1"/>
  <c r="B5" i="3"/>
  <c r="B6" i="3" s="1"/>
  <c r="B7" i="3" s="1"/>
  <c r="B8" i="3" s="1"/>
  <c r="B9" i="3" s="1"/>
  <c r="B10" i="3" s="1"/>
  <c r="B11" i="3" s="1"/>
  <c r="B12" i="3" s="1"/>
  <c r="F13" i="3"/>
  <c r="C7" i="3"/>
  <c r="C8" i="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5" i="1"/>
  <c r="C46" i="1"/>
  <c r="C47" i="1"/>
  <c r="C48" i="1" s="1"/>
  <c r="C49" i="1" s="1"/>
  <c r="C50" i="1" s="1"/>
  <c r="C51" i="1" s="1"/>
  <c r="C54" i="1"/>
  <c r="C55" i="1"/>
  <c r="C56" i="1" s="1"/>
  <c r="C59" i="1"/>
  <c r="C60" i="1" s="1"/>
  <c r="C61" i="1" s="1"/>
  <c r="C62" i="1" s="1"/>
  <c r="C63" i="1" s="1"/>
  <c r="C64" i="1" s="1"/>
  <c r="C65" i="1" s="1"/>
  <c r="C66" i="1" s="1"/>
  <c r="C67" i="1" s="1"/>
  <c r="C68" i="1" s="1"/>
  <c r="C69" i="1" s="1"/>
  <c r="C70" i="1" s="1"/>
  <c r="C71" i="1" s="1"/>
  <c r="C72" i="1" s="1"/>
  <c r="C75" i="1"/>
  <c r="C76" i="1"/>
  <c r="C79" i="1"/>
  <c r="C80" i="1" s="1"/>
  <c r="C81" i="1" s="1"/>
  <c r="C82" i="1" s="1"/>
  <c r="C83" i="1" s="1"/>
  <c r="C84" i="1" s="1"/>
  <c r="C85" i="1" s="1"/>
  <c r="C86" i="1" s="1"/>
  <c r="C87" i="1" s="1"/>
  <c r="C90" i="1"/>
  <c r="C91" i="1" s="1"/>
  <c r="C92" i="1" s="1"/>
  <c r="C93" i="1" s="1"/>
  <c r="C94" i="1" s="1"/>
  <c r="C95" i="1" s="1"/>
  <c r="C96" i="1" s="1"/>
  <c r="C97" i="1" s="1"/>
  <c r="C98" i="1" s="1"/>
  <c r="C99" i="1" s="1"/>
  <c r="C100" i="1" s="1"/>
  <c r="C101" i="1" s="1"/>
  <c r="C102" i="1" s="1"/>
  <c r="C103" i="1" s="1"/>
  <c r="C104" i="1" s="1"/>
  <c r="C107" i="1"/>
  <c r="C108" i="1" s="1"/>
  <c r="C111" i="1"/>
  <c r="C112" i="1" s="1"/>
  <c r="C113" i="1" s="1"/>
  <c r="C114" i="1" s="1"/>
  <c r="C115" i="1" s="1"/>
  <c r="C116" i="1" s="1"/>
  <c r="C117" i="1" s="1"/>
  <c r="C118" i="1" s="1"/>
  <c r="C119" i="1" s="1"/>
  <c r="C120" i="1" s="1"/>
  <c r="C121" i="1" s="1"/>
  <c r="C12" i="3"/>
  <c r="C11" i="3"/>
  <c r="C10" i="3"/>
  <c r="C9" i="3"/>
  <c r="C8" i="3"/>
  <c r="C6" i="3"/>
  <c r="C5" i="3"/>
  <c r="C4" i="3"/>
  <c r="F120" i="1"/>
  <c r="F121" i="1" s="1"/>
  <c r="F119" i="1"/>
  <c r="F118" i="1"/>
  <c r="F117" i="1"/>
  <c r="F114" i="1"/>
  <c r="F115" i="1"/>
  <c r="F116" i="1"/>
  <c r="F113" i="1"/>
  <c r="F112" i="1"/>
  <c r="F111" i="1"/>
  <c r="F110" i="1"/>
  <c r="F107" i="1"/>
  <c r="F108" i="1" s="1"/>
  <c r="F106" i="1"/>
  <c r="F100" i="1"/>
  <c r="F101" i="1" s="1"/>
  <c r="F102" i="1" s="1"/>
  <c r="F103" i="1" s="1"/>
  <c r="F104" i="1" s="1"/>
  <c r="F99" i="1"/>
  <c r="F98" i="1"/>
  <c r="F97" i="1"/>
  <c r="F96" i="1"/>
  <c r="F95" i="1"/>
  <c r="F94" i="1"/>
  <c r="F90" i="1"/>
  <c r="F91" i="1"/>
  <c r="F92" i="1" s="1"/>
  <c r="F93" i="1" s="1"/>
  <c r="F89" i="1"/>
  <c r="F83" i="1"/>
  <c r="F84" i="1"/>
  <c r="F85" i="1"/>
  <c r="F86" i="1" s="1"/>
  <c r="F87" i="1" s="1"/>
  <c r="F82" i="1"/>
  <c r="F79" i="1"/>
  <c r="F80" i="1"/>
  <c r="F81" i="1"/>
  <c r="F78" i="1"/>
  <c r="F75" i="1"/>
  <c r="F76" i="1" s="1"/>
  <c r="F74" i="1"/>
  <c r="F71" i="1"/>
  <c r="F72" i="1"/>
  <c r="F70" i="1"/>
  <c r="F68" i="1"/>
  <c r="F69" i="1" s="1"/>
  <c r="F67" i="1"/>
  <c r="F65" i="1"/>
  <c r="F66" i="1"/>
  <c r="F64" i="1"/>
  <c r="F62" i="1"/>
  <c r="F63" i="1" s="1"/>
  <c r="F61" i="1"/>
  <c r="F59" i="1"/>
  <c r="F60" i="1"/>
  <c r="F58" i="1"/>
  <c r="F56" i="1"/>
  <c r="F55" i="1"/>
  <c r="F54" i="1"/>
  <c r="F53" i="1"/>
  <c r="F51" i="1"/>
  <c r="F50" i="1"/>
  <c r="F48" i="1"/>
  <c r="F49" i="1" s="1"/>
  <c r="F47" i="1"/>
  <c r="F45" i="1"/>
  <c r="F46" i="1"/>
  <c r="F44" i="1"/>
  <c r="F38" i="1"/>
  <c r="F39" i="1" s="1"/>
  <c r="F40" i="1" s="1"/>
  <c r="F37" i="1"/>
  <c r="F35" i="1"/>
  <c r="F36" i="1" s="1"/>
  <c r="F34" i="1"/>
  <c r="F32" i="1"/>
  <c r="F33" i="1" s="1"/>
  <c r="F31" i="1"/>
  <c r="F29" i="1"/>
  <c r="F30" i="1" s="1"/>
  <c r="F28" i="1"/>
  <c r="F26" i="1"/>
  <c r="F27" i="1" s="1"/>
  <c r="F25" i="1"/>
  <c r="F23" i="1"/>
  <c r="F24" i="1" s="1"/>
  <c r="F20" i="1"/>
  <c r="F21" i="1" s="1"/>
  <c r="F16" i="1"/>
  <c r="F17" i="1"/>
  <c r="F18" i="1"/>
  <c r="F13" i="1"/>
  <c r="F14" i="1"/>
  <c r="H8" i="3" l="1"/>
  <c r="I8" i="3"/>
  <c r="O44" i="1"/>
  <c r="G5" i="3" s="1"/>
  <c r="I5" i="3" s="1"/>
  <c r="J114" i="1"/>
  <c r="J116" i="1"/>
  <c r="J118" i="1"/>
  <c r="D13" i="3"/>
  <c r="O110" i="1"/>
  <c r="G12" i="3" s="1"/>
  <c r="H12" i="3" s="1"/>
  <c r="H11" i="3"/>
  <c r="I11" i="3"/>
  <c r="O89" i="1"/>
  <c r="G10" i="3" s="1"/>
  <c r="H10" i="3" s="1"/>
  <c r="O78" i="1"/>
  <c r="G9" i="3" s="1"/>
  <c r="H9" i="3" s="1"/>
  <c r="O58" i="1"/>
  <c r="G7" i="3" s="1"/>
  <c r="H7" i="3" s="1"/>
  <c r="O53" i="1"/>
  <c r="G6" i="3" s="1"/>
  <c r="H6" i="3" s="1"/>
  <c r="I6" i="3"/>
  <c r="H5" i="3"/>
  <c r="O7" i="1"/>
  <c r="G4" i="3" s="1"/>
  <c r="H4" i="3" s="1"/>
  <c r="I12" i="3" l="1"/>
  <c r="I10" i="3"/>
  <c r="I9" i="3"/>
  <c r="I7" i="3"/>
  <c r="I4" i="3"/>
  <c r="J4" i="3"/>
  <c r="L4" i="3" s="1"/>
  <c r="G13" i="3"/>
  <c r="K4" i="3" l="1"/>
</calcChain>
</file>

<file path=xl/sharedStrings.xml><?xml version="1.0" encoding="utf-8"?>
<sst xmlns="http://schemas.openxmlformats.org/spreadsheetml/2006/main" count="553" uniqueCount="283">
  <si>
    <t>MARCO DE REFERENCIA DEL PROCESO CONTABLE</t>
  </si>
  <si>
    <t>ELEMENTOS DEL MARCO NORMATIVO</t>
  </si>
  <si>
    <t>POLITICAS CONTABLES</t>
  </si>
  <si>
    <t>TIPO</t>
  </si>
  <si>
    <t>TOTAL</t>
  </si>
  <si>
    <t>OBSERVACIONES</t>
  </si>
  <si>
    <t>CALIFICACION</t>
  </si>
  <si>
    <t>¿La entidad ha definido las politicas contables que debe aplicar para el reconocimiento, medicion, revelacion y presentacion de los hechos economicos de acuerdo con el marco normativo que le corresponde aplicar?</t>
  </si>
  <si>
    <t>1.1</t>
  </si>
  <si>
    <t>Ex</t>
  </si>
  <si>
    <t>Ef</t>
  </si>
  <si>
    <t>1.2</t>
  </si>
  <si>
    <t>Las políticas establecidas son aplicadas en el desarrollo del proceso contable?</t>
  </si>
  <si>
    <t>1.3</t>
  </si>
  <si>
    <t>¿Las políticas contables responden a la naturaleza y a la actividad de la entidad?</t>
  </si>
  <si>
    <t>¿Las políticas contables propenden por la representación fiel de la información financiera?</t>
  </si>
  <si>
    <t>1.4</t>
  </si>
  <si>
    <t>¿Se establecen instrumentos (planes, procedimientos,manuales, reglas de negocio, guías, etc) para el seguimiento al cumplimiento de los planes de mejoramiento derivados de los hallazgos de auditoría interna o externa?</t>
  </si>
  <si>
    <t>2.1</t>
  </si>
  <si>
    <t>2.2</t>
  </si>
  <si>
    <t>¿Se socializan estos instrumentos de seguimiento con los responsables?</t>
  </si>
  <si>
    <t>¿Se hace seguimiento o monitoreo al cumplimiento de los planes de mejoramiento?</t>
  </si>
  <si>
    <t>¿La entidad cuenta con una política o instrumento (procedimiento, manual, regla de negocio, guía, instructivo, etc.) tendiente a facilitar el flujo de información relativo a los hechos económicos originados en cualquier dependencia?</t>
  </si>
  <si>
    <t>3.1</t>
  </si>
  <si>
    <t>3.2</t>
  </si>
  <si>
    <t>3.3</t>
  </si>
  <si>
    <t>¿Se socializan estas herramientas con el personal involucrado en el proceso?</t>
  </si>
  <si>
    <t>¿Existen procedimientos internos documentados que faciliten la aplicación de la política?</t>
  </si>
  <si>
    <t>4.1</t>
  </si>
  <si>
    <t>4.2</t>
  </si>
  <si>
    <t>¿Se ha implementado una política o instrumento (directriz, procedimiento, guía o lineamiento) sobre la identificación de los bienes físicos en forma individualizada dentro del proceso contable de la entidad?</t>
  </si>
  <si>
    <t>¿Se ha socializado este instrumento con el personal involucrado en el proceso?</t>
  </si>
  <si>
    <t>¿Se verifica la individualización de los bienes físicos?</t>
  </si>
  <si>
    <t>¿Se cuenta con una directriz, guía o procedimiento para realizar las conciliaciones de las partidas más relevantes, a fin de lograr una adecuada identificación y medición?</t>
  </si>
  <si>
    <t>5.1</t>
  </si>
  <si>
    <t>5.2</t>
  </si>
  <si>
    <t>¿Se socializan estas directrices, guías o procedimientos con el personal involucrado en el proceso?</t>
  </si>
  <si>
    <t>¿Se verifica la aplicación de estas directrices, guías o procedimientos?</t>
  </si>
  <si>
    <t>¿Se cuenta con una directriz, guía, lineamiento, procedimiento o instrucción en que se defina la segregación de funciones (autorizaciones, registros y manejos) dentro de los procesos contables?</t>
  </si>
  <si>
    <t>6.1</t>
  </si>
  <si>
    <t>6.2</t>
  </si>
  <si>
    <t>¿Se socializa esta directriz, guía, lineamiento, procedimiento o instrucción con el personal involucrado en el proceso?</t>
  </si>
  <si>
    <t>¿Se verifica el cumplimiento de esta directriz, guía, lineamiento, procedimiento o instrucción?</t>
  </si>
  <si>
    <t>¿Se cuenta con una directriz, procedimiento, guía, lineamiento o instrucción para la presentación oportuna de la información financiera?</t>
  </si>
  <si>
    <t>7.1</t>
  </si>
  <si>
    <t>7.2</t>
  </si>
  <si>
    <t>¿Se cumple con la directriz, guía, lineamiento, procedimiento o instrucción?</t>
  </si>
  <si>
    <t>¿Existe un procedimiento para llevar a cabo, en forma adecuada, el cierre integral de la información producida en las áreas o dependencias que generan hechos económicos?</t>
  </si>
  <si>
    <t>8.1</t>
  </si>
  <si>
    <t>8.2</t>
  </si>
  <si>
    <t>¿Se socializa este procedimiento con el personal involucrado en el proceso?</t>
  </si>
  <si>
    <t>¿Se cumple con el procedimiento?</t>
  </si>
  <si>
    <t>¿La entidad tiene implementadas directrices, procedimientos, guías o lineamientos para realizar periódicamente inventarios y cruces de información, que le permitan verificar la existencia de activos y pasivos?</t>
  </si>
  <si>
    <t>9.1</t>
  </si>
  <si>
    <t>9.2</t>
  </si>
  <si>
    <t>¿Se socializan las directrices, procedimientos, guías o lineamientos con el personal involucrado en el proceso?</t>
  </si>
  <si>
    <t>¿Se cumple con estas directrices, procedimientos, guías o lineamientos?</t>
  </si>
  <si>
    <t>¿Se tienen establecidas directrices, procedimientos, instrucciones, o lineamientos sobre análisis, depuración y seguimiento de cuentas para el mejoramiento y sostenibilidad de la calidad de la información?</t>
  </si>
  <si>
    <t>10.1</t>
  </si>
  <si>
    <t>10.2</t>
  </si>
  <si>
    <t>10.3</t>
  </si>
  <si>
    <t>¿Se socializan estas directrices, procedimientos, instrucciones, o lineamientos con el personal involucrado en el proceso?</t>
  </si>
  <si>
    <t>¿Existen mecanismos para verificar el cumplimiento de estas directrices, procedimientos, instrucciones, o lineamientos?</t>
  </si>
  <si>
    <t>¿El análisis, la depuracion y el seguimiento de cuentas se realiza permanentemente o por lo menos periódicamente?</t>
  </si>
  <si>
    <t>¿Se evidencia por medio de flujogramas, u otra técnica o mecanismo, la forma como circula la información hacia el área contable?</t>
  </si>
  <si>
    <t>11.1</t>
  </si>
  <si>
    <t>¿La entidad ha identificado los proveedores de información dentro del proceso contable?</t>
  </si>
  <si>
    <t>11.2</t>
  </si>
  <si>
    <t>¿La entidad ha identificado los receptores de información dentro del proceso contable?</t>
  </si>
  <si>
    <t>¿Los derechos y obligaciones se encuentran debidamente individualizados en la contabilidad, bien sea por el área contable, o bien por otras dependencias?</t>
  </si>
  <si>
    <t>12.1</t>
  </si>
  <si>
    <t>12.2</t>
  </si>
  <si>
    <t>¿Los derechos y obligaciones se miden a partir de su individualización?</t>
  </si>
  <si>
    <t>¿La baja en cuentas es factible a partir de la individualización de los derechos y obligaciones?</t>
  </si>
  <si>
    <t>¿Para la identificación de los hechos económicos, se toma como base el marco normativo aplicable a la entidad?</t>
  </si>
  <si>
    <t>ETAPAS DEL PROCESO CONTABLE</t>
  </si>
  <si>
    <t>RECONOCIMIENTO</t>
  </si>
  <si>
    <t>IDENTIFICACION</t>
  </si>
  <si>
    <t>13.1</t>
  </si>
  <si>
    <t>¿En el proceso de identificación se tienen en cuenta los criterios para el reconocimiento de los hechos económicos definidos en las normas?</t>
  </si>
  <si>
    <t>CLASIFICACION</t>
  </si>
  <si>
    <t>¿Se utiliza la versión actualizada del Catálogo General de Cuentas correspondiente al marco normativo aplicable a la entidad?</t>
  </si>
  <si>
    <t>14.1</t>
  </si>
  <si>
    <t>¿Se realizan revisiones permanentes sobre la vigencia del catálogo de cuentas?</t>
  </si>
  <si>
    <t>¿Se llevan registros individualizados de los hechos económicos ocurridos en la entidad</t>
  </si>
  <si>
    <t>15.1</t>
  </si>
  <si>
    <t>¿En el proceso de clasificación se consideran los criterios definidos en el marco normativo aplicable a la entidad?</t>
  </si>
  <si>
    <t>REGISTRO</t>
  </si>
  <si>
    <t>¿Los hechos económicos se contabilizan cronológicamente?</t>
  </si>
  <si>
    <t>16.1</t>
  </si>
  <si>
    <t>16.2</t>
  </si>
  <si>
    <t>¿Se verifica el registro contable cronológico de los hechos económicos?</t>
  </si>
  <si>
    <t>¿Se verifica el registro consecutivo de los hechos económicos en los libros de contabilidad?</t>
  </si>
  <si>
    <t>¿Los hechos económicos registrados están respaldados en documentos soporte idóneos?</t>
  </si>
  <si>
    <t>17.1</t>
  </si>
  <si>
    <t>¿Se verifica que los registros contables cuenten con los documentos de origen interno o externo que los soporten?</t>
  </si>
  <si>
    <t>17.2</t>
  </si>
  <si>
    <t>¿Se conservan y custodian los documentos soporte?</t>
  </si>
  <si>
    <t>¿Para el registro de los hechos económicos, se elaboran los respectivos comprobantes de contabilidad?</t>
  </si>
  <si>
    <t>18.1</t>
  </si>
  <si>
    <t>18.2</t>
  </si>
  <si>
    <t>¿Los comprobantes de contabilidad se realizan cronológicamente?</t>
  </si>
  <si>
    <t>¿Los comprobantes de contabilidad se enumeran consecutivamente?</t>
  </si>
  <si>
    <t>¿Los libros de contabilidad se encuentran debidamente soportados en comprobantes de contabilidad?</t>
  </si>
  <si>
    <t>19.1</t>
  </si>
  <si>
    <t>19.2</t>
  </si>
  <si>
    <t>¿La información de los libros de contabilidad coincide con la registrada en los comprobantes de contabilidad?</t>
  </si>
  <si>
    <t>En caso de haber diferencias entre los registros en los libros y los comprobantes de contabilidad, ¿se realizan las conciliaciones y ajustes necesarios?</t>
  </si>
  <si>
    <t>¿Existe algún mecanismo a través del cual se verifique la completitud de los registros contables?</t>
  </si>
  <si>
    <t>20.1</t>
  </si>
  <si>
    <t>20.2</t>
  </si>
  <si>
    <t>¿Dicho mecanismo se aplica de manera permanente o periódica?</t>
  </si>
  <si>
    <t>¿Los libros de contabilidad se encuentran actualizados y sus saldos están de acuerdo con el último informe trimestral transmitido a la Contaduría General de la Nación?</t>
  </si>
  <si>
    <t>MEDICION INICIAL</t>
  </si>
  <si>
    <t>21.1</t>
  </si>
  <si>
    <t>21.2</t>
  </si>
  <si>
    <t>¿Los criterios de medición inicial de los hechos económicos utilizados por la entidad corresponden al marco normativo aplicable a la entidad?</t>
  </si>
  <si>
    <t>¿Los criterios de medición de los activos, pasivos, ingresos, gastos y costos contenidos en el marco normativo aplicable a la entidad, son de conocimiento del personal involucrado en el proceso contable?</t>
  </si>
  <si>
    <t>¿Los criterios de medición de los activos, pasivos, ingresos, gastos y costos se aplican conforme al marco normativo que le corresponde a la entidad?</t>
  </si>
  <si>
    <t>MEDICION POSTERIOR</t>
  </si>
  <si>
    <t>22.1</t>
  </si>
  <si>
    <t>22.2</t>
  </si>
  <si>
    <t>22.3</t>
  </si>
  <si>
    <t>¿Se calculan, de manera adecuada, los valores correspondientes a los procesos de depreciación, amortización, agotamiento y deterioro, según aplique?</t>
  </si>
  <si>
    <t>¿Los cálculos de depreciación se realizan con base en lo establecido en la política?</t>
  </si>
  <si>
    <t>¿La vida útil de la propiedad, planta y equipo, y la depreciación son objeto de revisión periódica?</t>
  </si>
  <si>
    <t>¿Se verifican los indicios de deterioro de los activos por lo menos al final del periodo contable?</t>
  </si>
  <si>
    <t>¿Se encuentran plenamente establecidos los criterios de medición posterior para cada uno de los elementos de los estados financieros?</t>
  </si>
  <si>
    <t>23.1</t>
  </si>
  <si>
    <t>23.2</t>
  </si>
  <si>
    <t>23.3</t>
  </si>
  <si>
    <t>23.4</t>
  </si>
  <si>
    <t>23.5</t>
  </si>
  <si>
    <t>¿Los criterios se establecen con base en el marco normativo aplicable a la entidad?</t>
  </si>
  <si>
    <t>¿Se identifican los hechos económicos que deben ser objeto de actualización posterior?</t>
  </si>
  <si>
    <t>¿Se verifica que la medición posterior se efectúa con base en los criterios establecidos en el marco normativo aplicable a la entidad?</t>
  </si>
  <si>
    <t>¿La actualización de los hechos económicos se realiza de manera oportuna?</t>
  </si>
  <si>
    <t>¿Se soportan las mediciones fundamentadas en estimaciones o juicios de profesionales expertos ajenos al proceso contable?</t>
  </si>
  <si>
    <t>PRESENTACION DE ESTADOS FINANCIEROS</t>
  </si>
  <si>
    <t>24.1</t>
  </si>
  <si>
    <t>24.2</t>
  </si>
  <si>
    <t>24.3</t>
  </si>
  <si>
    <t>24.4</t>
  </si>
  <si>
    <t>¿Se elaboran y presentan oportunamente los estados financieros a los usuarios de la información financiera?</t>
  </si>
  <si>
    <t>¿Se cuenta con una política, directriz, procedimiento, guía o lineamiento para la divulgación de los estados financieros?</t>
  </si>
  <si>
    <t>¿Se cumple la política, directriz, procedimiento, guía o lineamiento establecida para la divulgación de los estados financieros?</t>
  </si>
  <si>
    <t>¿Se tienen en cuenta los estados financieros para la toma de decisiones en la gestión de la entidad?</t>
  </si>
  <si>
    <t>¿Las cifras contenidas en los estados financieros coinciden con los saldos de los libros de contabilidad?</t>
  </si>
  <si>
    <t>25.1</t>
  </si>
  <si>
    <t>¿Se realizan verificaciones de los saldos de las partidas de los estados financieros previo a la presentación de los estados financieros?</t>
  </si>
  <si>
    <t>¿Se utiliza un sistema de indicadores para analizar e interpretar la realidad financiera de la entidad?</t>
  </si>
  <si>
    <t>26.1</t>
  </si>
  <si>
    <t>26.2</t>
  </si>
  <si>
    <t>¿Los indicadores se ajustan a las necesidades de la entidad y del proceso contable?</t>
  </si>
  <si>
    <t>¿Se verifica la fiabilidad de la información utilizada como insumo para la elaboración del indicador?</t>
  </si>
  <si>
    <t>27.1</t>
  </si>
  <si>
    <t>¿La información financiera presenta la suficiente ilustración para su adecuada comprensión por parte de los usuarios?</t>
  </si>
  <si>
    <t>¿Las notas a los estados financieros cumplen con las revelaciones requeridas en las normas para el reconocimiento, medición, revelación y presentación de los hechos económicos del marco normativo aplicable?</t>
  </si>
  <si>
    <t>27.2</t>
  </si>
  <si>
    <t>27.3</t>
  </si>
  <si>
    <t>27.4</t>
  </si>
  <si>
    <t>27.5</t>
  </si>
  <si>
    <t>¿El contenido de las notas a los estados financieros revela en forma suficiente la información de tipo cualitativo y cuantitativo para que sea útil al usuario?</t>
  </si>
  <si>
    <t>¿En las notas a los estados financieros, se hace referencia a las variaciones significativas que se presentan de un periodo a otro?</t>
  </si>
  <si>
    <t>¿Las notas explican la aplicación de metodologías o la aplicación de juicios profesionales en la preparación de la información, cuando a ello hay lugar?</t>
  </si>
  <si>
    <t>¿Se corrobora que la información presentada a los distintos usuarios de la información sea consistente?</t>
  </si>
  <si>
    <t>RENDICION DE CUENTAS E INFORMACION A PARTES INTERESADAS</t>
  </si>
  <si>
    <t>¿Para las entidades obligadas a realizar rendición de cuentas, se presentan los estados financieros en la misma? Si la entidad no está obligada a rendición de cuentas, ¿se prepara información financiera con propósitos específicos que propendan por la transparencia?</t>
  </si>
  <si>
    <t>28.1</t>
  </si>
  <si>
    <t>28.2</t>
  </si>
  <si>
    <t>¿Se verifica la consistencia de las cifras presentadas en los estados financieros con las presentadas en la rendición de cuentas o la presentada para propósitos específicos?</t>
  </si>
  <si>
    <t>¿Se presentan explicaciones que faciliten a los diferentes usuarios la comprensión de la información financiera presentada?</t>
  </si>
  <si>
    <t>GESTION DEL RIESGO CONTABLE</t>
  </si>
  <si>
    <t>¿Existen mecanismos de identificación y monitoreo de los riesgos de índole contable?</t>
  </si>
  <si>
    <t>29.1</t>
  </si>
  <si>
    <t>¿Se deja evidencia de la aplicación de estos mecanismos?</t>
  </si>
  <si>
    <t>¿Se ha establecido la probabilidad de ocurrencia y el impacto que puede tener, en la entidad, la materialización de los riesgos de índole contable?</t>
  </si>
  <si>
    <t>30.1</t>
  </si>
  <si>
    <t>¿Se analizan y se da un tratamiento adecuado a los riesgos de índole contable en forma permanente?</t>
  </si>
  <si>
    <t>30.2</t>
  </si>
  <si>
    <t>30.3</t>
  </si>
  <si>
    <t>30.4</t>
  </si>
  <si>
    <t>¿Los riesgos identificados se revisan y actualizan periódicamente?</t>
  </si>
  <si>
    <t>¿Se han establecido controles que permitan mitigar o neutralizar la ocurrencia de cada riesgo identificado?</t>
  </si>
  <si>
    <t>¿Se realizan autoevaluaciones periódicas para determinar la eficacia de los controles implementados en cada una de las actividades del proceso contable?</t>
  </si>
  <si>
    <t>¿Los funcionarios involucrados en el proceso contable poseen las habilidades y competencias necesarias para su ejecución?</t>
  </si>
  <si>
    <t>31.1</t>
  </si>
  <si>
    <t>¿Las personas involucradas en el proceso contable están capacitadas para identificar los hechos económicos propios de la entidad que tienen impacto contable?</t>
  </si>
  <si>
    <t>¿Dentro del plan institucional de capacitación se considera el desarrollo de competencias y actualización permanente del personal involucrado en el proceso contable?</t>
  </si>
  <si>
    <t>32.1</t>
  </si>
  <si>
    <t>32.2</t>
  </si>
  <si>
    <t>¿Se verifica la ejecución del plan de capacitación?</t>
  </si>
  <si>
    <t>¿Se verifica que los programas de capacitación desarrollados apuntan al mejoramiento de competencias y habilidades?</t>
  </si>
  <si>
    <t>MAXIMO A OBTENER</t>
  </si>
  <si>
    <t>TOTAL PREGUNTAS</t>
  </si>
  <si>
    <t>PUNTAJE OBTENIDO</t>
  </si>
  <si>
    <t>PORCENTAJE OBTENIDO</t>
  </si>
  <si>
    <t>FORMULARIO PARA LA EVALUACION DEL CONTROL INTERNO CONTABLE</t>
  </si>
  <si>
    <t>¿Se socializan las politicas con el personal involucrado en el proceso contable?</t>
  </si>
  <si>
    <t>El cuestionario se estructura de la siguiente manera: se plantean treinta y dos (32) criterios de control. Cada criterio de control se evaluará a través de una pregunta que verificará su existencia y, seguidamente, se enunciarán una o más preguntas derivadas del criterio que evaluarán su efectividad. Las opciones de calificación que se podrán seleccionar para todas las preguntas serán “SÍ”, “PARCIALMENTE” y “NO”, las cuales tienen la siguiente valoración dentro del formulario:</t>
  </si>
  <si>
    <t>CONVENCIONES</t>
  </si>
  <si>
    <t>EXISTENCIA (EX)</t>
  </si>
  <si>
    <t>RESPUESTA</t>
  </si>
  <si>
    <t>VALOR</t>
  </si>
  <si>
    <t>SI</t>
  </si>
  <si>
    <t>PARCIALMENTE</t>
  </si>
  <si>
    <t>NO</t>
  </si>
  <si>
    <t>EFECTIVIDAD  (EF)</t>
  </si>
  <si>
    <t>RANGOS DE CALIFICACIÓN DE LA EVALUACIÓN DEL CONTROL INTERNO CONTABLE</t>
  </si>
  <si>
    <t>RANGO DE CALIFICACION</t>
  </si>
  <si>
    <t>CALIFICACIÓN CUALITATIVA</t>
  </si>
  <si>
    <t>1.0 &lt; CALIFICACION &lt;3.0</t>
  </si>
  <si>
    <t>3.0 &lt; CALIFICACION &lt;4.0</t>
  </si>
  <si>
    <t>4.0 &lt; CALIFICACION &lt;5.0</t>
  </si>
  <si>
    <t>DEFICIENTE</t>
  </si>
  <si>
    <t>ADECUADO</t>
  </si>
  <si>
    <t>EFICIENTE</t>
  </si>
  <si>
    <r>
      <rPr>
        <b/>
        <sz val="14"/>
        <color theme="1"/>
        <rFont val="Calibri"/>
        <family val="2"/>
        <scheme val="minor"/>
      </rPr>
      <t xml:space="preserve">Cada criterio de control tiene un valor total de 1. </t>
    </r>
    <r>
      <rPr>
        <b/>
        <sz val="12"/>
        <color rgb="FFFF0000"/>
        <rFont val="Calibri"/>
        <family val="2"/>
        <scheme val="minor"/>
      </rPr>
      <t>El 30% de este valor corresponde a la pregunta que busca verificar la existencia del control (Ex),</t>
    </r>
    <r>
      <rPr>
        <sz val="11"/>
        <color theme="1"/>
        <rFont val="Calibri"/>
        <family val="2"/>
        <scheme val="minor"/>
      </rPr>
      <t xml:space="preserve"> y </t>
    </r>
    <r>
      <rPr>
        <b/>
        <sz val="12"/>
        <color rgb="FF7030A0"/>
        <rFont val="Calibri"/>
        <family val="2"/>
        <scheme val="minor"/>
      </rPr>
      <t xml:space="preserve">el 70% restante se distribuye entre las preguntas que buscan evaluar la efectividad del control (Ef). </t>
    </r>
    <r>
      <rPr>
        <sz val="11"/>
        <color theme="1"/>
        <rFont val="Calibri"/>
        <family val="2"/>
        <scheme val="minor"/>
      </rPr>
      <t>Una vez resuelto el cuestionario en su totalidad, se dividirá la sumatoria de todos los puntajes obtenidos entre el total de criterios, para evaluar la existencia y efectividad. El porcentaje obtenido se multiplicará por cinco. La calificación obtenida oscilará entre 1 y 5 y corresponderá al grado de cumplimiento y efectividad del control interno contable. La escala de calificación se interpreta de la siguiente forma:</t>
    </r>
  </si>
  <si>
    <t>VALORACION</t>
  </si>
  <si>
    <t>PARCIALES</t>
  </si>
  <si>
    <t>¿Se elabora el juego completo de estados financieros, con corte al 31 de diciembre?</t>
  </si>
  <si>
    <t>No.P</t>
  </si>
  <si>
    <t>No. Preguntas</t>
  </si>
  <si>
    <t>EX</t>
  </si>
  <si>
    <t>EF</t>
  </si>
  <si>
    <t>PARCIAL ELEMENTO</t>
  </si>
  <si>
    <t>PARCIAL ITEM</t>
  </si>
  <si>
    <t>ITEMS</t>
  </si>
  <si>
    <t>CALIFICACION PARCIAL</t>
  </si>
  <si>
    <t>CALIFICACION FINAL</t>
  </si>
  <si>
    <t>Aunque no es a traves de un instrumento - se cumple con este ordenamiento</t>
  </si>
  <si>
    <t>Se sigue las instrucciones de la CGN- no existe un documento interno adoptado</t>
  </si>
  <si>
    <t>Se cuenta con un Borardor de Actualizacion, en proceso de aprobacion y adopcion</t>
  </si>
  <si>
    <t>Este se cumple desde el manual de funciones, sin embargo dentro del proceso financiero contable no hay un procedimiento adoptado diferente a las politicas.</t>
  </si>
  <si>
    <t>Aunque se viene cumpliendo  este proceso  de manera directa por los responsables- no hay evidencia de socializacion</t>
  </si>
  <si>
    <t>Aunque anualmente se realiza inventario de bienes muebles y se hacen los ajustes- esto obedece a los instructivos de la CGN, Y no a procedimientos internos</t>
  </si>
  <si>
    <t>Se cumple sin contar con un procedimiento o directriz especifica</t>
  </si>
  <si>
    <t>se adoptaron las politicas - que cuentas con la guia minima para la sostenibilidad contable de la entidad</t>
  </si>
  <si>
    <t>se cumple</t>
  </si>
  <si>
    <t>Aunque se revisa por parte del lider y apoyo contable-- no  hay evidencias o soportes de dicha revision normativa</t>
  </si>
  <si>
    <t>Aunque no hay una Politica o directriz o guia-  Se cumple- conforme los reportes a la CGN-CHIP - y la publicacion de los mismos en la pagina web de la entidad.</t>
  </si>
  <si>
    <t>Como en todas las entidaes Publicas los estados financieros cumplen requisitos de publicacion ante la CGN-  las entidades publicas en bajo nivel usan los estados financieros  para la toma de desiciones-  las desiciones las fundamentan en el Presupuesto</t>
  </si>
  <si>
    <t>Se Cumple</t>
  </si>
  <si>
    <t>No se cumple- ya que  no se cuenta con indicadores y estos no se analizan periodicamente</t>
  </si>
  <si>
    <t xml:space="preserve">Aunque existen Riesgos de Indole contable -   No se tienen definidas actividades para identificacion  periodica y el monitoreo de los riesgos de indole contable- </t>
  </si>
  <si>
    <t xml:space="preserve">RIESGOS DE GESTION DEL  PROCESO –GESTION LEGAL Y ADMINISTRATIVA:  
• Debilidades en la Planificación Estratégica del Presupuesto de Inversión que impacta negativamente el proceso contractual. 
• Pérdida de la memoria e información institucional
• Baja capacidad institucional para la atención al ciudadano con calidad y oportunidad
• Poca sostenibilidad financiera para la prestación de servicios y atención de trámites de INFOTEP
• Pérdida de los procesos judiciales a favor y en contra de la entidad
RIESGOS DE CORRUPCION DEL  PROCESO –GESTION LEGAL Y ADMINISTRATIVA:  
• Uso indebido de la información de los actos administrativos generados por el INFOTEP
• Legalizar  documentos sin el lleno de los requisitos  o que los mismos sean  falsos.
• Salida no controlada de información previa a su formalización.
• Objetos contractuales direccionados y ajustados  en cualquier etapa del proceso contractual  a beneficio de terceros.
• Apropiación de dineros por parte del contratista o malversación de recursos públicos 
• Abuso del poder - no cumple lineamientos administrativos, técnicos o legales
• Decisiones ajustadas a intereses particulares para realizar contratación de servicios dentro de un evento, o servicios  especifico
• Omisión deliberada del servidor en la gestión de cobro buscando la prescripción de la deuda.
• Se alteren o no se pueda actuar oportunamente por la no recepción de las comunicaciones de forma oportuna
• Que los involucrados conozcan decisiones o actuaciones antes de su oficialización
• Suplantación de comunicaciones para beneficio de terceros
• Ubicar documentos que tienen algún tipo de valor o no han cumplido los tiempos de retención y que sean eliminados
https://www.infotepsai.edu.co/index.php/gestion/calidad/mapa-de-riesgos
</t>
  </si>
  <si>
    <t>Aunque existen riesgos identificados- no se evidencia la ejecucion de las actividades planeadas para el tratamiento del riesgo.</t>
  </si>
  <si>
    <t>Aunque existen riesgos identificados- no se evidencia la revision ya ctualizacion  de las actividades planeadas para el tratamiento del riesgo.</t>
  </si>
  <si>
    <t>Se definen los controles- sin embargo no son monitoreados.</t>
  </si>
  <si>
    <t xml:space="preserve">No existe un plan de capacitacion para el desarrollo y competencias del personal involucrado en el proceso contable.  </t>
  </si>
  <si>
    <t>Aunque no se han identificado dentro de los procesos institucionales se tiene previsto los que generan informacion al proceso contable</t>
  </si>
  <si>
    <t>Se cuenta con el manual de politicas contables - pendiente de aprobacion por parte del Consejo Directivo.</t>
  </si>
  <si>
    <t>Se hace seguimiento al plan de mejoramiento de la CGR y en la actualidad al Plan de Mejoramiento de Inspeccion y Vigilancia.</t>
  </si>
  <si>
    <t>Se socializan los planes de Mejoramiento y se definen las actividades con la participacion de los lideres de procesos</t>
  </si>
  <si>
    <t>Aunque se socializa  se requiere dejar evidencia del proceso realizado</t>
  </si>
  <si>
    <t>En cada cierre de trimestre se realizan las conciliaciones de los saldos y modulos que alimentan al proceso contable</t>
  </si>
  <si>
    <t>A la fecha no existe un instructivo o guia- solo existe las solicitudes de informacion que realiza el area contable de manera periodica en cada uno de los procesos relacionados con la informacion contable- se cumple con la conciliacion de saldos entre modulos</t>
  </si>
  <si>
    <t>Se conoce -y se cumple  el reporte de informacion periodica entre areas que alimentan o producen informacion contable con destino al area contable</t>
  </si>
  <si>
    <t xml:space="preserve">A las pocas capacitaciones que se asisten o participan los funcionarios del area contable- se relacionan directamente al mejoramiento de las competencias </t>
  </si>
  <si>
    <t xml:space="preserve">2.1 </t>
  </si>
  <si>
    <t xml:space="preserve">FORTALEZAS </t>
  </si>
  <si>
    <t xml:space="preserve">2.2 </t>
  </si>
  <si>
    <t xml:space="preserve">DEBILIDADES </t>
  </si>
  <si>
    <t xml:space="preserve">2.3 </t>
  </si>
  <si>
    <t xml:space="preserve">AVANCES Y MEJORAS DEL PROCESO DE CONTROL INTERNO CONTABLE </t>
  </si>
  <si>
    <t xml:space="preserve">2.4 </t>
  </si>
  <si>
    <t xml:space="preserve">RECOMENDACIONES </t>
  </si>
  <si>
    <t>En terminos  generales se conceptua que el sistema de Control Interno Contable del INFOTEP, garantiza que la informacion financiera, economica y social reune los postulados de confiabilidad y oportunidad- teniendo en cuenta la autoevaluacion  de los elementos del sistema de control interno contable.                                                                      Aunque la entidad viene avanzando de forma significativa se evidencian oportunidades de mejora en cuanto  se verifique  y adopte el  proceso de consolidar, aprobar e implementar procedimientos para areas o procesos criticos.</t>
  </si>
  <si>
    <t>la entidad viene aplicando el marco normativo y se han contemplado todos los criterios necesario para el reconocimiento, medicion, revelacion y presentacion de los hechos economicos   //  Se presentan en las fechas requerodas para aprobacion del consejo directivo   ///  la informacion revelada en los estados financeiros corresponde a los saldo sy movimientos que reposan en los libros de contabilidad conforme lo reglamentado por la contaduria publica  // se gestiona la presentacion oportuna de la informacion financiera y los soportes relativos ante la CGN  y a los organismos de inspeccion y vigilancia  / Todas las cifras  reflejadas en los estados financieros  estan soportadas por documentos idoneos  /  Existe compromiso de la alta direccion para el mejoramiento del control interno contable, evidenciado en la division del cargo profesional universitario  con fundiones de contador y presupuesto- separando dichos cargos  y asignando un responsable para cada uno de ellos, lo anterior a traves de la actualizacion del manual de funciones</t>
  </si>
  <si>
    <t>No se cuentan con la identificacion y aplicación de  controles conforme los nuevos factores generadores de riesgos al proceso contable, teniendo en cuenta  el noevo marco normativo  y las nuevas exigencias  y limitaciones que esta presenta   // el SIIF presenta debilidades en cuanto a la generacion de reportes que sirvan de insumo al area contable, asi como poder genear auxiliares de movimiento y poder realzar ajustes</t>
  </si>
  <si>
    <r>
      <rPr>
        <sz val="11"/>
        <color theme="1"/>
        <rFont val="Calibri"/>
        <family val="2"/>
        <scheme val="minor"/>
      </rPr>
      <t xml:space="preserve">No obstante se dividio el Cargo de Profesional Universitario que venia desempeñando el cargo de contador y presupuesto, por dos cargos individualizados a) Contador   y b) Presupuesto,  se observo  que por nivel gerarquico  y mayor sueldo  dejaron como superior al de Presupuesto.  No obstante el cargo de contador es quien concilia y concolida la informacion procesada desde  presupuesto.  teniendo en cuenta el </t>
    </r>
    <r>
      <rPr>
        <b/>
        <sz val="11"/>
        <color theme="1"/>
        <rFont val="Calibri"/>
        <family val="2"/>
        <scheme val="minor"/>
      </rPr>
      <t xml:space="preserve">ARTÍCULO 5o de la LEY 298 DE 1996. OFICINAS CONTABLES. </t>
    </r>
    <r>
      <rPr>
        <sz val="11"/>
        <color theme="1"/>
        <rFont val="Calibri"/>
        <family val="2"/>
        <scheme val="minor"/>
      </rPr>
      <t xml:space="preserve">Para garantizar el adecuado registro contable de todas las operaciones del sector público, dentro de los seis (6) meses siguientes a la promulgación de la presente ley, las autoridades competentes reestructurarán las áreas financieras y contables actualmente existentes con el objeto de que </t>
    </r>
    <r>
      <rPr>
        <b/>
        <sz val="14"/>
        <color theme="1"/>
        <rFont val="Calibri"/>
        <family val="2"/>
        <scheme val="minor"/>
      </rPr>
      <t>asuman la función de contaduría</t>
    </r>
    <r>
      <rPr>
        <sz val="11"/>
        <color theme="1"/>
        <rFont val="Calibri"/>
        <family val="2"/>
        <scheme val="minor"/>
      </rPr>
      <t xml:space="preserve"> en cada una de las entidades u organismos que integran la administración pública. </t>
    </r>
  </si>
  <si>
    <t>Pendiente aprobacion por el consejo directivo- se les ha llevado en varias oportunidades - se solicitaron ajuste por observaciones - se esta a la espera  de  inclusion en un punto del consejo directivo</t>
  </si>
  <si>
    <t>Aunque  se adoptaron las politicas estas no  se han socializado en todo el personal que participa en el proceso contable-  por que  su ejecución es retroactiva.</t>
  </si>
  <si>
    <t>Se cuenta con el manual de politicas contables - pendiente de aprobacion por parte del Consejo Directivo.-</t>
  </si>
  <si>
    <t>Se tienen previsto los documentos y los medio como se informa al area contable-  no obstante deben consolidarse un documento guia o  instructivo</t>
  </si>
  <si>
    <t>Se tienen previsto los documdentos y losmedio como se informa al area contable-  no obstante deben consolidarse un documento guia o  instructivo</t>
  </si>
  <si>
    <r>
      <t xml:space="preserve">Una vez - se adopte la politica- ya se tienen documento o guias y procedimientos en borrador  para gestionar su aprobacion por parte del grupo contable- No obstante lo anterior - la existencia de las politicas por si mismas - pueden satisfacer las necesidades minimas de informacion contable- </t>
    </r>
    <r>
      <rPr>
        <b/>
        <sz val="11"/>
        <color theme="1"/>
        <rFont val="Calibri"/>
        <family val="2"/>
        <scheme val="minor"/>
      </rPr>
      <t>y la implementacion de guias  para facilitar su adopcion es opcional para cada entidad.</t>
    </r>
  </si>
  <si>
    <t>Aunque se viene cumpliendo  este proceso  de manera directa por los responsables- no hay evidencia de verificacion del cumplimiento.</t>
  </si>
  <si>
    <t>NO ha existido la necesidad de adoptar el procedimiento.</t>
  </si>
  <si>
    <t>Aunque no se han identificado dentro de los procesos institucionales se tiene previsto los que generan informacion al proceso contable-- se tienen previsto hacer el flujo grama - conforme los lineamientos nuevos de manejo a traves del SIIF.</t>
  </si>
  <si>
    <t>Aunque se han autocapacitado - requieren el apoyo de parte de la direccion con un plan especifico y soportado con recursos minimos para el cumplimiento.</t>
  </si>
  <si>
    <t>BORRADOR</t>
  </si>
  <si>
    <t>RESULTADO  EVALUACION CONTROL INTERNO CONTABLE VIGENCIA 2020 EN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</si>
</sst>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000_);_(* \(#,##0.000\);_(* &quot;-&quot;??_);_(@_)"/>
    <numFmt numFmtId="166" formatCode="_(* #,##0_);_(* \(#,##0\);_(* &quot;-&quot;??_);_(@_)"/>
  </numFmts>
  <fonts count="16"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b/>
      <sz val="14"/>
      <color theme="1"/>
      <name val="Calibri"/>
      <family val="2"/>
      <scheme val="minor"/>
    </font>
    <font>
      <b/>
      <sz val="18"/>
      <color theme="1"/>
      <name val="Calibri"/>
      <family val="2"/>
      <scheme val="minor"/>
    </font>
    <font>
      <b/>
      <sz val="12"/>
      <color rgb="FFFF0000"/>
      <name val="Calibri"/>
      <family val="2"/>
      <scheme val="minor"/>
    </font>
    <font>
      <b/>
      <sz val="12"/>
      <color rgb="FF7030A0"/>
      <name val="Calibri"/>
      <family val="2"/>
      <scheme val="minor"/>
    </font>
    <font>
      <b/>
      <sz val="16"/>
      <color theme="1"/>
      <name val="Calibri"/>
      <family val="2"/>
      <scheme val="minor"/>
    </font>
    <font>
      <b/>
      <sz val="26"/>
      <color theme="1"/>
      <name val="Calibri"/>
      <family val="2"/>
      <scheme val="minor"/>
    </font>
    <font>
      <sz val="26"/>
      <name val="Calibri"/>
      <family val="2"/>
      <scheme val="minor"/>
    </font>
    <font>
      <b/>
      <sz val="10"/>
      <color theme="1"/>
      <name val="Calibri"/>
      <family val="2"/>
      <scheme val="minor"/>
    </font>
    <font>
      <b/>
      <sz val="8"/>
      <color theme="1"/>
      <name val="Calibri"/>
      <family val="2"/>
      <scheme val="minor"/>
    </font>
    <font>
      <b/>
      <sz val="9"/>
      <color theme="1"/>
      <name val="Calibri"/>
      <family val="2"/>
      <scheme val="minor"/>
    </font>
    <font>
      <sz val="10"/>
      <name val="Arial"/>
      <family val="2"/>
    </font>
    <font>
      <b/>
      <sz val="10"/>
      <name val="Arial"/>
      <family val="2"/>
    </font>
  </fonts>
  <fills count="1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FFFF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99FF99"/>
        <bgColor indexed="64"/>
      </patternFill>
    </fill>
    <fill>
      <patternFill patternType="solid">
        <fgColor rgb="FF00FFFF"/>
        <bgColor indexed="64"/>
      </patternFill>
    </fill>
    <fill>
      <patternFill patternType="solid">
        <fgColor theme="0"/>
        <bgColor indexed="64"/>
      </patternFill>
    </fill>
    <fill>
      <patternFill patternType="solid">
        <fgColor rgb="FFFF66FF"/>
        <bgColor indexed="64"/>
      </patternFill>
    </fill>
    <fill>
      <patternFill patternType="solid">
        <fgColor rgb="FF00FFCC"/>
        <bgColor indexed="64"/>
      </patternFill>
    </fill>
    <fill>
      <patternFill patternType="solid">
        <fgColor rgb="FFFF6699"/>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164" fontId="3" fillId="0" borderId="0" applyFont="0" applyFill="0" applyBorder="0" applyAlignment="0" applyProtection="0"/>
  </cellStyleXfs>
  <cellXfs count="287">
    <xf numFmtId="0" fontId="0" fillId="0" borderId="0" xfId="0"/>
    <xf numFmtId="0" fontId="1" fillId="0" borderId="21" xfId="0" applyFont="1" applyBorder="1" applyAlignment="1">
      <alignment horizontal="center"/>
    </xf>
    <xf numFmtId="0" fontId="4" fillId="0" borderId="15" xfId="0" applyFont="1" applyBorder="1" applyAlignment="1">
      <alignment horizontal="center"/>
    </xf>
    <xf numFmtId="0" fontId="4" fillId="0" borderId="18" xfId="0" applyFont="1" applyBorder="1" applyAlignment="1">
      <alignment horizontal="center"/>
    </xf>
    <xf numFmtId="0" fontId="0" fillId="0" borderId="9" xfId="0" applyBorder="1"/>
    <xf numFmtId="0" fontId="0" fillId="0" borderId="0" xfId="0" applyBorder="1"/>
    <xf numFmtId="0" fontId="0" fillId="0" borderId="10" xfId="0" applyBorder="1"/>
    <xf numFmtId="0" fontId="0" fillId="0" borderId="12" xfId="0" applyBorder="1"/>
    <xf numFmtId="0" fontId="1" fillId="0" borderId="5" xfId="0" applyFont="1" applyBorder="1"/>
    <xf numFmtId="0" fontId="1" fillId="0" borderId="5" xfId="0" applyFont="1" applyBorder="1" applyAlignment="1">
      <alignment horizontal="center"/>
    </xf>
    <xf numFmtId="0" fontId="1" fillId="0" borderId="5" xfId="0" applyFont="1" applyBorder="1" applyAlignment="1">
      <alignment horizontal="center" vertical="center" wrapText="1"/>
    </xf>
    <xf numFmtId="0" fontId="12" fillId="0" borderId="5" xfId="0" applyFont="1" applyBorder="1" applyAlignment="1">
      <alignment horizontal="center" vertical="center" wrapText="1"/>
    </xf>
    <xf numFmtId="164" fontId="1" fillId="11" borderId="5" xfId="1" applyNumberFormat="1" applyFont="1" applyFill="1" applyBorder="1"/>
    <xf numFmtId="4" fontId="4" fillId="0" borderId="5" xfId="0" applyNumberFormat="1" applyFont="1" applyBorder="1" applyAlignment="1">
      <alignment horizontal="center" vertical="center" wrapText="1"/>
    </xf>
    <xf numFmtId="4" fontId="4" fillId="0" borderId="26" xfId="0" applyNumberFormat="1" applyFont="1" applyBorder="1" applyAlignment="1">
      <alignment horizontal="center" vertical="center" wrapText="1"/>
    </xf>
    <xf numFmtId="4" fontId="5" fillId="5" borderId="28" xfId="0" applyNumberFormat="1" applyFont="1" applyFill="1" applyBorder="1"/>
    <xf numFmtId="0" fontId="1" fillId="0" borderId="28" xfId="0" applyFont="1" applyBorder="1" applyAlignment="1">
      <alignment horizontal="center"/>
    </xf>
    <xf numFmtId="0" fontId="0" fillId="6" borderId="0" xfId="0" applyFill="1" applyBorder="1"/>
    <xf numFmtId="0" fontId="0" fillId="0" borderId="6" xfId="0" applyBorder="1" applyProtection="1">
      <protection locked="0"/>
    </xf>
    <xf numFmtId="0" fontId="0" fillId="0" borderId="0" xfId="0" applyProtection="1">
      <protection locked="0"/>
    </xf>
    <xf numFmtId="0" fontId="0" fillId="0" borderId="9" xfId="0" applyBorder="1" applyProtection="1">
      <protection locked="0"/>
    </xf>
    <xf numFmtId="0" fontId="0" fillId="0" borderId="0" xfId="0" applyBorder="1" applyProtection="1">
      <protection locked="0"/>
    </xf>
    <xf numFmtId="0" fontId="0" fillId="0" borderId="0"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0" fillId="0" borderId="10" xfId="0" applyBorder="1" applyProtection="1">
      <protection locked="0"/>
    </xf>
    <xf numFmtId="0" fontId="0" fillId="3" borderId="14" xfId="0" applyFill="1" applyBorder="1" applyProtection="1">
      <protection locked="0"/>
    </xf>
    <xf numFmtId="0" fontId="1" fillId="3"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0" fillId="3" borderId="1" xfId="0" applyFill="1" applyBorder="1" applyProtection="1">
      <protection locked="0"/>
    </xf>
    <xf numFmtId="0" fontId="0" fillId="3" borderId="15" xfId="0" applyFill="1" applyBorder="1" applyProtection="1">
      <protection locked="0"/>
    </xf>
    <xf numFmtId="0" fontId="0" fillId="2" borderId="38" xfId="0" applyFill="1" applyBorder="1" applyProtection="1">
      <protection locked="0"/>
    </xf>
    <xf numFmtId="0" fontId="1" fillId="2" borderId="29"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protection locked="0"/>
    </xf>
    <xf numFmtId="0" fontId="0" fillId="2" borderId="29" xfId="0" applyFill="1" applyBorder="1" applyProtection="1">
      <protection locked="0"/>
    </xf>
    <xf numFmtId="0" fontId="0" fillId="2" borderId="42" xfId="0" applyFill="1" applyBorder="1" applyProtection="1">
      <protection locked="0"/>
    </xf>
    <xf numFmtId="0" fontId="1" fillId="9" borderId="5"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10" borderId="41" xfId="0" applyFill="1" applyBorder="1" applyAlignment="1" applyProtection="1">
      <alignment horizontal="center" vertical="center" wrapText="1"/>
      <protection locked="0"/>
    </xf>
    <xf numFmtId="0" fontId="0" fillId="10" borderId="25" xfId="0" applyFill="1" applyBorder="1" applyAlignment="1" applyProtection="1">
      <alignment horizontal="center" vertical="center" wrapText="1"/>
      <protection locked="0"/>
    </xf>
    <xf numFmtId="0" fontId="0" fillId="10" borderId="40" xfId="0" applyFill="1" applyBorder="1" applyAlignment="1" applyProtection="1">
      <alignment horizontal="justify" vertical="justify" wrapText="1"/>
      <protection locked="0"/>
    </xf>
    <xf numFmtId="0" fontId="0" fillId="10" borderId="1" xfId="0" applyFill="1" applyBorder="1" applyAlignment="1" applyProtection="1">
      <alignment horizontal="center" vertical="center" wrapText="1"/>
      <protection locked="0"/>
    </xf>
    <xf numFmtId="0" fontId="0" fillId="10" borderId="15" xfId="0" applyFill="1" applyBorder="1" applyAlignment="1" applyProtection="1">
      <alignment horizontal="justify" vertical="justify" wrapText="1"/>
      <protection locked="0"/>
    </xf>
    <xf numFmtId="0" fontId="1" fillId="9" borderId="5" xfId="0" applyFont="1" applyFill="1" applyBorder="1" applyAlignment="1" applyProtection="1">
      <alignment horizontal="justify" vertical="justify" wrapText="1"/>
      <protection locked="0"/>
    </xf>
    <xf numFmtId="0" fontId="0" fillId="10" borderId="18" xfId="0" applyFill="1" applyBorder="1" applyAlignment="1" applyProtection="1">
      <alignment horizontal="justify" vertical="justify" wrapText="1"/>
      <protection locked="0"/>
    </xf>
    <xf numFmtId="0" fontId="0" fillId="10" borderId="0" xfId="0" applyFill="1" applyProtection="1">
      <protection locked="0"/>
    </xf>
    <xf numFmtId="0" fontId="0" fillId="10" borderId="0" xfId="0" applyFill="1" applyAlignment="1" applyProtection="1">
      <alignment horizontal="center" vertical="center" wrapText="1"/>
      <protection locked="0"/>
    </xf>
    <xf numFmtId="0" fontId="2" fillId="10" borderId="19" xfId="0" applyFont="1" applyFill="1" applyBorder="1" applyAlignment="1" applyProtection="1">
      <alignment horizontal="center" vertical="center" wrapText="1"/>
      <protection locked="0"/>
    </xf>
    <xf numFmtId="0" fontId="4" fillId="10" borderId="35" xfId="0" applyFont="1" applyFill="1" applyBorder="1" applyAlignment="1" applyProtection="1">
      <alignment horizontal="center" vertical="center" wrapText="1"/>
      <protection locked="0"/>
    </xf>
    <xf numFmtId="0" fontId="2" fillId="10" borderId="20" xfId="0" applyFont="1" applyFill="1" applyBorder="1" applyAlignment="1" applyProtection="1">
      <protection locked="0"/>
    </xf>
    <xf numFmtId="0" fontId="2" fillId="10" borderId="14"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2" fillId="10" borderId="1" xfId="0" applyFont="1" applyFill="1" applyBorder="1" applyAlignment="1" applyProtection="1">
      <protection locked="0"/>
    </xf>
    <xf numFmtId="0" fontId="2" fillId="10" borderId="16" xfId="0" applyFont="1" applyFill="1" applyBorder="1" applyAlignment="1" applyProtection="1">
      <alignment horizontal="center" vertical="center" wrapText="1"/>
      <protection locked="0"/>
    </xf>
    <xf numFmtId="0" fontId="4" fillId="10" borderId="32" xfId="0" applyFont="1" applyFill="1" applyBorder="1" applyAlignment="1" applyProtection="1">
      <alignment horizontal="center" vertical="center" wrapText="1"/>
      <protection locked="0"/>
    </xf>
    <xf numFmtId="0" fontId="2" fillId="10" borderId="17" xfId="0" applyFont="1" applyFill="1" applyBorder="1" applyAlignment="1" applyProtection="1">
      <protection locked="0"/>
    </xf>
    <xf numFmtId="0" fontId="4" fillId="0" borderId="0" xfId="0" applyFont="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9" borderId="5" xfId="0" applyFill="1" applyBorder="1" applyAlignment="1" applyProtection="1">
      <alignment horizontal="center" vertical="center" wrapText="1"/>
    </xf>
    <xf numFmtId="0" fontId="1" fillId="9" borderId="5" xfId="0" applyFont="1" applyFill="1" applyBorder="1" applyAlignment="1" applyProtection="1">
      <alignment horizontal="center" vertical="center" wrapText="1"/>
    </xf>
    <xf numFmtId="0" fontId="1" fillId="9" borderId="4" xfId="0" applyFont="1" applyFill="1" applyBorder="1" applyAlignment="1" applyProtection="1">
      <alignment horizontal="center" vertical="center" wrapText="1"/>
    </xf>
    <xf numFmtId="0" fontId="1" fillId="9" borderId="1" xfId="0" applyFont="1" applyFill="1" applyBorder="1" applyAlignment="1" applyProtection="1">
      <alignment horizontal="center" vertical="center" wrapText="1"/>
    </xf>
    <xf numFmtId="0" fontId="1" fillId="9" borderId="25" xfId="0" applyFont="1" applyFill="1" applyBorder="1" applyAlignment="1" applyProtection="1">
      <alignment horizontal="center" vertical="center" wrapText="1"/>
    </xf>
    <xf numFmtId="0" fontId="1" fillId="5" borderId="22" xfId="0" applyFont="1" applyFill="1" applyBorder="1" applyAlignment="1" applyProtection="1">
      <alignment horizontal="center" vertical="top" wrapText="1"/>
    </xf>
    <xf numFmtId="0" fontId="1" fillId="5" borderId="23" xfId="0" applyFont="1" applyFill="1" applyBorder="1" applyAlignment="1" applyProtection="1">
      <alignment horizontal="left" vertical="center" wrapText="1"/>
    </xf>
    <xf numFmtId="0" fontId="9" fillId="5" borderId="24" xfId="0" applyFont="1" applyFill="1" applyBorder="1" applyAlignment="1" applyProtection="1">
      <alignment horizontal="center" vertical="center" wrapText="1"/>
    </xf>
    <xf numFmtId="0" fontId="1" fillId="10" borderId="31" xfId="0" applyFont="1" applyFill="1" applyBorder="1" applyAlignment="1" applyProtection="1">
      <alignment horizontal="center" vertical="center" wrapText="1"/>
    </xf>
    <xf numFmtId="0" fontId="1" fillId="10" borderId="25" xfId="0" applyFont="1" applyFill="1" applyBorder="1" applyAlignment="1" applyProtection="1">
      <alignment horizontal="center" vertical="center" wrapText="1"/>
    </xf>
    <xf numFmtId="165" fontId="1" fillId="8" borderId="1" xfId="1" applyNumberFormat="1" applyFont="1" applyFill="1" applyBorder="1" applyAlignment="1" applyProtection="1">
      <alignment horizontal="center" vertical="center" wrapText="1"/>
    </xf>
    <xf numFmtId="165" fontId="1" fillId="5" borderId="1" xfId="1" applyNumberFormat="1" applyFont="1" applyFill="1" applyBorder="1" applyAlignment="1" applyProtection="1">
      <alignment horizontal="center" vertical="center" wrapText="1"/>
    </xf>
    <xf numFmtId="165" fontId="1" fillId="13" borderId="1" xfId="1" applyNumberFormat="1" applyFont="1" applyFill="1" applyBorder="1" applyAlignment="1" applyProtection="1">
      <alignment horizontal="center" vertical="center" wrapText="1"/>
    </xf>
    <xf numFmtId="0" fontId="1" fillId="10" borderId="19" xfId="0" applyFont="1" applyFill="1" applyBorder="1" applyAlignment="1" applyProtection="1">
      <alignment horizontal="center" vertical="top" wrapText="1"/>
    </xf>
    <xf numFmtId="0" fontId="1" fillId="10" borderId="20" xfId="0" applyFont="1" applyFill="1" applyBorder="1" applyAlignment="1" applyProtection="1">
      <alignment horizontal="left" vertical="center" wrapText="1"/>
    </xf>
    <xf numFmtId="0" fontId="1" fillId="10" borderId="14" xfId="0" applyFont="1" applyFill="1" applyBorder="1" applyAlignment="1" applyProtection="1">
      <alignment horizontal="center" vertical="top" wrapText="1"/>
    </xf>
    <xf numFmtId="0" fontId="1" fillId="10" borderId="1" xfId="0" applyFont="1" applyFill="1" applyBorder="1" applyAlignment="1" applyProtection="1">
      <alignment horizontal="left" vertical="center" wrapText="1"/>
    </xf>
    <xf numFmtId="0" fontId="1" fillId="10" borderId="1" xfId="0" applyFont="1" applyFill="1" applyBorder="1" applyAlignment="1" applyProtection="1">
      <alignment horizontal="center" vertical="center" wrapText="1"/>
    </xf>
    <xf numFmtId="0" fontId="1" fillId="5" borderId="14" xfId="0" applyFont="1" applyFill="1" applyBorder="1" applyAlignment="1" applyProtection="1">
      <alignment horizontal="center" vertical="top" wrapText="1"/>
    </xf>
    <xf numFmtId="0" fontId="1" fillId="5" borderId="1" xfId="0" applyFont="1" applyFill="1" applyBorder="1" applyAlignment="1" applyProtection="1">
      <alignment horizontal="left" vertical="center" wrapText="1"/>
    </xf>
    <xf numFmtId="0" fontId="9" fillId="5" borderId="1" xfId="0" applyFont="1" applyFill="1" applyBorder="1" applyAlignment="1" applyProtection="1">
      <alignment horizontal="center" vertical="center" wrapText="1"/>
    </xf>
    <xf numFmtId="0" fontId="1" fillId="10" borderId="38" xfId="0" applyFont="1" applyFill="1" applyBorder="1" applyAlignment="1" applyProtection="1">
      <alignment horizontal="center" vertical="top" wrapText="1"/>
    </xf>
    <xf numFmtId="0" fontId="1" fillId="10" borderId="29" xfId="0" applyFont="1" applyFill="1" applyBorder="1" applyAlignment="1" applyProtection="1">
      <alignment horizontal="left" vertical="center" wrapText="1"/>
    </xf>
    <xf numFmtId="164" fontId="1" fillId="10" borderId="1" xfId="1" applyNumberFormat="1" applyFont="1" applyFill="1" applyBorder="1" applyAlignment="1" applyProtection="1">
      <alignment horizontal="center" vertical="center" wrapText="1"/>
    </xf>
    <xf numFmtId="0" fontId="1" fillId="8"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1" fillId="13" borderId="1" xfId="0" applyFont="1" applyFill="1" applyBorder="1" applyAlignment="1" applyProtection="1">
      <alignment horizontal="center" vertical="center" wrapText="1"/>
    </xf>
    <xf numFmtId="0" fontId="1" fillId="10" borderId="39" xfId="0" applyFont="1" applyFill="1" applyBorder="1" applyAlignment="1" applyProtection="1">
      <alignment horizontal="center" vertical="top" wrapText="1"/>
    </xf>
    <xf numFmtId="0" fontId="1" fillId="10" borderId="30" xfId="0" applyFont="1" applyFill="1" applyBorder="1" applyAlignment="1" applyProtection="1">
      <alignment horizontal="left" vertical="center" wrapText="1"/>
    </xf>
    <xf numFmtId="0" fontId="1" fillId="9" borderId="31" xfId="0" applyFont="1" applyFill="1" applyBorder="1" applyAlignment="1" applyProtection="1">
      <alignment horizontal="center" vertical="center" wrapText="1"/>
    </xf>
    <xf numFmtId="0" fontId="1" fillId="5" borderId="24" xfId="0" applyFont="1" applyFill="1" applyBorder="1" applyAlignment="1" applyProtection="1">
      <alignment horizontal="left" vertical="center" wrapText="1"/>
    </xf>
    <xf numFmtId="0" fontId="9" fillId="10" borderId="35" xfId="0" applyFont="1" applyFill="1" applyBorder="1" applyAlignment="1" applyProtection="1">
      <alignment horizontal="center" vertical="center" wrapText="1"/>
    </xf>
    <xf numFmtId="165" fontId="1" fillId="8" borderId="29" xfId="1" applyNumberFormat="1" applyFont="1" applyFill="1" applyBorder="1" applyAlignment="1" applyProtection="1">
      <alignment horizontal="center" vertical="center" wrapText="1"/>
    </xf>
    <xf numFmtId="165" fontId="1" fillId="5" borderId="29" xfId="1" applyNumberFormat="1" applyFont="1" applyFill="1" applyBorder="1" applyAlignment="1" applyProtection="1">
      <alignment horizontal="center" vertical="center" wrapText="1"/>
    </xf>
    <xf numFmtId="0" fontId="1" fillId="5" borderId="36" xfId="0" applyFont="1" applyFill="1" applyBorder="1" applyAlignment="1" applyProtection="1">
      <alignment horizontal="left" vertical="center" wrapText="1"/>
    </xf>
    <xf numFmtId="0" fontId="9" fillId="5" borderId="45" xfId="0" applyFont="1" applyFill="1" applyBorder="1" applyAlignment="1" applyProtection="1">
      <alignment horizontal="center" vertical="center" wrapText="1"/>
    </xf>
    <xf numFmtId="0" fontId="1" fillId="10" borderId="35" xfId="0" applyFont="1" applyFill="1" applyBorder="1" applyAlignment="1" applyProtection="1">
      <alignment horizontal="center" vertical="center" wrapText="1"/>
    </xf>
    <xf numFmtId="165" fontId="1" fillId="8" borderId="20" xfId="1" applyNumberFormat="1" applyFont="1" applyFill="1" applyBorder="1" applyAlignment="1" applyProtection="1">
      <alignment horizontal="center" vertical="center" wrapText="1"/>
    </xf>
    <xf numFmtId="165" fontId="1" fillId="5" borderId="20" xfId="1" applyNumberFormat="1" applyFont="1" applyFill="1" applyBorder="1" applyAlignment="1" applyProtection="1">
      <alignment horizontal="center" vertical="center" wrapText="1"/>
    </xf>
    <xf numFmtId="0" fontId="0" fillId="10" borderId="16" xfId="0" applyFill="1" applyBorder="1" applyAlignment="1" applyProtection="1">
      <alignment horizontal="center" vertical="top"/>
    </xf>
    <xf numFmtId="0" fontId="1" fillId="10" borderId="17" xfId="0" applyFont="1" applyFill="1" applyBorder="1" applyAlignment="1" applyProtection="1">
      <alignment wrapText="1"/>
    </xf>
    <xf numFmtId="0" fontId="1" fillId="10" borderId="17" xfId="0" applyFont="1" applyFill="1" applyBorder="1" applyAlignment="1" applyProtection="1">
      <alignment horizontal="center" vertical="center" wrapText="1"/>
    </xf>
    <xf numFmtId="0" fontId="1" fillId="8" borderId="17" xfId="0" applyFont="1" applyFill="1" applyBorder="1" applyAlignment="1" applyProtection="1">
      <alignment horizontal="center" vertical="center" wrapText="1"/>
    </xf>
    <xf numFmtId="165" fontId="1" fillId="8" borderId="17" xfId="1" applyNumberFormat="1" applyFont="1" applyFill="1" applyBorder="1" applyAlignment="1" applyProtection="1">
      <alignment horizontal="center" vertical="center" wrapText="1"/>
    </xf>
    <xf numFmtId="0" fontId="1" fillId="5" borderId="17" xfId="0" applyFont="1" applyFill="1" applyBorder="1" applyAlignment="1" applyProtection="1">
      <alignment horizontal="center" vertical="center" wrapText="1"/>
    </xf>
    <xf numFmtId="165" fontId="1" fillId="5" borderId="17" xfId="1" applyNumberFormat="1" applyFont="1" applyFill="1" applyBorder="1" applyAlignment="1" applyProtection="1">
      <alignment horizontal="center" vertical="center" wrapText="1"/>
    </xf>
    <xf numFmtId="0" fontId="1" fillId="13" borderId="17" xfId="0" applyFont="1" applyFill="1" applyBorder="1" applyAlignment="1" applyProtection="1">
      <alignment horizontal="center" vertical="center" wrapText="1"/>
    </xf>
    <xf numFmtId="0" fontId="4" fillId="10" borderId="20" xfId="0" applyFont="1" applyFill="1" applyBorder="1" applyAlignment="1" applyProtection="1">
      <alignment horizontal="center" vertical="center" wrapText="1"/>
    </xf>
    <xf numFmtId="0" fontId="0" fillId="10" borderId="20" xfId="0" applyFill="1" applyBorder="1" applyProtection="1"/>
    <xf numFmtId="0" fontId="4" fillId="10" borderId="1" xfId="0" applyFont="1" applyFill="1" applyBorder="1" applyAlignment="1" applyProtection="1">
      <alignment horizontal="center" vertical="center" wrapText="1"/>
    </xf>
    <xf numFmtId="0" fontId="0" fillId="10" borderId="1" xfId="0" applyFill="1" applyBorder="1" applyProtection="1"/>
    <xf numFmtId="0" fontId="0" fillId="10" borderId="36" xfId="0" applyFill="1" applyBorder="1" applyProtection="1"/>
    <xf numFmtId="0" fontId="1" fillId="10" borderId="29" xfId="0" applyFont="1" applyFill="1" applyBorder="1" applyAlignment="1" applyProtection="1">
      <alignment horizontal="center" vertical="center" wrapText="1"/>
    </xf>
    <xf numFmtId="0" fontId="1" fillId="10" borderId="20" xfId="0" applyFont="1" applyFill="1" applyBorder="1" applyAlignment="1" applyProtection="1">
      <alignment horizontal="center" vertical="center" wrapText="1"/>
    </xf>
    <xf numFmtId="0" fontId="1" fillId="10" borderId="30" xfId="0" applyFont="1" applyFill="1" applyBorder="1" applyAlignment="1" applyProtection="1">
      <alignment horizontal="center" vertical="center" wrapText="1"/>
    </xf>
    <xf numFmtId="0" fontId="1" fillId="10" borderId="29" xfId="0" applyFont="1" applyFill="1" applyBorder="1" applyAlignment="1" applyProtection="1">
      <alignment vertical="center" wrapText="1"/>
    </xf>
    <xf numFmtId="0" fontId="13" fillId="9" borderId="5" xfId="0" applyFont="1" applyFill="1" applyBorder="1" applyAlignment="1" applyProtection="1">
      <alignment horizontal="center" vertical="center" wrapText="1"/>
    </xf>
    <xf numFmtId="0" fontId="1" fillId="12" borderId="20" xfId="0" applyFont="1" applyFill="1" applyBorder="1" applyAlignment="1" applyProtection="1">
      <alignment horizontal="left" vertical="center" wrapText="1"/>
    </xf>
    <xf numFmtId="0" fontId="1" fillId="12" borderId="1" xfId="0" applyFont="1" applyFill="1" applyBorder="1" applyAlignment="1" applyProtection="1">
      <alignment horizontal="left" vertical="center" wrapText="1"/>
    </xf>
    <xf numFmtId="0" fontId="0" fillId="10" borderId="1" xfId="0" applyFont="1" applyFill="1" applyBorder="1" applyAlignment="1" applyProtection="1">
      <alignment horizontal="left" vertical="center" wrapText="1"/>
    </xf>
    <xf numFmtId="0" fontId="14" fillId="0" borderId="46" xfId="0" applyFont="1" applyBorder="1" applyAlignment="1">
      <alignment horizontal="left" vertical="center" wrapText="1"/>
    </xf>
    <xf numFmtId="0" fontId="15" fillId="2" borderId="46" xfId="0" applyFont="1" applyFill="1" applyBorder="1" applyAlignment="1">
      <alignment horizontal="center" vertical="center" wrapText="1"/>
    </xf>
    <xf numFmtId="0" fontId="15" fillId="2" borderId="47" xfId="0" applyFont="1" applyFill="1" applyBorder="1" applyAlignment="1">
      <alignment horizontal="center" vertical="center" wrapText="1"/>
    </xf>
    <xf numFmtId="0" fontId="1" fillId="0" borderId="5" xfId="0" applyFont="1" applyBorder="1" applyAlignment="1">
      <alignment horizontal="justify" vertical="justify" wrapText="1"/>
    </xf>
    <xf numFmtId="0" fontId="0" fillId="0" borderId="5" xfId="0" applyFont="1" applyBorder="1" applyAlignment="1">
      <alignment horizontal="justify" vertical="justify" wrapText="1"/>
    </xf>
    <xf numFmtId="0" fontId="2" fillId="0" borderId="8" xfId="0" applyFont="1" applyBorder="1" applyProtection="1">
      <protection locked="0"/>
    </xf>
    <xf numFmtId="165" fontId="1" fillId="13" borderId="25" xfId="1" applyNumberFormat="1" applyFont="1" applyFill="1" applyBorder="1" applyAlignment="1" applyProtection="1">
      <alignment horizontal="center" vertical="center" wrapText="1"/>
    </xf>
    <xf numFmtId="165" fontId="1" fillId="13" borderId="44" xfId="1" applyNumberFormat="1" applyFont="1" applyFill="1" applyBorder="1" applyAlignment="1" applyProtection="1">
      <alignment horizontal="center" vertical="center" wrapText="1"/>
    </xf>
    <xf numFmtId="165" fontId="1" fillId="13" borderId="37" xfId="1" applyNumberFormat="1" applyFont="1" applyFill="1" applyBorder="1" applyAlignment="1" applyProtection="1">
      <alignment horizontal="center" vertical="center" wrapText="1"/>
    </xf>
    <xf numFmtId="165" fontId="1" fillId="13" borderId="48" xfId="1" applyNumberFormat="1" applyFont="1" applyFill="1" applyBorder="1" applyAlignment="1" applyProtection="1">
      <alignment horizontal="center" vertical="center" wrapText="1"/>
    </xf>
    <xf numFmtId="0" fontId="4" fillId="10" borderId="32" xfId="0" applyFont="1" applyFill="1" applyBorder="1" applyAlignment="1" applyProtection="1">
      <alignment horizontal="center" vertical="center" wrapText="1"/>
    </xf>
    <xf numFmtId="0" fontId="0" fillId="10" borderId="50" xfId="0" applyFill="1" applyBorder="1" applyAlignment="1" applyProtection="1">
      <alignment horizontal="center" vertical="center" wrapText="1"/>
      <protection locked="0"/>
    </xf>
    <xf numFmtId="0" fontId="0" fillId="10" borderId="51" xfId="0" applyFill="1" applyBorder="1" applyAlignment="1" applyProtection="1">
      <alignment horizontal="center" vertical="center" wrapText="1"/>
      <protection locked="0"/>
    </xf>
    <xf numFmtId="0" fontId="0" fillId="10" borderId="52" xfId="0" applyFill="1" applyBorder="1" applyAlignment="1" applyProtection="1">
      <alignment horizontal="center" vertical="center" wrapText="1"/>
      <protection locked="0"/>
    </xf>
    <xf numFmtId="0" fontId="0" fillId="10" borderId="53" xfId="0" applyFill="1" applyBorder="1" applyAlignment="1" applyProtection="1">
      <alignment horizontal="center" vertical="center" wrapText="1"/>
      <protection locked="0"/>
    </xf>
    <xf numFmtId="0" fontId="1" fillId="10" borderId="54" xfId="0" applyFont="1" applyFill="1" applyBorder="1" applyAlignment="1" applyProtection="1">
      <alignment horizontal="center" vertical="center" wrapText="1"/>
      <protection locked="0"/>
    </xf>
    <xf numFmtId="0" fontId="0" fillId="5" borderId="43" xfId="0" applyFill="1" applyBorder="1" applyAlignment="1" applyProtection="1">
      <alignment horizontal="justify" vertical="justify" wrapText="1"/>
      <protection locked="0"/>
    </xf>
    <xf numFmtId="0" fontId="0" fillId="5" borderId="40" xfId="0" applyFill="1" applyBorder="1" applyAlignment="1" applyProtection="1">
      <alignment horizontal="justify" vertical="justify" wrapText="1"/>
      <protection locked="0"/>
    </xf>
    <xf numFmtId="0" fontId="0" fillId="10" borderId="29" xfId="0" applyFont="1" applyFill="1" applyBorder="1" applyAlignment="1" applyProtection="1">
      <alignment horizontal="left" vertical="center" wrapText="1"/>
    </xf>
    <xf numFmtId="39" fontId="5" fillId="0" borderId="26" xfId="1" applyNumberFormat="1" applyFont="1" applyBorder="1" applyAlignment="1">
      <alignment horizontal="center" vertical="center" wrapText="1"/>
    </xf>
    <xf numFmtId="39" fontId="5" fillId="0" borderId="27" xfId="1" applyNumberFormat="1" applyFont="1" applyBorder="1" applyAlignment="1">
      <alignment horizontal="center" vertical="center" wrapText="1"/>
    </xf>
    <xf numFmtId="39" fontId="5" fillId="0" borderId="28" xfId="1" applyNumberFormat="1" applyFont="1" applyBorder="1" applyAlignment="1">
      <alignment horizontal="center" vertical="center"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4" xfId="0" applyFont="1" applyFill="1" applyBorder="1" applyAlignment="1">
      <alignment horizontal="center" vertical="center" wrapText="1"/>
    </xf>
    <xf numFmtId="4" fontId="5" fillId="5" borderId="2" xfId="0" applyNumberFormat="1" applyFont="1" applyFill="1" applyBorder="1" applyAlignment="1">
      <alignment horizontal="center"/>
    </xf>
    <xf numFmtId="4" fontId="5" fillId="5" borderId="3" xfId="0" applyNumberFormat="1" applyFont="1" applyFill="1" applyBorder="1" applyAlignment="1">
      <alignment horizontal="center"/>
    </xf>
    <xf numFmtId="4" fontId="5" fillId="5" borderId="4" xfId="0" applyNumberFormat="1" applyFont="1" applyFill="1" applyBorder="1" applyAlignment="1">
      <alignment horizontal="center"/>
    </xf>
    <xf numFmtId="0" fontId="10" fillId="6" borderId="11" xfId="0" applyFont="1" applyFill="1" applyBorder="1" applyAlignment="1">
      <alignment horizontal="center"/>
    </xf>
    <xf numFmtId="0" fontId="10" fillId="6" borderId="13" xfId="0" applyFont="1" applyFill="1" applyBorder="1" applyAlignment="1">
      <alignment horizontal="center"/>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2" fillId="8" borderId="29" xfId="0" applyFont="1" applyFill="1" applyBorder="1" applyAlignment="1" applyProtection="1">
      <alignment horizontal="center" vertical="center" wrapText="1"/>
    </xf>
    <xf numFmtId="0" fontId="2" fillId="8" borderId="30" xfId="0" applyFont="1" applyFill="1" applyBorder="1" applyAlignment="1" applyProtection="1">
      <alignment horizontal="center" vertical="center" wrapText="1"/>
    </xf>
    <xf numFmtId="0" fontId="2" fillId="8" borderId="20" xfId="0" applyFont="1" applyFill="1" applyBorder="1" applyAlignment="1" applyProtection="1">
      <alignment horizontal="center" vertical="center" wrapText="1"/>
    </xf>
    <xf numFmtId="0" fontId="2" fillId="5" borderId="29" xfId="0" applyFont="1" applyFill="1" applyBorder="1" applyAlignment="1" applyProtection="1">
      <alignment horizontal="center" vertical="center" wrapText="1"/>
    </xf>
    <xf numFmtId="0" fontId="2" fillId="5" borderId="30" xfId="0" applyFont="1" applyFill="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13" borderId="29" xfId="0" applyFont="1" applyFill="1" applyBorder="1" applyAlignment="1" applyProtection="1">
      <alignment horizontal="center" vertical="center" wrapText="1"/>
    </xf>
    <xf numFmtId="0" fontId="2" fillId="13" borderId="30" xfId="0" applyFont="1" applyFill="1" applyBorder="1" applyAlignment="1" applyProtection="1">
      <alignment horizontal="center" vertical="center" wrapText="1"/>
    </xf>
    <xf numFmtId="0" fontId="2" fillId="13" borderId="20" xfId="0" applyFont="1" applyFill="1" applyBorder="1" applyAlignment="1" applyProtection="1">
      <alignment horizontal="center" vertical="center" wrapText="1"/>
    </xf>
    <xf numFmtId="4" fontId="4" fillId="10" borderId="7" xfId="0" applyNumberFormat="1" applyFont="1" applyFill="1" applyBorder="1" applyAlignment="1" applyProtection="1">
      <alignment horizontal="center" vertical="center" wrapText="1"/>
    </xf>
    <xf numFmtId="4" fontId="4" fillId="10" borderId="0" xfId="0" applyNumberFormat="1" applyFont="1" applyFill="1" applyBorder="1" applyAlignment="1" applyProtection="1">
      <alignment horizontal="center" vertical="center" wrapText="1"/>
    </xf>
    <xf numFmtId="4" fontId="4" fillId="10" borderId="12" xfId="0" applyNumberFormat="1" applyFont="1" applyFill="1" applyBorder="1" applyAlignment="1" applyProtection="1">
      <alignment horizontal="center" vertical="center" wrapText="1"/>
    </xf>
    <xf numFmtId="0" fontId="8" fillId="10" borderId="26" xfId="0" applyFont="1" applyFill="1" applyBorder="1" applyAlignment="1" applyProtection="1">
      <alignment horizontal="center" vertical="center" wrapText="1"/>
    </xf>
    <xf numFmtId="0" fontId="8" fillId="10" borderId="27" xfId="0" applyFont="1" applyFill="1" applyBorder="1" applyAlignment="1" applyProtection="1">
      <alignment horizontal="center" vertical="center" wrapText="1"/>
    </xf>
    <xf numFmtId="0" fontId="8" fillId="10" borderId="28" xfId="0" applyFont="1" applyFill="1" applyBorder="1" applyAlignment="1" applyProtection="1">
      <alignment horizontal="center" vertical="center" wrapText="1"/>
    </xf>
    <xf numFmtId="4" fontId="1" fillId="10" borderId="26" xfId="0" applyNumberFormat="1" applyFont="1" applyFill="1" applyBorder="1" applyAlignment="1" applyProtection="1">
      <alignment horizontal="center" vertical="center" wrapText="1"/>
    </xf>
    <xf numFmtId="4" fontId="1" fillId="10" borderId="27" xfId="0" applyNumberFormat="1" applyFont="1" applyFill="1" applyBorder="1" applyAlignment="1" applyProtection="1">
      <alignment horizontal="center" vertical="center" wrapText="1"/>
    </xf>
    <xf numFmtId="4" fontId="1" fillId="10" borderId="28" xfId="0" applyNumberFormat="1" applyFont="1" applyFill="1" applyBorder="1" applyAlignment="1" applyProtection="1">
      <alignment horizontal="center" vertical="center" wrapText="1"/>
    </xf>
    <xf numFmtId="0" fontId="1" fillId="8" borderId="26" xfId="0" applyFont="1" applyFill="1" applyBorder="1" applyAlignment="1" applyProtection="1">
      <alignment horizontal="center" vertical="center" wrapText="1"/>
    </xf>
    <xf numFmtId="0" fontId="1" fillId="8" borderId="27" xfId="0" applyFont="1" applyFill="1" applyBorder="1" applyAlignment="1" applyProtection="1">
      <alignment horizontal="center" vertical="center" wrapText="1"/>
    </xf>
    <xf numFmtId="0" fontId="1" fillId="5" borderId="26" xfId="0" applyFont="1" applyFill="1" applyBorder="1" applyAlignment="1" applyProtection="1">
      <alignment horizontal="center" vertical="center" wrapText="1"/>
    </xf>
    <xf numFmtId="0" fontId="1" fillId="5" borderId="27" xfId="0" applyFont="1" applyFill="1" applyBorder="1" applyAlignment="1" applyProtection="1">
      <alignment horizontal="center" vertical="center" wrapText="1"/>
    </xf>
    <xf numFmtId="0" fontId="1" fillId="5" borderId="28" xfId="0" applyFont="1" applyFill="1" applyBorder="1" applyAlignment="1" applyProtection="1">
      <alignment horizontal="center" vertical="center" wrapText="1"/>
    </xf>
    <xf numFmtId="0" fontId="1" fillId="13" borderId="26" xfId="0" applyFont="1" applyFill="1" applyBorder="1" applyAlignment="1" applyProtection="1">
      <alignment horizontal="center" vertical="center" wrapText="1"/>
    </xf>
    <xf numFmtId="0" fontId="1" fillId="13" borderId="27" xfId="0" applyFont="1" applyFill="1" applyBorder="1" applyAlignment="1" applyProtection="1">
      <alignment horizontal="center" vertical="center" wrapText="1"/>
    </xf>
    <xf numFmtId="0" fontId="1" fillId="13" borderId="28" xfId="0" applyFont="1" applyFill="1" applyBorder="1" applyAlignment="1" applyProtection="1">
      <alignment horizontal="center" vertical="center" wrapText="1"/>
    </xf>
    <xf numFmtId="0" fontId="1" fillId="8" borderId="29" xfId="0" applyFont="1" applyFill="1" applyBorder="1" applyAlignment="1" applyProtection="1">
      <alignment horizontal="center" vertical="center" wrapText="1"/>
    </xf>
    <xf numFmtId="0" fontId="1" fillId="8" borderId="20" xfId="0" applyFont="1" applyFill="1" applyBorder="1" applyAlignment="1" applyProtection="1">
      <alignment horizontal="center" vertical="center" wrapText="1"/>
    </xf>
    <xf numFmtId="0" fontId="1" fillId="5" borderId="29" xfId="0" applyFont="1" applyFill="1" applyBorder="1" applyAlignment="1" applyProtection="1">
      <alignment horizontal="center" vertical="center" wrapText="1"/>
    </xf>
    <xf numFmtId="0" fontId="1" fillId="5" borderId="20" xfId="0" applyFont="1" applyFill="1" applyBorder="1" applyAlignment="1" applyProtection="1">
      <alignment horizontal="center" vertical="center" wrapText="1"/>
    </xf>
    <xf numFmtId="0" fontId="1" fillId="13" borderId="29" xfId="0" applyFont="1" applyFill="1" applyBorder="1" applyAlignment="1" applyProtection="1">
      <alignment horizontal="center" vertical="center" wrapText="1"/>
    </xf>
    <xf numFmtId="0" fontId="1" fillId="13" borderId="20" xfId="0"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0" xfId="0" applyNumberFormat="1" applyFont="1" applyFill="1" applyBorder="1" applyAlignment="1" applyProtection="1">
      <alignment horizontal="center" vertical="center" wrapText="1"/>
    </xf>
    <xf numFmtId="4" fontId="4" fillId="10" borderId="13" xfId="0" applyNumberFormat="1" applyFont="1" applyFill="1" applyBorder="1" applyAlignment="1" applyProtection="1">
      <alignment horizontal="center" vertical="center" wrapText="1"/>
    </xf>
    <xf numFmtId="4" fontId="4" fillId="10" borderId="26" xfId="0" applyNumberFormat="1" applyFont="1" applyFill="1" applyBorder="1" applyAlignment="1" applyProtection="1">
      <alignment horizontal="center" vertical="center" wrapText="1"/>
    </xf>
    <xf numFmtId="4" fontId="4" fillId="10" borderId="27" xfId="0" applyNumberFormat="1" applyFont="1" applyFill="1" applyBorder="1" applyAlignment="1" applyProtection="1">
      <alignment horizontal="center" vertical="center" wrapText="1"/>
    </xf>
    <xf numFmtId="4" fontId="4" fillId="10" borderId="28" xfId="0" applyNumberFormat="1" applyFont="1" applyFill="1" applyBorder="1" applyAlignment="1" applyProtection="1">
      <alignment horizontal="center" vertical="center" wrapText="1"/>
    </xf>
    <xf numFmtId="4" fontId="4" fillId="10" borderId="8" xfId="0" applyNumberFormat="1" applyFont="1" applyFill="1" applyBorder="1" applyAlignment="1" applyProtection="1">
      <alignment horizontal="center" vertical="center" wrapText="1"/>
    </xf>
    <xf numFmtId="0" fontId="1" fillId="8" borderId="30" xfId="0" applyFont="1" applyFill="1" applyBorder="1" applyAlignment="1" applyProtection="1">
      <alignment horizontal="center" vertical="center" wrapText="1"/>
    </xf>
    <xf numFmtId="0" fontId="1" fillId="5" borderId="30" xfId="0" applyFont="1" applyFill="1" applyBorder="1" applyAlignment="1" applyProtection="1">
      <alignment horizontal="center" vertical="center" wrapText="1"/>
    </xf>
    <xf numFmtId="0" fontId="1" fillId="13" borderId="30" xfId="0" applyFont="1" applyFill="1" applyBorder="1" applyAlignment="1" applyProtection="1">
      <alignment horizontal="center" vertical="center" wrapText="1"/>
    </xf>
    <xf numFmtId="0" fontId="4" fillId="10" borderId="8" xfId="0" applyFont="1" applyFill="1" applyBorder="1" applyAlignment="1" applyProtection="1">
      <alignment horizontal="center" vertical="center" wrapText="1"/>
    </xf>
    <xf numFmtId="0" fontId="4" fillId="10" borderId="10" xfId="0" applyFont="1" applyFill="1" applyBorder="1" applyAlignment="1" applyProtection="1">
      <alignment horizontal="center" vertical="center" wrapText="1"/>
    </xf>
    <xf numFmtId="0" fontId="4" fillId="10" borderId="13" xfId="0"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35" xfId="0" applyNumberFormat="1" applyFont="1" applyFill="1" applyBorder="1" applyAlignment="1" applyProtection="1">
      <alignment horizontal="center" vertical="center" wrapText="1"/>
    </xf>
    <xf numFmtId="0" fontId="4" fillId="10" borderId="26" xfId="0"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0" fontId="4" fillId="10" borderId="28" xfId="0" applyFont="1" applyFill="1" applyBorder="1" applyAlignment="1" applyProtection="1">
      <alignment horizontal="center" vertical="center" wrapText="1"/>
    </xf>
    <xf numFmtId="0" fontId="1" fillId="10" borderId="29" xfId="0" applyFont="1" applyFill="1" applyBorder="1" applyAlignment="1" applyProtection="1">
      <alignment horizontal="center" vertical="center" wrapText="1"/>
    </xf>
    <xf numFmtId="0" fontId="1" fillId="10" borderId="20" xfId="0" applyFont="1" applyFill="1" applyBorder="1" applyAlignment="1" applyProtection="1">
      <alignment horizontal="center" vertical="center" wrapText="1"/>
    </xf>
    <xf numFmtId="0" fontId="12" fillId="13" borderId="2" xfId="0" applyFont="1" applyFill="1" applyBorder="1" applyAlignment="1" applyProtection="1">
      <alignment horizontal="center" vertical="center" wrapText="1"/>
    </xf>
    <xf numFmtId="0" fontId="12" fillId="13" borderId="4" xfId="0" applyFont="1" applyFill="1" applyBorder="1" applyAlignment="1" applyProtection="1">
      <alignment horizontal="center" vertical="center" wrapText="1"/>
    </xf>
    <xf numFmtId="0" fontId="11" fillId="8" borderId="2" xfId="0" applyFont="1" applyFill="1" applyBorder="1" applyAlignment="1" applyProtection="1">
      <alignment horizontal="center" vertical="center" wrapText="1"/>
    </xf>
    <xf numFmtId="0" fontId="11" fillId="8" borderId="4" xfId="0" applyFont="1" applyFill="1" applyBorder="1" applyAlignment="1" applyProtection="1">
      <alignment horizontal="center" vertical="center" wrapText="1"/>
    </xf>
    <xf numFmtId="0" fontId="12" fillId="5" borderId="2" xfId="0" applyFont="1" applyFill="1" applyBorder="1" applyAlignment="1" applyProtection="1">
      <alignment horizontal="center" vertical="center" wrapText="1"/>
    </xf>
    <xf numFmtId="0" fontId="12" fillId="5" borderId="4" xfId="0" applyFont="1" applyFill="1" applyBorder="1" applyAlignment="1" applyProtection="1">
      <alignment horizontal="center" vertical="center" wrapText="1"/>
    </xf>
    <xf numFmtId="0" fontId="12" fillId="13" borderId="3" xfId="0" applyFont="1" applyFill="1" applyBorder="1" applyAlignment="1" applyProtection="1">
      <alignment horizontal="center" vertical="center" wrapText="1"/>
    </xf>
    <xf numFmtId="0" fontId="1" fillId="10" borderId="30" xfId="0" applyFont="1" applyFill="1" applyBorder="1" applyAlignment="1" applyProtection="1">
      <alignment horizontal="center" vertical="center" wrapText="1"/>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166" fontId="1" fillId="8" borderId="29" xfId="1" applyNumberFormat="1" applyFont="1" applyFill="1" applyBorder="1" applyAlignment="1" applyProtection="1">
      <alignment horizontal="center" vertical="center" wrapText="1"/>
    </xf>
    <xf numFmtId="166" fontId="1" fillId="8" borderId="30" xfId="1" applyNumberFormat="1" applyFont="1" applyFill="1" applyBorder="1" applyAlignment="1" applyProtection="1">
      <alignment horizontal="center" vertical="center" wrapText="1"/>
    </xf>
    <xf numFmtId="166" fontId="1" fillId="8" borderId="20" xfId="1" applyNumberFormat="1" applyFont="1" applyFill="1" applyBorder="1" applyAlignment="1" applyProtection="1">
      <alignment horizontal="center" vertical="center" wrapText="1"/>
    </xf>
    <xf numFmtId="166" fontId="1" fillId="5" borderId="29" xfId="1" applyNumberFormat="1" applyFont="1" applyFill="1" applyBorder="1" applyAlignment="1" applyProtection="1">
      <alignment horizontal="center" vertical="center" wrapText="1"/>
    </xf>
    <xf numFmtId="166" fontId="1" fillId="5" borderId="30" xfId="1" applyNumberFormat="1" applyFont="1" applyFill="1" applyBorder="1" applyAlignment="1" applyProtection="1">
      <alignment horizontal="center" vertical="center" wrapText="1"/>
    </xf>
    <xf numFmtId="166" fontId="1" fillId="5" borderId="20" xfId="1" applyNumberFormat="1" applyFont="1" applyFill="1" applyBorder="1" applyAlignment="1" applyProtection="1">
      <alignment horizontal="center" vertical="center" wrapText="1"/>
    </xf>
    <xf numFmtId="166" fontId="1" fillId="13" borderId="29" xfId="1" applyNumberFormat="1" applyFont="1" applyFill="1" applyBorder="1" applyAlignment="1" applyProtection="1">
      <alignment horizontal="center" vertical="center" wrapText="1"/>
    </xf>
    <xf numFmtId="166" fontId="1" fillId="13" borderId="30" xfId="1" applyNumberFormat="1" applyFont="1" applyFill="1" applyBorder="1" applyAlignment="1" applyProtection="1">
      <alignment horizontal="center" vertical="center" wrapText="1"/>
    </xf>
    <xf numFmtId="166" fontId="1" fillId="13" borderId="20" xfId="1" applyNumberFormat="1" applyFont="1" applyFill="1" applyBorder="1" applyAlignment="1" applyProtection="1">
      <alignment horizontal="center" vertical="center" wrapText="1"/>
    </xf>
    <xf numFmtId="4" fontId="1" fillId="10" borderId="29" xfId="0" applyNumberFormat="1" applyFont="1" applyFill="1" applyBorder="1" applyAlignment="1" applyProtection="1">
      <alignment horizontal="center" vertical="center"/>
    </xf>
    <xf numFmtId="4" fontId="1" fillId="10" borderId="30" xfId="0" applyNumberFormat="1" applyFont="1" applyFill="1" applyBorder="1" applyAlignment="1" applyProtection="1">
      <alignment horizontal="center" vertical="center"/>
    </xf>
    <xf numFmtId="4" fontId="1" fillId="10" borderId="20" xfId="0" applyNumberFormat="1" applyFont="1" applyFill="1" applyBorder="1" applyAlignment="1" applyProtection="1">
      <alignment horizontal="center" vertical="center"/>
    </xf>
    <xf numFmtId="4" fontId="2" fillId="10" borderId="38" xfId="0" applyNumberFormat="1" applyFont="1" applyFill="1" applyBorder="1" applyAlignment="1" applyProtection="1">
      <alignment horizontal="center" vertical="center" wrapText="1"/>
    </xf>
    <xf numFmtId="4" fontId="2" fillId="10" borderId="39" xfId="0" applyNumberFormat="1" applyFont="1" applyFill="1" applyBorder="1" applyAlignment="1" applyProtection="1">
      <alignment horizontal="center" vertical="center" wrapText="1"/>
    </xf>
    <xf numFmtId="4" fontId="2" fillId="10" borderId="19"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19" xfId="0" applyNumberFormat="1" applyFont="1" applyFill="1" applyBorder="1" applyAlignment="1" applyProtection="1">
      <alignment horizontal="center" vertical="center" wrapText="1"/>
    </xf>
    <xf numFmtId="4" fontId="4" fillId="10" borderId="33" xfId="0" applyNumberFormat="1"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0" fontId="0" fillId="0" borderId="6" xfId="0" applyBorder="1" applyAlignment="1">
      <alignment horizontal="justify" vertical="justify" wrapText="1"/>
    </xf>
    <xf numFmtId="0" fontId="0" fillId="0" borderId="7" xfId="0" applyBorder="1" applyAlignment="1">
      <alignment horizontal="justify" vertical="justify" wrapText="1"/>
    </xf>
    <xf numFmtId="0" fontId="0" fillId="0" borderId="8" xfId="0" applyBorder="1" applyAlignment="1">
      <alignment horizontal="justify" vertical="justify" wrapText="1"/>
    </xf>
    <xf numFmtId="0" fontId="0" fillId="0" borderId="9" xfId="0" applyBorder="1" applyAlignment="1">
      <alignment horizontal="justify" vertical="justify" wrapText="1"/>
    </xf>
    <xf numFmtId="0" fontId="0" fillId="0" borderId="0" xfId="0" applyBorder="1" applyAlignment="1">
      <alignment horizontal="justify" vertical="justify" wrapText="1"/>
    </xf>
    <xf numFmtId="0" fontId="0" fillId="0" borderId="10" xfId="0" applyBorder="1" applyAlignment="1">
      <alignment horizontal="justify" vertical="justify" wrapText="1"/>
    </xf>
    <xf numFmtId="0" fontId="0" fillId="0" borderId="11" xfId="0" applyBorder="1" applyAlignment="1">
      <alignment horizontal="justify" vertical="justify" wrapText="1"/>
    </xf>
    <xf numFmtId="0" fontId="0" fillId="0" borderId="12" xfId="0" applyBorder="1" applyAlignment="1">
      <alignment horizontal="justify" vertical="justify" wrapText="1"/>
    </xf>
    <xf numFmtId="0" fontId="0" fillId="0" borderId="13" xfId="0" applyBorder="1" applyAlignment="1">
      <alignment horizontal="justify" vertical="justify"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64" fontId="2" fillId="6" borderId="2" xfId="1" applyFont="1" applyFill="1" applyBorder="1" applyAlignment="1">
      <alignment horizontal="center"/>
    </xf>
    <xf numFmtId="164" fontId="2" fillId="6" borderId="3" xfId="1" applyFont="1" applyFill="1" applyBorder="1" applyAlignment="1">
      <alignment horizontal="center"/>
    </xf>
    <xf numFmtId="164" fontId="2" fillId="6" borderId="4" xfId="1"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4" xfId="0" applyFont="1" applyFill="1" applyBorder="1" applyAlignment="1">
      <alignment horizontal="center"/>
    </xf>
    <xf numFmtId="0" fontId="2" fillId="6" borderId="14" xfId="0" applyFont="1" applyFill="1" applyBorder="1" applyAlignment="1">
      <alignment horizontal="center"/>
    </xf>
    <xf numFmtId="0" fontId="2" fillId="6" borderId="1" xfId="0" applyFont="1" applyFill="1" applyBorder="1" applyAlignment="1">
      <alignment horizontal="center"/>
    </xf>
    <xf numFmtId="0" fontId="2" fillId="6" borderId="16" xfId="0" applyFont="1" applyFill="1" applyBorder="1" applyAlignment="1">
      <alignment horizontal="center"/>
    </xf>
    <xf numFmtId="0" fontId="2" fillId="6" borderId="17" xfId="0" applyFont="1" applyFill="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0" fillId="0" borderId="6" xfId="0" applyFont="1" applyBorder="1" applyAlignment="1">
      <alignment horizontal="justify" vertical="justify" wrapText="1"/>
    </xf>
    <xf numFmtId="0" fontId="0" fillId="0" borderId="7" xfId="0" applyFont="1" applyBorder="1" applyAlignment="1">
      <alignment horizontal="justify" vertical="justify" wrapText="1"/>
    </xf>
    <xf numFmtId="0" fontId="0" fillId="0" borderId="8" xfId="0" applyFont="1" applyBorder="1" applyAlignment="1">
      <alignment horizontal="justify" vertical="justify" wrapText="1"/>
    </xf>
    <xf numFmtId="0" fontId="0" fillId="0" borderId="9" xfId="0" applyFont="1" applyBorder="1" applyAlignment="1">
      <alignment horizontal="justify" vertical="justify" wrapText="1"/>
    </xf>
    <xf numFmtId="0" fontId="0" fillId="0" borderId="0" xfId="0" applyFont="1" applyBorder="1" applyAlignment="1">
      <alignment horizontal="justify" vertical="justify" wrapText="1"/>
    </xf>
    <xf numFmtId="0" fontId="0" fillId="0" borderId="10" xfId="0" applyFont="1" applyBorder="1" applyAlignment="1">
      <alignment horizontal="justify" vertical="justify" wrapText="1"/>
    </xf>
    <xf numFmtId="0" fontId="0" fillId="0" borderId="11" xfId="0" applyFont="1" applyBorder="1" applyAlignment="1">
      <alignment horizontal="justify" vertical="justify" wrapText="1"/>
    </xf>
    <xf numFmtId="0" fontId="0" fillId="0" borderId="12" xfId="0" applyFont="1" applyBorder="1" applyAlignment="1">
      <alignment horizontal="justify" vertical="justify" wrapText="1"/>
    </xf>
    <xf numFmtId="0" fontId="0" fillId="0" borderId="13" xfId="0" applyFont="1" applyBorder="1" applyAlignment="1">
      <alignment horizontal="justify" vertical="justify"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4" fillId="2" borderId="22" xfId="0" applyFont="1" applyFill="1" applyBorder="1" applyAlignment="1">
      <alignment horizontal="center"/>
    </xf>
    <xf numFmtId="0" fontId="4" fillId="2" borderId="23" xfId="0" applyFont="1" applyFill="1" applyBorder="1" applyAlignment="1">
      <alignment horizontal="center"/>
    </xf>
    <xf numFmtId="0" fontId="4" fillId="2" borderId="24" xfId="0" applyFont="1" applyFill="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cellXfs>
  <cellStyles count="2">
    <cellStyle name="Millares" xfId="1" builtinId="3"/>
    <cellStyle name="Normal"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00FFCC"/>
      <color rgb="FFFF6699"/>
      <color rgb="FF99FF99"/>
      <color rgb="FF00FFFF"/>
      <color rgb="FF0066FF"/>
      <color rgb="FF00CCFF"/>
      <color rgb="FFFF66FF"/>
      <color rgb="FFFFFF66"/>
      <color rgb="FF0476BC"/>
      <color rgb="FFF7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5</xdr:row>
          <xdr:rowOff>38100</xdr:rowOff>
        </xdr:from>
        <xdr:to>
          <xdr:col>13</xdr:col>
          <xdr:colOff>457200</xdr:colOff>
          <xdr:row>19</xdr:row>
          <xdr:rowOff>0</xdr:rowOff>
        </xdr:to>
        <xdr:pic>
          <xdr:nvPicPr>
            <xdr:cNvPr id="3" name="Imagen 2">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RESULTADO!$B$3:$L$12" spid="_x0000_s4179"/>
                </a:ext>
              </a:extLst>
            </xdr:cNvPicPr>
          </xdr:nvPicPr>
          <xdr:blipFill>
            <a:blip xmlns:r="http://schemas.openxmlformats.org/officeDocument/2006/relationships" r:embed="rId1"/>
            <a:srcRect/>
            <a:stretch>
              <a:fillRect/>
            </a:stretch>
          </xdr:blipFill>
          <xdr:spPr bwMode="auto">
            <a:xfrm>
              <a:off x="971550" y="990600"/>
              <a:ext cx="9391650" cy="26289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99"/>
  </sheetPr>
  <dimension ref="B2:L13"/>
  <sheetViews>
    <sheetView workbookViewId="0">
      <selection activeCell="B3" sqref="B3:D3"/>
    </sheetView>
  </sheetViews>
  <sheetFormatPr baseColWidth="10" defaultRowHeight="15" x14ac:dyDescent="0.25"/>
  <cols>
    <col min="1" max="1" width="2.85546875" customWidth="1"/>
    <col min="2" max="2" width="5.42578125" customWidth="1"/>
    <col min="3" max="3" width="57.5703125" customWidth="1"/>
    <col min="4" max="4" width="0" hidden="1" customWidth="1"/>
    <col min="5" max="5" width="6" customWidth="1"/>
    <col min="6" max="6" width="7.85546875" customWidth="1"/>
    <col min="7" max="7" width="16.28515625" customWidth="1"/>
    <col min="8" max="8" width="11.7109375" customWidth="1"/>
    <col min="9" max="9" width="9.42578125" customWidth="1"/>
    <col min="10" max="10" width="13.42578125" customWidth="1"/>
    <col min="11" max="11" width="5.7109375" customWidth="1"/>
    <col min="12" max="12" width="7.28515625" customWidth="1"/>
  </cols>
  <sheetData>
    <row r="2" spans="2:12" ht="15.75" thickBot="1" x14ac:dyDescent="0.3"/>
    <row r="3" spans="2:12" ht="30.75" customHeight="1" thickBot="1" x14ac:dyDescent="0.3">
      <c r="B3" s="156" t="s">
        <v>282</v>
      </c>
      <c r="C3" s="157"/>
      <c r="D3" s="158"/>
      <c r="E3" s="11" t="s">
        <v>227</v>
      </c>
      <c r="F3" s="11" t="s">
        <v>222</v>
      </c>
      <c r="G3" s="148" t="s">
        <v>228</v>
      </c>
      <c r="H3" s="149"/>
      <c r="I3" s="150"/>
      <c r="J3" s="148" t="s">
        <v>229</v>
      </c>
      <c r="K3" s="149"/>
      <c r="L3" s="150"/>
    </row>
    <row r="4" spans="2:12" ht="19.5" customHeight="1" thickBot="1" x14ac:dyDescent="0.3">
      <c r="B4" s="9">
        <v>1</v>
      </c>
      <c r="C4" s="8" t="str">
        <f>+'FORMATO 2020 OCI INFOTEP'!B6</f>
        <v>POLITICAS CONTABLES</v>
      </c>
      <c r="D4" s="12">
        <v>5</v>
      </c>
      <c r="E4" s="10">
        <v>10</v>
      </c>
      <c r="F4" s="10">
        <v>34</v>
      </c>
      <c r="G4" s="13">
        <f>+'FORMATO 2020 OCI INFOTEP'!O7</f>
        <v>4.4384999999999994</v>
      </c>
      <c r="H4" s="14">
        <f>+G4</f>
        <v>4.4384999999999994</v>
      </c>
      <c r="I4" s="14">
        <f>+G4</f>
        <v>4.4384999999999994</v>
      </c>
      <c r="J4" s="145">
        <f>SUM(G4:G12)/9</f>
        <v>4.5497037037037034</v>
      </c>
      <c r="K4" s="145">
        <f>+J4</f>
        <v>4.5497037037037034</v>
      </c>
      <c r="L4" s="145">
        <f>+J4</f>
        <v>4.5497037037037034</v>
      </c>
    </row>
    <row r="5" spans="2:12" ht="19.5" customHeight="1" thickBot="1" x14ac:dyDescent="0.3">
      <c r="B5" s="9">
        <f>+B4+1</f>
        <v>2</v>
      </c>
      <c r="C5" s="8" t="str">
        <f>+'FORMATO 2020 OCI INFOTEP'!B43</f>
        <v>IDENTIFICACION</v>
      </c>
      <c r="D5" s="12">
        <f>+D4</f>
        <v>5</v>
      </c>
      <c r="E5" s="10">
        <v>3</v>
      </c>
      <c r="F5" s="10">
        <v>8</v>
      </c>
      <c r="G5" s="13">
        <f>+'FORMATO 2020 OCI INFOTEP'!O44</f>
        <v>4.333333333333333</v>
      </c>
      <c r="H5" s="14">
        <f t="shared" ref="H5:H12" si="0">+G5</f>
        <v>4.333333333333333</v>
      </c>
      <c r="I5" s="14">
        <f t="shared" ref="I5:I12" si="1">+G5</f>
        <v>4.333333333333333</v>
      </c>
      <c r="J5" s="146"/>
      <c r="K5" s="146"/>
      <c r="L5" s="146"/>
    </row>
    <row r="6" spans="2:12" ht="19.5" customHeight="1" thickBot="1" x14ac:dyDescent="0.3">
      <c r="B6" s="9">
        <f t="shared" ref="B6:B12" si="2">+B5+1</f>
        <v>3</v>
      </c>
      <c r="C6" s="8" t="str">
        <f>+'FORMATO 2020 OCI INFOTEP'!B52</f>
        <v>CLASIFICACION</v>
      </c>
      <c r="D6" s="12">
        <f t="shared" ref="D6:D12" si="3">+D5</f>
        <v>5</v>
      </c>
      <c r="E6" s="10">
        <v>2</v>
      </c>
      <c r="F6" s="10">
        <v>4</v>
      </c>
      <c r="G6" s="13">
        <f>+'FORMATO 2020 OCI INFOTEP'!O53</f>
        <v>5</v>
      </c>
      <c r="H6" s="14">
        <f t="shared" si="0"/>
        <v>5</v>
      </c>
      <c r="I6" s="14">
        <f t="shared" si="1"/>
        <v>5</v>
      </c>
      <c r="J6" s="146"/>
      <c r="K6" s="146"/>
      <c r="L6" s="146"/>
    </row>
    <row r="7" spans="2:12" ht="19.5" customHeight="1" thickBot="1" x14ac:dyDescent="0.3">
      <c r="B7" s="9">
        <f t="shared" si="2"/>
        <v>4</v>
      </c>
      <c r="C7" s="8" t="str">
        <f>+'FORMATO 2020 OCI INFOTEP'!B57</f>
        <v>REGISTRO</v>
      </c>
      <c r="D7" s="12">
        <f t="shared" si="3"/>
        <v>5</v>
      </c>
      <c r="E7" s="10">
        <v>5</v>
      </c>
      <c r="F7" s="10">
        <v>15</v>
      </c>
      <c r="G7" s="13">
        <f>+'FORMATO 2020 OCI INFOTEP'!O58</f>
        <v>5</v>
      </c>
      <c r="H7" s="14">
        <f t="shared" si="0"/>
        <v>5</v>
      </c>
      <c r="I7" s="14">
        <f t="shared" si="1"/>
        <v>5</v>
      </c>
      <c r="J7" s="146"/>
      <c r="K7" s="146"/>
      <c r="L7" s="146"/>
    </row>
    <row r="8" spans="2:12" ht="19.5" customHeight="1" thickBot="1" x14ac:dyDescent="0.3">
      <c r="B8" s="9">
        <f t="shared" si="2"/>
        <v>5</v>
      </c>
      <c r="C8" s="8" t="str">
        <f>+'FORMATO 2020 OCI INFOTEP'!B73</f>
        <v>MEDICION INICIAL</v>
      </c>
      <c r="D8" s="12">
        <f t="shared" si="3"/>
        <v>5</v>
      </c>
      <c r="E8" s="10">
        <v>1</v>
      </c>
      <c r="F8" s="10">
        <v>3</v>
      </c>
      <c r="G8" s="13">
        <f>+'FORMATO 2020 OCI INFOTEP'!O74</f>
        <v>5</v>
      </c>
      <c r="H8" s="14">
        <f t="shared" si="0"/>
        <v>5</v>
      </c>
      <c r="I8" s="14">
        <f t="shared" si="1"/>
        <v>5</v>
      </c>
      <c r="J8" s="146"/>
      <c r="K8" s="146"/>
      <c r="L8" s="146"/>
    </row>
    <row r="9" spans="2:12" ht="19.5" customHeight="1" thickBot="1" x14ac:dyDescent="0.3">
      <c r="B9" s="9">
        <f t="shared" si="2"/>
        <v>6</v>
      </c>
      <c r="C9" s="8" t="str">
        <f>+'FORMATO 2020 OCI INFOTEP'!B77</f>
        <v>MEDICION POSTERIOR</v>
      </c>
      <c r="D9" s="12">
        <f t="shared" si="3"/>
        <v>5</v>
      </c>
      <c r="E9" s="10">
        <v>2</v>
      </c>
      <c r="F9" s="10">
        <v>10</v>
      </c>
      <c r="G9" s="13">
        <f>+'FORMATO 2020 OCI INFOTEP'!O78</f>
        <v>5.0005000000000006</v>
      </c>
      <c r="H9" s="14">
        <f t="shared" si="0"/>
        <v>5.0005000000000006</v>
      </c>
      <c r="I9" s="14">
        <f t="shared" si="1"/>
        <v>5.0005000000000006</v>
      </c>
      <c r="J9" s="146"/>
      <c r="K9" s="146"/>
      <c r="L9" s="146"/>
    </row>
    <row r="10" spans="2:12" ht="19.5" customHeight="1" thickBot="1" x14ac:dyDescent="0.3">
      <c r="B10" s="9">
        <f t="shared" si="2"/>
        <v>7</v>
      </c>
      <c r="C10" s="8" t="str">
        <f>+'FORMATO 2020 OCI INFOTEP'!B88</f>
        <v>PRESENTACION DE ESTADOS FINANCIEROS</v>
      </c>
      <c r="D10" s="12">
        <f t="shared" si="3"/>
        <v>5</v>
      </c>
      <c r="E10" s="10">
        <v>4</v>
      </c>
      <c r="F10" s="10">
        <v>16</v>
      </c>
      <c r="G10" s="13">
        <f>+'FORMATO 2020 OCI INFOTEP'!O89</f>
        <v>4</v>
      </c>
      <c r="H10" s="14">
        <f t="shared" si="0"/>
        <v>4</v>
      </c>
      <c r="I10" s="14">
        <f t="shared" si="1"/>
        <v>4</v>
      </c>
      <c r="J10" s="146"/>
      <c r="K10" s="146"/>
      <c r="L10" s="146"/>
    </row>
    <row r="11" spans="2:12" ht="19.5" customHeight="1" thickBot="1" x14ac:dyDescent="0.3">
      <c r="B11" s="9">
        <f t="shared" si="2"/>
        <v>8</v>
      </c>
      <c r="C11" s="8" t="str">
        <f>+'FORMATO 2020 OCI INFOTEP'!B105</f>
        <v>RENDICION DE CUENTAS E INFORMACION A PARTES INTERESADAS</v>
      </c>
      <c r="D11" s="12">
        <f t="shared" si="3"/>
        <v>5</v>
      </c>
      <c r="E11" s="10">
        <v>1</v>
      </c>
      <c r="F11" s="10">
        <v>3</v>
      </c>
      <c r="G11" s="13">
        <f>+'FORMATO 2020 OCI INFOTEP'!O106</f>
        <v>5</v>
      </c>
      <c r="H11" s="14">
        <f t="shared" si="0"/>
        <v>5</v>
      </c>
      <c r="I11" s="14">
        <f t="shared" si="1"/>
        <v>5</v>
      </c>
      <c r="J11" s="146"/>
      <c r="K11" s="146"/>
      <c r="L11" s="146"/>
    </row>
    <row r="12" spans="2:12" ht="19.5" customHeight="1" thickBot="1" x14ac:dyDescent="0.3">
      <c r="B12" s="9">
        <f t="shared" si="2"/>
        <v>9</v>
      </c>
      <c r="C12" s="8" t="str">
        <f>+'FORMATO 2020 OCI INFOTEP'!B109</f>
        <v>GESTION DEL RIESGO CONTABLE</v>
      </c>
      <c r="D12" s="12">
        <f t="shared" si="3"/>
        <v>5</v>
      </c>
      <c r="E12" s="10">
        <v>4</v>
      </c>
      <c r="F12" s="10">
        <v>12</v>
      </c>
      <c r="G12" s="13">
        <f>+'FORMATO 2020 OCI INFOTEP'!O110</f>
        <v>3.1749999999999998</v>
      </c>
      <c r="H12" s="13">
        <f t="shared" si="0"/>
        <v>3.1749999999999998</v>
      </c>
      <c r="I12" s="13">
        <f t="shared" si="1"/>
        <v>3.1749999999999998</v>
      </c>
      <c r="J12" s="147"/>
      <c r="K12" s="147"/>
      <c r="L12" s="147"/>
    </row>
    <row r="13" spans="2:12" ht="34.5" hidden="1" thickBot="1" x14ac:dyDescent="0.55000000000000004">
      <c r="B13" s="154" t="s">
        <v>4</v>
      </c>
      <c r="C13" s="155"/>
      <c r="D13" s="15">
        <f>SUM(D4:D12)/9</f>
        <v>5</v>
      </c>
      <c r="E13" s="16">
        <f>SUM(E4:E12)</f>
        <v>32</v>
      </c>
      <c r="F13" s="16">
        <f>SUM(F4:F12)</f>
        <v>105</v>
      </c>
      <c r="G13" s="151">
        <f>SUM(G4:G12)/9</f>
        <v>4.5497037037037034</v>
      </c>
      <c r="H13" s="152"/>
      <c r="I13" s="152"/>
      <c r="J13" s="152"/>
      <c r="K13" s="152"/>
      <c r="L13" s="153"/>
    </row>
  </sheetData>
  <mergeCells count="8">
    <mergeCell ref="K4:K12"/>
    <mergeCell ref="L4:L12"/>
    <mergeCell ref="J3:L3"/>
    <mergeCell ref="G13:L13"/>
    <mergeCell ref="B13:C13"/>
    <mergeCell ref="J4:J12"/>
    <mergeCell ref="B3:D3"/>
    <mergeCell ref="G3:I3"/>
  </mergeCells>
  <conditionalFormatting sqref="G4:G12">
    <cfRule type="dataBar" priority="6">
      <dataBar>
        <cfvo type="num" val="0"/>
        <cfvo type="num" val="5"/>
        <color rgb="FF00FFCC"/>
      </dataBar>
      <extLst>
        <ext xmlns:x14="http://schemas.microsoft.com/office/spreadsheetml/2009/9/main" uri="{B025F937-C7B1-47D3-B67F-A62EFF666E3E}">
          <x14:id>{5FD19F67-2050-48DC-A0C8-7DFA8D15B612}</x14:id>
        </ext>
      </extLst>
    </cfRule>
  </conditionalFormatting>
  <conditionalFormatting sqref="H4:H12">
    <cfRule type="iconSet" priority="5">
      <iconSet iconSet="3TrafficLights2" showValue="0">
        <cfvo type="percent" val="0"/>
        <cfvo type="num" val="3"/>
        <cfvo type="num" val="4"/>
      </iconSet>
    </cfRule>
  </conditionalFormatting>
  <conditionalFormatting sqref="I4:I12">
    <cfRule type="iconSet" priority="4">
      <iconSet iconSet="5Arrows" showValue="0">
        <cfvo type="percent" val="0"/>
        <cfvo type="num" val="1"/>
        <cfvo type="num" val="2"/>
        <cfvo type="num" val="3"/>
        <cfvo type="num" val="4"/>
      </iconSet>
    </cfRule>
  </conditionalFormatting>
  <conditionalFormatting sqref="J4:J12">
    <cfRule type="dataBar" priority="3">
      <dataBar>
        <cfvo type="num" val="0"/>
        <cfvo type="num" val="5"/>
        <color rgb="FF00B050"/>
      </dataBar>
      <extLst>
        <ext xmlns:x14="http://schemas.microsoft.com/office/spreadsheetml/2009/9/main" uri="{B025F937-C7B1-47D3-B67F-A62EFF666E3E}">
          <x14:id>{C6A2B330-C519-4828-814F-F1CA57ECECD9}</x14:id>
        </ext>
      </extLst>
    </cfRule>
  </conditionalFormatting>
  <conditionalFormatting sqref="K4:K12">
    <cfRule type="iconSet" priority="2">
      <iconSet iconSet="3TrafficLights2" showValue="0">
        <cfvo type="percent" val="0"/>
        <cfvo type="num" val="3"/>
        <cfvo type="num" val="4"/>
      </iconSet>
    </cfRule>
  </conditionalFormatting>
  <conditionalFormatting sqref="L4:L12">
    <cfRule type="iconSet" priority="1">
      <iconSet iconSet="5Arrows" showValue="0">
        <cfvo type="percent" val="0"/>
        <cfvo type="num" val="1"/>
        <cfvo type="num" val="2"/>
        <cfvo type="num" val="3"/>
        <cfvo type="num" val="4"/>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5FD19F67-2050-48DC-A0C8-7DFA8D15B612}">
            <x14:dataBar minLength="0" maxLength="100" gradient="0">
              <x14:cfvo type="num">
                <xm:f>0</xm:f>
              </x14:cfvo>
              <x14:cfvo type="num">
                <xm:f>5</xm:f>
              </x14:cfvo>
              <x14:negativeFillColor rgb="FFFF0000"/>
              <x14:axisColor rgb="FF000000"/>
            </x14:dataBar>
          </x14:cfRule>
          <xm:sqref>G4:G12</xm:sqref>
        </x14:conditionalFormatting>
        <x14:conditionalFormatting xmlns:xm="http://schemas.microsoft.com/office/excel/2006/main">
          <x14:cfRule type="dataBar" id="{C6A2B330-C519-4828-814F-F1CA57ECECD9}">
            <x14:dataBar minLength="0" maxLength="100" border="1" negativeBarBorderColorSameAsPositive="0">
              <x14:cfvo type="num">
                <xm:f>0</xm:f>
              </x14:cfvo>
              <x14:cfvo type="num">
                <xm:f>5</xm:f>
              </x14:cfvo>
              <x14:borderColor rgb="FFD6007B"/>
              <x14:negativeFillColor rgb="FFFF0000"/>
              <x14:negativeBorderColor rgb="FFFF0000"/>
              <x14:axisColor rgb="FF000000"/>
            </x14:dataBar>
          </x14:cfRule>
          <xm:sqref>J4:J12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75"/>
  <sheetViews>
    <sheetView topLeftCell="A113" zoomScaleNormal="100" workbookViewId="0">
      <selection activeCell="B7" sqref="B7"/>
    </sheetView>
  </sheetViews>
  <sheetFormatPr baseColWidth="10" defaultRowHeight="18.75" x14ac:dyDescent="0.25"/>
  <cols>
    <col min="1" max="1" width="5.85546875" style="19" customWidth="1"/>
    <col min="2" max="2" width="80.42578125" style="19" customWidth="1"/>
    <col min="3" max="3" width="11" style="19" hidden="1" customWidth="1"/>
    <col min="4" max="4" width="11" style="42" hidden="1" customWidth="1"/>
    <col min="5" max="5" width="14.28515625" style="42" hidden="1" customWidth="1"/>
    <col min="6" max="6" width="8.7109375" style="42" customWidth="1"/>
    <col min="7" max="7" width="3.5703125" style="42" bestFit="1" customWidth="1"/>
    <col min="8" max="8" width="7.42578125" style="42" customWidth="1"/>
    <col min="9" max="9" width="3.5703125" style="42" bestFit="1" customWidth="1"/>
    <col min="10" max="10" width="7.140625" style="42" bestFit="1" customWidth="1"/>
    <col min="11" max="11" width="3.5703125" style="42" bestFit="1" customWidth="1"/>
    <col min="12" max="12" width="7.42578125" style="42" customWidth="1"/>
    <col min="13" max="13" width="8.85546875" style="42" customWidth="1"/>
    <col min="14" max="14" width="15.42578125" style="61" bestFit="1" customWidth="1"/>
    <col min="15" max="15" width="4.7109375" style="19" customWidth="1"/>
    <col min="16" max="16" width="71.28515625" style="19" customWidth="1"/>
    <col min="17" max="16384" width="11.42578125" style="19"/>
  </cols>
  <sheetData>
    <row r="1" spans="1:16" ht="30.75" customHeight="1" thickBot="1" x14ac:dyDescent="0.3">
      <c r="A1" s="18"/>
      <c r="B1" s="219" t="s">
        <v>197</v>
      </c>
      <c r="C1" s="220"/>
      <c r="D1" s="220"/>
      <c r="E1" s="220"/>
      <c r="F1" s="220"/>
      <c r="G1" s="221"/>
      <c r="H1" s="221"/>
      <c r="I1" s="221"/>
      <c r="J1" s="221"/>
      <c r="K1" s="221"/>
      <c r="L1" s="221"/>
      <c r="M1" s="220"/>
      <c r="N1" s="220"/>
      <c r="O1" s="222"/>
      <c r="P1" s="131" t="s">
        <v>281</v>
      </c>
    </row>
    <row r="2" spans="1:16" hidden="1" x14ac:dyDescent="0.25">
      <c r="A2" s="20"/>
      <c r="B2" s="21"/>
      <c r="C2" s="21"/>
      <c r="D2" s="22"/>
      <c r="E2" s="22"/>
      <c r="F2" s="22"/>
      <c r="G2" s="23" t="s">
        <v>223</v>
      </c>
      <c r="H2" s="23">
        <v>0.3</v>
      </c>
      <c r="I2" s="23" t="s">
        <v>223</v>
      </c>
      <c r="J2" s="23">
        <v>0.18</v>
      </c>
      <c r="K2" s="23" t="s">
        <v>223</v>
      </c>
      <c r="L2" s="23">
        <v>0.06</v>
      </c>
      <c r="M2" s="22"/>
      <c r="N2" s="24"/>
      <c r="O2" s="21"/>
      <c r="P2" s="25"/>
    </row>
    <row r="3" spans="1:16" hidden="1" x14ac:dyDescent="0.25">
      <c r="A3" s="20"/>
      <c r="B3" s="21"/>
      <c r="C3" s="21"/>
      <c r="D3" s="22"/>
      <c r="E3" s="22"/>
      <c r="F3" s="22"/>
      <c r="G3" s="23" t="s">
        <v>224</v>
      </c>
      <c r="H3" s="23">
        <v>0.7</v>
      </c>
      <c r="I3" s="23" t="s">
        <v>224</v>
      </c>
      <c r="J3" s="23">
        <f>0.42</f>
        <v>0.42</v>
      </c>
      <c r="K3" s="23" t="s">
        <v>224</v>
      </c>
      <c r="L3" s="23">
        <f>0.14</f>
        <v>0.14000000000000001</v>
      </c>
      <c r="M3" s="22"/>
      <c r="N3" s="24"/>
      <c r="O3" s="21"/>
      <c r="P3" s="25"/>
    </row>
    <row r="4" spans="1:16" ht="30" customHeight="1" x14ac:dyDescent="0.25">
      <c r="A4" s="26"/>
      <c r="B4" s="27" t="s">
        <v>0</v>
      </c>
      <c r="C4" s="27"/>
      <c r="D4" s="28"/>
      <c r="E4" s="28"/>
      <c r="F4" s="28"/>
      <c r="G4" s="28"/>
      <c r="H4" s="28"/>
      <c r="I4" s="28"/>
      <c r="J4" s="28"/>
      <c r="K4" s="28"/>
      <c r="L4" s="28"/>
      <c r="M4" s="28"/>
      <c r="N4" s="29"/>
      <c r="O4" s="30"/>
      <c r="P4" s="31"/>
    </row>
    <row r="5" spans="1:16" ht="19.5" thickBot="1" x14ac:dyDescent="0.3">
      <c r="A5" s="32"/>
      <c r="B5" s="33" t="s">
        <v>1</v>
      </c>
      <c r="C5" s="34"/>
      <c r="D5" s="35"/>
      <c r="E5" s="35"/>
      <c r="F5" s="35"/>
      <c r="G5" s="36"/>
      <c r="H5" s="36"/>
      <c r="I5" s="36"/>
      <c r="J5" s="36"/>
      <c r="K5" s="36"/>
      <c r="L5" s="36"/>
      <c r="M5" s="36"/>
      <c r="N5" s="37"/>
      <c r="O5" s="38"/>
      <c r="P5" s="39"/>
    </row>
    <row r="6" spans="1:16" s="42" customFormat="1" ht="30.75" thickBot="1" x14ac:dyDescent="0.3">
      <c r="A6" s="66"/>
      <c r="B6" s="67" t="s">
        <v>2</v>
      </c>
      <c r="C6" s="67" t="s">
        <v>221</v>
      </c>
      <c r="D6" s="68" t="s">
        <v>3</v>
      </c>
      <c r="E6" s="69" t="s">
        <v>218</v>
      </c>
      <c r="F6" s="70" t="s">
        <v>219</v>
      </c>
      <c r="G6" s="213" t="s">
        <v>204</v>
      </c>
      <c r="H6" s="214"/>
      <c r="I6" s="215" t="s">
        <v>205</v>
      </c>
      <c r="J6" s="216"/>
      <c r="K6" s="211" t="s">
        <v>206</v>
      </c>
      <c r="L6" s="212"/>
      <c r="M6" s="41" t="s">
        <v>6</v>
      </c>
      <c r="N6" s="122" t="s">
        <v>226</v>
      </c>
      <c r="O6" s="122" t="s">
        <v>225</v>
      </c>
      <c r="P6" s="40" t="s">
        <v>5</v>
      </c>
    </row>
    <row r="7" spans="1:16" ht="59.25" customHeight="1" thickBot="1" x14ac:dyDescent="0.3">
      <c r="A7" s="71">
        <v>1</v>
      </c>
      <c r="B7" s="72" t="s">
        <v>7</v>
      </c>
      <c r="C7" s="72">
        <v>1</v>
      </c>
      <c r="D7" s="73" t="s">
        <v>9</v>
      </c>
      <c r="E7" s="74">
        <v>0.3</v>
      </c>
      <c r="F7" s="75">
        <v>0.3</v>
      </c>
      <c r="G7" s="177">
        <v>5</v>
      </c>
      <c r="H7" s="76">
        <f>+G7*FIJO1</f>
        <v>1.5</v>
      </c>
      <c r="I7" s="179">
        <v>5</v>
      </c>
      <c r="J7" s="77">
        <f>+I7*FIJO3</f>
        <v>0.89999999999999991</v>
      </c>
      <c r="K7" s="182">
        <v>5</v>
      </c>
      <c r="L7" s="78">
        <f>+K7*FIJO5</f>
        <v>0.3</v>
      </c>
      <c r="M7" s="43">
        <v>1.5</v>
      </c>
      <c r="N7" s="206">
        <f>SUM(M7:M11)</f>
        <v>4.6500000000000004</v>
      </c>
      <c r="O7" s="171">
        <f>SUM((N7:N40))/10</f>
        <v>4.4384999999999994</v>
      </c>
      <c r="P7" s="142" t="s">
        <v>271</v>
      </c>
    </row>
    <row r="8" spans="1:16" ht="51" customHeight="1" x14ac:dyDescent="0.25">
      <c r="A8" s="79" t="s">
        <v>8</v>
      </c>
      <c r="B8" s="123" t="s">
        <v>198</v>
      </c>
      <c r="C8" s="80">
        <f>+C7+1</f>
        <v>2</v>
      </c>
      <c r="D8" s="119" t="s">
        <v>10</v>
      </c>
      <c r="E8" s="209">
        <v>0.7</v>
      </c>
      <c r="F8" s="75">
        <f>+E8/4</f>
        <v>0.17499999999999999</v>
      </c>
      <c r="G8" s="178"/>
      <c r="H8" s="76">
        <f>+G7*FIJO2/4</f>
        <v>0.875</v>
      </c>
      <c r="I8" s="180"/>
      <c r="J8" s="77">
        <f>+I7*FIJO4/4</f>
        <v>0.52500000000000002</v>
      </c>
      <c r="K8" s="183"/>
      <c r="L8" s="78">
        <f>+K7*FIJO6/4</f>
        <v>0.17500000000000002</v>
      </c>
      <c r="M8" s="44">
        <v>0.52500000000000002</v>
      </c>
      <c r="N8" s="207"/>
      <c r="O8" s="172"/>
      <c r="P8" s="143" t="s">
        <v>272</v>
      </c>
    </row>
    <row r="9" spans="1:16" ht="26.25" customHeight="1" x14ac:dyDescent="0.25">
      <c r="A9" s="81" t="s">
        <v>11</v>
      </c>
      <c r="B9" s="124" t="s">
        <v>12</v>
      </c>
      <c r="C9" s="82">
        <f t="shared" ref="C9:C72" si="0">+C8+1</f>
        <v>3</v>
      </c>
      <c r="D9" s="83" t="s">
        <v>10</v>
      </c>
      <c r="E9" s="218"/>
      <c r="F9" s="75">
        <f>+F8</f>
        <v>0.17499999999999999</v>
      </c>
      <c r="G9" s="178"/>
      <c r="H9" s="76">
        <f>+G7*FIJO2/4</f>
        <v>0.875</v>
      </c>
      <c r="I9" s="180"/>
      <c r="J9" s="77">
        <f>+I7*FIJO4/4</f>
        <v>0.52500000000000002</v>
      </c>
      <c r="K9" s="183"/>
      <c r="L9" s="78">
        <f>+K7*FIJO6/4</f>
        <v>0.17500000000000002</v>
      </c>
      <c r="M9" s="44">
        <v>0.875</v>
      </c>
      <c r="N9" s="207"/>
      <c r="O9" s="172"/>
      <c r="P9" s="45"/>
    </row>
    <row r="10" spans="1:16" ht="26.25" customHeight="1" x14ac:dyDescent="0.25">
      <c r="A10" s="81" t="s">
        <v>13</v>
      </c>
      <c r="B10" s="82" t="s">
        <v>14</v>
      </c>
      <c r="C10" s="82">
        <f t="shared" si="0"/>
        <v>4</v>
      </c>
      <c r="D10" s="83" t="s">
        <v>10</v>
      </c>
      <c r="E10" s="218"/>
      <c r="F10" s="75">
        <f>+F9</f>
        <v>0.17499999999999999</v>
      </c>
      <c r="G10" s="178"/>
      <c r="H10" s="76">
        <f>+G7*FIJO2/4</f>
        <v>0.875</v>
      </c>
      <c r="I10" s="180"/>
      <c r="J10" s="77">
        <f>+I7*FIJO4/4</f>
        <v>0.52500000000000002</v>
      </c>
      <c r="K10" s="183"/>
      <c r="L10" s="78">
        <f>+K7*FIJO6/4</f>
        <v>0.17500000000000002</v>
      </c>
      <c r="M10" s="44">
        <v>0.875</v>
      </c>
      <c r="N10" s="207"/>
      <c r="O10" s="172"/>
      <c r="P10" s="45"/>
    </row>
    <row r="11" spans="1:16" ht="26.25" customHeight="1" thickBot="1" x14ac:dyDescent="0.3">
      <c r="A11" s="81" t="s">
        <v>16</v>
      </c>
      <c r="B11" s="82" t="s">
        <v>15</v>
      </c>
      <c r="C11" s="82">
        <f t="shared" si="0"/>
        <v>5</v>
      </c>
      <c r="D11" s="83" t="s">
        <v>10</v>
      </c>
      <c r="E11" s="210"/>
      <c r="F11" s="75">
        <f>+F10</f>
        <v>0.17499999999999999</v>
      </c>
      <c r="G11" s="178"/>
      <c r="H11" s="76">
        <f>+G7*FIJO2/4</f>
        <v>0.875</v>
      </c>
      <c r="I11" s="181"/>
      <c r="J11" s="77">
        <f>+I7*FIJO4/4</f>
        <v>0.52500000000000002</v>
      </c>
      <c r="K11" s="184"/>
      <c r="L11" s="78">
        <f>+K7*FIJO6/4</f>
        <v>0.17500000000000002</v>
      </c>
      <c r="M11" s="44">
        <v>0.875</v>
      </c>
      <c r="N11" s="208"/>
      <c r="O11" s="172"/>
      <c r="P11" s="45"/>
    </row>
    <row r="12" spans="1:16" ht="45" customHeight="1" x14ac:dyDescent="0.25">
      <c r="A12" s="84">
        <v>2</v>
      </c>
      <c r="B12" s="85" t="s">
        <v>17</v>
      </c>
      <c r="C12" s="85">
        <f t="shared" si="0"/>
        <v>6</v>
      </c>
      <c r="D12" s="86" t="s">
        <v>9</v>
      </c>
      <c r="E12" s="83">
        <v>0.3</v>
      </c>
      <c r="F12" s="83">
        <v>0.3</v>
      </c>
      <c r="G12" s="159">
        <v>5</v>
      </c>
      <c r="H12" s="76">
        <f>+G12*FIJO1</f>
        <v>1.5</v>
      </c>
      <c r="I12" s="162">
        <v>5</v>
      </c>
      <c r="J12" s="77">
        <f>+I12*FIJO3</f>
        <v>0.89999999999999991</v>
      </c>
      <c r="K12" s="165">
        <v>5</v>
      </c>
      <c r="L12" s="78">
        <f>+K12*FIJO5</f>
        <v>0.3</v>
      </c>
      <c r="M12" s="44">
        <v>1.5</v>
      </c>
      <c r="N12" s="194">
        <f>SUM(M12:M14)</f>
        <v>5</v>
      </c>
      <c r="O12" s="172"/>
      <c r="P12" s="45" t="s">
        <v>251</v>
      </c>
    </row>
    <row r="13" spans="1:16" ht="57.75" customHeight="1" x14ac:dyDescent="0.25">
      <c r="A13" s="81" t="s">
        <v>18</v>
      </c>
      <c r="B13" s="82" t="s">
        <v>20</v>
      </c>
      <c r="C13" s="82">
        <f t="shared" si="0"/>
        <v>7</v>
      </c>
      <c r="D13" s="83" t="s">
        <v>10</v>
      </c>
      <c r="E13" s="209">
        <v>0.7</v>
      </c>
      <c r="F13" s="83">
        <f>+E13/2</f>
        <v>0.35</v>
      </c>
      <c r="G13" s="160"/>
      <c r="H13" s="76">
        <f>+G12*FIJO2/2</f>
        <v>1.75</v>
      </c>
      <c r="I13" s="163"/>
      <c r="J13" s="77">
        <f>+I12*FIJO4/2</f>
        <v>1.05</v>
      </c>
      <c r="K13" s="166"/>
      <c r="L13" s="78">
        <f>+K12*FIJO6/2</f>
        <v>0.35000000000000003</v>
      </c>
      <c r="M13" s="44">
        <v>1.75</v>
      </c>
      <c r="N13" s="195"/>
      <c r="O13" s="172"/>
      <c r="P13" s="45" t="s">
        <v>253</v>
      </c>
    </row>
    <row r="14" spans="1:16" ht="60.75" customHeight="1" thickBot="1" x14ac:dyDescent="0.3">
      <c r="A14" s="87" t="s">
        <v>19</v>
      </c>
      <c r="B14" s="88" t="s">
        <v>21</v>
      </c>
      <c r="C14" s="88">
        <f t="shared" si="0"/>
        <v>8</v>
      </c>
      <c r="D14" s="118" t="s">
        <v>10</v>
      </c>
      <c r="E14" s="210"/>
      <c r="F14" s="83">
        <f>+F13</f>
        <v>0.35</v>
      </c>
      <c r="G14" s="161"/>
      <c r="H14" s="76">
        <f>+G12*FIJO2/2</f>
        <v>1.75</v>
      </c>
      <c r="I14" s="164"/>
      <c r="J14" s="77">
        <f>+I12*FIJO4/2</f>
        <v>1.05</v>
      </c>
      <c r="K14" s="167"/>
      <c r="L14" s="78">
        <f>+K12*FIJO6/2</f>
        <v>0.35000000000000003</v>
      </c>
      <c r="M14" s="44">
        <v>1.75</v>
      </c>
      <c r="N14" s="196"/>
      <c r="O14" s="172"/>
      <c r="P14" s="45" t="s">
        <v>252</v>
      </c>
    </row>
    <row r="15" spans="1:16" ht="48.75" customHeight="1" thickBot="1" x14ac:dyDescent="0.3">
      <c r="A15" s="71">
        <v>3</v>
      </c>
      <c r="B15" s="72" t="s">
        <v>22</v>
      </c>
      <c r="C15" s="72">
        <f t="shared" si="0"/>
        <v>9</v>
      </c>
      <c r="D15" s="73" t="s">
        <v>9</v>
      </c>
      <c r="E15" s="74">
        <v>0.3</v>
      </c>
      <c r="F15" s="89">
        <v>0.3</v>
      </c>
      <c r="G15" s="223">
        <v>5</v>
      </c>
      <c r="H15" s="76">
        <f>+G15*FIJO1</f>
        <v>1.5</v>
      </c>
      <c r="I15" s="226">
        <v>5</v>
      </c>
      <c r="J15" s="77">
        <f>+I15*FIJO3</f>
        <v>0.89999999999999991</v>
      </c>
      <c r="K15" s="229">
        <v>5</v>
      </c>
      <c r="L15" s="78">
        <f>+K15*FIJO5</f>
        <v>0.3</v>
      </c>
      <c r="M15" s="44">
        <v>1.5</v>
      </c>
      <c r="N15" s="194">
        <f>SUM(M15:M18)</f>
        <v>4.5339999999999998</v>
      </c>
      <c r="O15" s="172"/>
      <c r="P15" s="45" t="s">
        <v>273</v>
      </c>
    </row>
    <row r="16" spans="1:16" ht="32.25" customHeight="1" x14ac:dyDescent="0.25">
      <c r="A16" s="79" t="s">
        <v>23</v>
      </c>
      <c r="B16" s="80" t="s">
        <v>26</v>
      </c>
      <c r="C16" s="80">
        <f t="shared" si="0"/>
        <v>10</v>
      </c>
      <c r="D16" s="119" t="s">
        <v>10</v>
      </c>
      <c r="E16" s="209">
        <v>0.7</v>
      </c>
      <c r="F16" s="89">
        <f>+E16/3</f>
        <v>0.23333333333333331</v>
      </c>
      <c r="G16" s="224"/>
      <c r="H16" s="76">
        <f>+G15*FIJO2/3</f>
        <v>1.1666666666666667</v>
      </c>
      <c r="I16" s="227"/>
      <c r="J16" s="77">
        <f>+I15*FIJO4/3</f>
        <v>0.70000000000000007</v>
      </c>
      <c r="K16" s="230"/>
      <c r="L16" s="78">
        <f>+K15*FIJO6/3</f>
        <v>0.23333333333333336</v>
      </c>
      <c r="M16" s="44">
        <v>1.167</v>
      </c>
      <c r="N16" s="195"/>
      <c r="O16" s="172"/>
      <c r="P16" s="143" t="s">
        <v>254</v>
      </c>
    </row>
    <row r="17" spans="1:16" ht="37.5" customHeight="1" x14ac:dyDescent="0.25">
      <c r="A17" s="81" t="s">
        <v>24</v>
      </c>
      <c r="B17" s="125" t="s">
        <v>274</v>
      </c>
      <c r="C17" s="82">
        <f t="shared" si="0"/>
        <v>11</v>
      </c>
      <c r="D17" s="83" t="s">
        <v>10</v>
      </c>
      <c r="E17" s="218"/>
      <c r="F17" s="89">
        <f>+F16</f>
        <v>0.23333333333333331</v>
      </c>
      <c r="G17" s="224"/>
      <c r="H17" s="76">
        <f>+G15*FIJO2/3</f>
        <v>1.1666666666666667</v>
      </c>
      <c r="I17" s="227"/>
      <c r="J17" s="77">
        <f>+I15*FIJO4/3</f>
        <v>0.70000000000000007</v>
      </c>
      <c r="K17" s="230"/>
      <c r="L17" s="78">
        <f>+K15*FIJO6/3</f>
        <v>0.23333333333333336</v>
      </c>
      <c r="M17" s="44">
        <v>0.7</v>
      </c>
      <c r="N17" s="195"/>
      <c r="O17" s="172"/>
      <c r="P17" s="45" t="s">
        <v>275</v>
      </c>
    </row>
    <row r="18" spans="1:16" ht="95.25" customHeight="1" thickBot="1" x14ac:dyDescent="0.3">
      <c r="A18" s="87" t="s">
        <v>25</v>
      </c>
      <c r="B18" s="144" t="s">
        <v>27</v>
      </c>
      <c r="C18" s="88">
        <f t="shared" si="0"/>
        <v>12</v>
      </c>
      <c r="D18" s="118" t="s">
        <v>10</v>
      </c>
      <c r="E18" s="210"/>
      <c r="F18" s="89">
        <f>+F17</f>
        <v>0.23333333333333331</v>
      </c>
      <c r="G18" s="225"/>
      <c r="H18" s="76">
        <f>+G15*FIJO2/3</f>
        <v>1.1666666666666667</v>
      </c>
      <c r="I18" s="228"/>
      <c r="J18" s="77">
        <f>+I15*FIJO4/3</f>
        <v>0.70000000000000007</v>
      </c>
      <c r="K18" s="231"/>
      <c r="L18" s="78">
        <f>+K15*FIJO6/3</f>
        <v>0.23333333333333336</v>
      </c>
      <c r="M18" s="44">
        <v>1.167</v>
      </c>
      <c r="N18" s="196"/>
      <c r="O18" s="172"/>
      <c r="P18" s="45" t="s">
        <v>276</v>
      </c>
    </row>
    <row r="19" spans="1:16" ht="64.5" customHeight="1" thickBot="1" x14ac:dyDescent="0.3">
      <c r="A19" s="71">
        <v>4</v>
      </c>
      <c r="B19" s="72" t="s">
        <v>30</v>
      </c>
      <c r="C19" s="72">
        <f t="shared" si="0"/>
        <v>13</v>
      </c>
      <c r="D19" s="73" t="s">
        <v>9</v>
      </c>
      <c r="E19" s="74">
        <v>0.3</v>
      </c>
      <c r="F19" s="83">
        <v>0.3</v>
      </c>
      <c r="G19" s="159">
        <v>5</v>
      </c>
      <c r="H19" s="76">
        <f>+G19*FIJO1</f>
        <v>1.5</v>
      </c>
      <c r="I19" s="162">
        <v>5</v>
      </c>
      <c r="J19" s="77">
        <f>+I19*FIJO3</f>
        <v>0.89999999999999991</v>
      </c>
      <c r="K19" s="165">
        <v>5</v>
      </c>
      <c r="L19" s="78">
        <f>+K19*FIJO5</f>
        <v>0.3</v>
      </c>
      <c r="M19" s="44">
        <v>0.9</v>
      </c>
      <c r="N19" s="194">
        <f>SUM(M19:M21)</f>
        <v>3</v>
      </c>
      <c r="O19" s="172"/>
      <c r="P19" s="45" t="s">
        <v>232</v>
      </c>
    </row>
    <row r="20" spans="1:16" ht="26.25" customHeight="1" x14ac:dyDescent="0.25">
      <c r="A20" s="79" t="s">
        <v>28</v>
      </c>
      <c r="B20" s="80" t="s">
        <v>31</v>
      </c>
      <c r="C20" s="80">
        <f t="shared" si="0"/>
        <v>14</v>
      </c>
      <c r="D20" s="119" t="s">
        <v>10</v>
      </c>
      <c r="E20" s="209">
        <v>0.7</v>
      </c>
      <c r="F20" s="83">
        <f>+E20/2</f>
        <v>0.35</v>
      </c>
      <c r="G20" s="160"/>
      <c r="H20" s="76">
        <f>+G19*FIJO2/2</f>
        <v>1.75</v>
      </c>
      <c r="I20" s="163"/>
      <c r="J20" s="77">
        <v>1.05</v>
      </c>
      <c r="K20" s="166"/>
      <c r="L20" s="78">
        <f>+K19*FIJO6/2</f>
        <v>0.35000000000000003</v>
      </c>
      <c r="M20" s="44">
        <v>0.35</v>
      </c>
      <c r="N20" s="195"/>
      <c r="O20" s="172"/>
      <c r="P20" s="45"/>
    </row>
    <row r="21" spans="1:16" ht="47.25" customHeight="1" thickBot="1" x14ac:dyDescent="0.3">
      <c r="A21" s="87" t="s">
        <v>29</v>
      </c>
      <c r="B21" s="88" t="s">
        <v>32</v>
      </c>
      <c r="C21" s="88">
        <f t="shared" si="0"/>
        <v>15</v>
      </c>
      <c r="D21" s="118" t="s">
        <v>10</v>
      </c>
      <c r="E21" s="210"/>
      <c r="F21" s="83">
        <f>+F20</f>
        <v>0.35</v>
      </c>
      <c r="G21" s="161"/>
      <c r="H21" s="76">
        <f>+G19*FIJO2/2</f>
        <v>1.75</v>
      </c>
      <c r="I21" s="164"/>
      <c r="J21" s="77">
        <f>+I19*FIJO4/2</f>
        <v>1.05</v>
      </c>
      <c r="K21" s="167"/>
      <c r="L21" s="78">
        <f>+K19*FIJO6/2</f>
        <v>0.35000000000000003</v>
      </c>
      <c r="M21" s="44">
        <v>1.75</v>
      </c>
      <c r="N21" s="196"/>
      <c r="O21" s="172"/>
      <c r="P21" s="45" t="s">
        <v>230</v>
      </c>
    </row>
    <row r="22" spans="1:16" ht="37.5" customHeight="1" thickBot="1" x14ac:dyDescent="0.3">
      <c r="A22" s="71">
        <v>5</v>
      </c>
      <c r="B22" s="72" t="s">
        <v>33</v>
      </c>
      <c r="C22" s="72">
        <f t="shared" si="0"/>
        <v>16</v>
      </c>
      <c r="D22" s="73" t="s">
        <v>9</v>
      </c>
      <c r="E22" s="74">
        <v>0.3</v>
      </c>
      <c r="F22" s="83">
        <v>0.3</v>
      </c>
      <c r="G22" s="159">
        <v>5</v>
      </c>
      <c r="H22" s="76">
        <f>+G22*FIJO1</f>
        <v>1.5</v>
      </c>
      <c r="I22" s="162">
        <v>5</v>
      </c>
      <c r="J22" s="77">
        <f>+I22*FIJO3</f>
        <v>0.89999999999999991</v>
      </c>
      <c r="K22" s="165">
        <v>5</v>
      </c>
      <c r="L22" s="78">
        <f>+K22*FIJO5</f>
        <v>0.3</v>
      </c>
      <c r="M22" s="44">
        <v>1.5</v>
      </c>
      <c r="N22" s="194">
        <f>SUM(M22:M24)</f>
        <v>5</v>
      </c>
      <c r="O22" s="172"/>
      <c r="P22" s="45" t="s">
        <v>255</v>
      </c>
    </row>
    <row r="23" spans="1:16" ht="26.25" customHeight="1" x14ac:dyDescent="0.25">
      <c r="A23" s="79" t="s">
        <v>34</v>
      </c>
      <c r="B23" s="80" t="s">
        <v>36</v>
      </c>
      <c r="C23" s="80">
        <f t="shared" si="0"/>
        <v>17</v>
      </c>
      <c r="D23" s="119" t="s">
        <v>10</v>
      </c>
      <c r="E23" s="209">
        <v>0.7</v>
      </c>
      <c r="F23" s="83">
        <f>+E23/2</f>
        <v>0.35</v>
      </c>
      <c r="G23" s="160"/>
      <c r="H23" s="76">
        <f>+G22*FIJO2/2</f>
        <v>1.75</v>
      </c>
      <c r="I23" s="163"/>
      <c r="J23" s="77">
        <f>+I22*FIJO4/2</f>
        <v>1.05</v>
      </c>
      <c r="K23" s="166"/>
      <c r="L23" s="78">
        <f>+K22*FIJO6/2</f>
        <v>0.35000000000000003</v>
      </c>
      <c r="M23" s="44">
        <v>1.75</v>
      </c>
      <c r="N23" s="195"/>
      <c r="O23" s="172"/>
      <c r="P23" s="45" t="s">
        <v>255</v>
      </c>
    </row>
    <row r="24" spans="1:16" ht="26.25" customHeight="1" thickBot="1" x14ac:dyDescent="0.3">
      <c r="A24" s="87" t="s">
        <v>35</v>
      </c>
      <c r="B24" s="88" t="s">
        <v>37</v>
      </c>
      <c r="C24" s="88">
        <f t="shared" si="0"/>
        <v>18</v>
      </c>
      <c r="D24" s="118" t="s">
        <v>10</v>
      </c>
      <c r="E24" s="210"/>
      <c r="F24" s="83">
        <f>+F23</f>
        <v>0.35</v>
      </c>
      <c r="G24" s="161"/>
      <c r="H24" s="76">
        <f>+G22*FIJO2/2</f>
        <v>1.75</v>
      </c>
      <c r="I24" s="164"/>
      <c r="J24" s="77">
        <f>+I22*FIJO4/2</f>
        <v>1.05</v>
      </c>
      <c r="K24" s="167"/>
      <c r="L24" s="78">
        <f>+K22*FIJO6/2</f>
        <v>0.35000000000000003</v>
      </c>
      <c r="M24" s="44">
        <v>1.75</v>
      </c>
      <c r="N24" s="196"/>
      <c r="O24" s="172"/>
      <c r="P24" s="45" t="s">
        <v>255</v>
      </c>
    </row>
    <row r="25" spans="1:16" ht="53.25" customHeight="1" thickBot="1" x14ac:dyDescent="0.3">
      <c r="A25" s="71">
        <v>6</v>
      </c>
      <c r="B25" s="72" t="s">
        <v>38</v>
      </c>
      <c r="C25" s="72">
        <f t="shared" si="0"/>
        <v>19</v>
      </c>
      <c r="D25" s="73" t="s">
        <v>9</v>
      </c>
      <c r="E25" s="74">
        <v>0.3</v>
      </c>
      <c r="F25" s="83">
        <f>+E25</f>
        <v>0.3</v>
      </c>
      <c r="G25" s="159">
        <v>5</v>
      </c>
      <c r="H25" s="76">
        <f>+G25*FIJO1</f>
        <v>1.5</v>
      </c>
      <c r="I25" s="162">
        <v>5</v>
      </c>
      <c r="J25" s="77">
        <f>+I25*FIJO3</f>
        <v>0.89999999999999991</v>
      </c>
      <c r="K25" s="165">
        <v>5</v>
      </c>
      <c r="L25" s="78">
        <f>+K25*FIJO5</f>
        <v>0.3</v>
      </c>
      <c r="M25" s="44">
        <v>1.5</v>
      </c>
      <c r="N25" s="194">
        <f>SUM(M25:M27)</f>
        <v>3.5999999999999996</v>
      </c>
      <c r="O25" s="172"/>
      <c r="P25" s="45" t="s">
        <v>233</v>
      </c>
    </row>
    <row r="26" spans="1:16" ht="54.75" customHeight="1" x14ac:dyDescent="0.25">
      <c r="A26" s="79" t="s">
        <v>39</v>
      </c>
      <c r="B26" s="80" t="s">
        <v>41</v>
      </c>
      <c r="C26" s="80">
        <f t="shared" si="0"/>
        <v>20</v>
      </c>
      <c r="D26" s="119" t="s">
        <v>10</v>
      </c>
      <c r="E26" s="209">
        <v>0.7</v>
      </c>
      <c r="F26" s="83">
        <f>+E26/2</f>
        <v>0.35</v>
      </c>
      <c r="G26" s="160"/>
      <c r="H26" s="76">
        <f>+G25*FIJO2/2</f>
        <v>1.75</v>
      </c>
      <c r="I26" s="163"/>
      <c r="J26" s="77">
        <f>+I25*FIJO4/2</f>
        <v>1.05</v>
      </c>
      <c r="K26" s="166"/>
      <c r="L26" s="78">
        <f>+K25*FIJO6/2</f>
        <v>0.35000000000000003</v>
      </c>
      <c r="M26" s="44">
        <v>1.05</v>
      </c>
      <c r="N26" s="195"/>
      <c r="O26" s="172"/>
      <c r="P26" s="45" t="s">
        <v>234</v>
      </c>
    </row>
    <row r="27" spans="1:16" ht="51" customHeight="1" thickBot="1" x14ac:dyDescent="0.3">
      <c r="A27" s="87" t="s">
        <v>40</v>
      </c>
      <c r="B27" s="88" t="s">
        <v>42</v>
      </c>
      <c r="C27" s="88">
        <f t="shared" si="0"/>
        <v>21</v>
      </c>
      <c r="D27" s="118" t="s">
        <v>10</v>
      </c>
      <c r="E27" s="210"/>
      <c r="F27" s="83">
        <f>+F26</f>
        <v>0.35</v>
      </c>
      <c r="G27" s="161"/>
      <c r="H27" s="76">
        <f>+G25*FIJO2/2</f>
        <v>1.75</v>
      </c>
      <c r="I27" s="164"/>
      <c r="J27" s="77">
        <f>+I25*FIJO4/2</f>
        <v>1.05</v>
      </c>
      <c r="K27" s="167"/>
      <c r="L27" s="78">
        <f>+K25*FIJO6/2</f>
        <v>0.35000000000000003</v>
      </c>
      <c r="M27" s="44">
        <v>1.05</v>
      </c>
      <c r="N27" s="196"/>
      <c r="O27" s="172"/>
      <c r="P27" s="45" t="s">
        <v>277</v>
      </c>
    </row>
    <row r="28" spans="1:16" ht="34.5" customHeight="1" thickBot="1" x14ac:dyDescent="0.3">
      <c r="A28" s="71">
        <v>7</v>
      </c>
      <c r="B28" s="72" t="s">
        <v>43</v>
      </c>
      <c r="C28" s="72">
        <f t="shared" si="0"/>
        <v>22</v>
      </c>
      <c r="D28" s="73" t="s">
        <v>9</v>
      </c>
      <c r="E28" s="74">
        <v>0.3</v>
      </c>
      <c r="F28" s="83">
        <f>+E28</f>
        <v>0.3</v>
      </c>
      <c r="G28" s="159">
        <v>5</v>
      </c>
      <c r="H28" s="76">
        <f>+G28*FIJO1</f>
        <v>1.5</v>
      </c>
      <c r="I28" s="162">
        <v>5</v>
      </c>
      <c r="J28" s="77">
        <f>+I28*FIJO3</f>
        <v>0.89999999999999991</v>
      </c>
      <c r="K28" s="165">
        <v>5</v>
      </c>
      <c r="L28" s="78">
        <f>+K28*FIJO5</f>
        <v>0.3</v>
      </c>
      <c r="M28" s="44">
        <v>1.5</v>
      </c>
      <c r="N28" s="194">
        <f>SUM(M28:M30)</f>
        <v>4.3</v>
      </c>
      <c r="O28" s="172"/>
      <c r="P28" s="45" t="s">
        <v>231</v>
      </c>
    </row>
    <row r="29" spans="1:16" ht="26.25" customHeight="1" x14ac:dyDescent="0.25">
      <c r="A29" s="79" t="s">
        <v>44</v>
      </c>
      <c r="B29" s="80" t="s">
        <v>41</v>
      </c>
      <c r="C29" s="80">
        <f t="shared" si="0"/>
        <v>23</v>
      </c>
      <c r="D29" s="119" t="s">
        <v>10</v>
      </c>
      <c r="E29" s="209">
        <v>0.7</v>
      </c>
      <c r="F29" s="83">
        <f>+E29/2</f>
        <v>0.35</v>
      </c>
      <c r="G29" s="160"/>
      <c r="H29" s="76">
        <f>+G28*FIJO2/2</f>
        <v>1.75</v>
      </c>
      <c r="I29" s="163"/>
      <c r="J29" s="77">
        <f>+I28*FIJO4/2</f>
        <v>1.05</v>
      </c>
      <c r="K29" s="166"/>
      <c r="L29" s="78">
        <f>+K28*FIJO6/2</f>
        <v>0.35000000000000003</v>
      </c>
      <c r="M29" s="44">
        <v>1.05</v>
      </c>
      <c r="N29" s="195"/>
      <c r="O29" s="172"/>
      <c r="P29" s="45" t="s">
        <v>231</v>
      </c>
    </row>
    <row r="30" spans="1:16" ht="26.25" customHeight="1" thickBot="1" x14ac:dyDescent="0.3">
      <c r="A30" s="87" t="s">
        <v>45</v>
      </c>
      <c r="B30" s="88" t="s">
        <v>46</v>
      </c>
      <c r="C30" s="88">
        <f t="shared" si="0"/>
        <v>24</v>
      </c>
      <c r="D30" s="118" t="s">
        <v>10</v>
      </c>
      <c r="E30" s="210"/>
      <c r="F30" s="83">
        <f>+F29</f>
        <v>0.35</v>
      </c>
      <c r="G30" s="161"/>
      <c r="H30" s="76">
        <f>+G28*FIJO2/2</f>
        <v>1.75</v>
      </c>
      <c r="I30" s="164"/>
      <c r="J30" s="77">
        <f>+I28*FIJO4/2</f>
        <v>1.05</v>
      </c>
      <c r="K30" s="167"/>
      <c r="L30" s="78">
        <f>+K28*FIJO6/2</f>
        <v>0.35000000000000003</v>
      </c>
      <c r="M30" s="44">
        <v>1.75</v>
      </c>
      <c r="N30" s="196"/>
      <c r="O30" s="172"/>
      <c r="P30" s="45" t="s">
        <v>231</v>
      </c>
    </row>
    <row r="31" spans="1:16" ht="74.25" customHeight="1" thickBot="1" x14ac:dyDescent="0.3">
      <c r="A31" s="71">
        <v>8</v>
      </c>
      <c r="B31" s="72" t="s">
        <v>47</v>
      </c>
      <c r="C31" s="72">
        <f t="shared" si="0"/>
        <v>25</v>
      </c>
      <c r="D31" s="73" t="s">
        <v>9</v>
      </c>
      <c r="E31" s="74">
        <v>0.3</v>
      </c>
      <c r="F31" s="83">
        <f>+E31</f>
        <v>0.3</v>
      </c>
      <c r="G31" s="159">
        <v>5</v>
      </c>
      <c r="H31" s="76">
        <f>+G31*FIJO1</f>
        <v>1.5</v>
      </c>
      <c r="I31" s="162">
        <v>5</v>
      </c>
      <c r="J31" s="77">
        <f>+I31*FIJO3</f>
        <v>0.89999999999999991</v>
      </c>
      <c r="K31" s="165">
        <v>5</v>
      </c>
      <c r="L31" s="78">
        <f>+K31*FIJO5</f>
        <v>0.3</v>
      </c>
      <c r="M31" s="44">
        <v>1.5</v>
      </c>
      <c r="N31" s="194">
        <f>SUM(M31:M33)</f>
        <v>5</v>
      </c>
      <c r="O31" s="172"/>
      <c r="P31" s="45" t="s">
        <v>256</v>
      </c>
    </row>
    <row r="32" spans="1:16" ht="52.5" customHeight="1" x14ac:dyDescent="0.25">
      <c r="A32" s="79" t="s">
        <v>48</v>
      </c>
      <c r="B32" s="80" t="s">
        <v>50</v>
      </c>
      <c r="C32" s="80">
        <f t="shared" si="0"/>
        <v>26</v>
      </c>
      <c r="D32" s="119" t="s">
        <v>10</v>
      </c>
      <c r="E32" s="209">
        <v>0.7</v>
      </c>
      <c r="F32" s="83">
        <f>+E32/2</f>
        <v>0.35</v>
      </c>
      <c r="G32" s="160"/>
      <c r="H32" s="76">
        <f>+G31*FIJO2/2</f>
        <v>1.75</v>
      </c>
      <c r="I32" s="163"/>
      <c r="J32" s="77">
        <f>+I31*FIJO4/2</f>
        <v>1.05</v>
      </c>
      <c r="K32" s="166"/>
      <c r="L32" s="78">
        <f>+K31*FIJO6/2</f>
        <v>0.35000000000000003</v>
      </c>
      <c r="M32" s="44">
        <v>1.75</v>
      </c>
      <c r="N32" s="195"/>
      <c r="O32" s="172"/>
      <c r="P32" s="45" t="s">
        <v>257</v>
      </c>
    </row>
    <row r="33" spans="1:16" ht="26.25" customHeight="1" thickBot="1" x14ac:dyDescent="0.3">
      <c r="A33" s="87" t="s">
        <v>49</v>
      </c>
      <c r="B33" s="88" t="s">
        <v>51</v>
      </c>
      <c r="C33" s="88">
        <f t="shared" si="0"/>
        <v>27</v>
      </c>
      <c r="D33" s="118" t="s">
        <v>10</v>
      </c>
      <c r="E33" s="210"/>
      <c r="F33" s="83">
        <f>+F32</f>
        <v>0.35</v>
      </c>
      <c r="G33" s="161"/>
      <c r="H33" s="76">
        <f>+G31*FIJO2/2</f>
        <v>1.75</v>
      </c>
      <c r="I33" s="164"/>
      <c r="J33" s="77">
        <f>+I31*FIJO4/2</f>
        <v>1.05</v>
      </c>
      <c r="K33" s="167"/>
      <c r="L33" s="78">
        <f>+K31*FIJO6/2</f>
        <v>0.35000000000000003</v>
      </c>
      <c r="M33" s="44">
        <v>1.75</v>
      </c>
      <c r="N33" s="196"/>
      <c r="O33" s="172"/>
      <c r="P33" s="45" t="s">
        <v>278</v>
      </c>
    </row>
    <row r="34" spans="1:16" ht="55.5" customHeight="1" thickBot="1" x14ac:dyDescent="0.3">
      <c r="A34" s="71">
        <v>9</v>
      </c>
      <c r="B34" s="72" t="s">
        <v>52</v>
      </c>
      <c r="C34" s="72">
        <f t="shared" si="0"/>
        <v>28</v>
      </c>
      <c r="D34" s="73" t="s">
        <v>9</v>
      </c>
      <c r="E34" s="74">
        <v>0.3</v>
      </c>
      <c r="F34" s="83">
        <f>+E34</f>
        <v>0.3</v>
      </c>
      <c r="G34" s="159">
        <v>5</v>
      </c>
      <c r="H34" s="76">
        <f>+G34*FIJO1</f>
        <v>1.5</v>
      </c>
      <c r="I34" s="162">
        <v>5</v>
      </c>
      <c r="J34" s="77">
        <f>+I34*FIJO3</f>
        <v>0.89999999999999991</v>
      </c>
      <c r="K34" s="165">
        <v>5</v>
      </c>
      <c r="L34" s="78">
        <f>+K34*FIJO5</f>
        <v>0.3</v>
      </c>
      <c r="M34" s="44">
        <v>1.5</v>
      </c>
      <c r="N34" s="194">
        <f>SUM(M34:M36)</f>
        <v>4.3</v>
      </c>
      <c r="O34" s="172"/>
      <c r="P34" s="45" t="s">
        <v>235</v>
      </c>
    </row>
    <row r="35" spans="1:16" ht="26.25" customHeight="1" x14ac:dyDescent="0.25">
      <c r="A35" s="79" t="s">
        <v>53</v>
      </c>
      <c r="B35" s="80" t="s">
        <v>55</v>
      </c>
      <c r="C35" s="80">
        <f t="shared" si="0"/>
        <v>29</v>
      </c>
      <c r="D35" s="119" t="s">
        <v>10</v>
      </c>
      <c r="E35" s="209">
        <v>0.7</v>
      </c>
      <c r="F35" s="83">
        <f>+E35/2</f>
        <v>0.35</v>
      </c>
      <c r="G35" s="160"/>
      <c r="H35" s="76">
        <f>+G34*FIJO2/2</f>
        <v>1.75</v>
      </c>
      <c r="I35" s="163"/>
      <c r="J35" s="77">
        <f>+I34*FIJO4/2</f>
        <v>1.05</v>
      </c>
      <c r="K35" s="166"/>
      <c r="L35" s="78">
        <f>+K34*FIJO6/2</f>
        <v>0.35000000000000003</v>
      </c>
      <c r="M35" s="44">
        <v>1.05</v>
      </c>
      <c r="N35" s="195"/>
      <c r="O35" s="172"/>
      <c r="P35" s="45" t="s">
        <v>236</v>
      </c>
    </row>
    <row r="36" spans="1:16" ht="26.25" customHeight="1" thickBot="1" x14ac:dyDescent="0.3">
      <c r="A36" s="87" t="s">
        <v>54</v>
      </c>
      <c r="B36" s="88" t="s">
        <v>56</v>
      </c>
      <c r="C36" s="88">
        <f t="shared" si="0"/>
        <v>30</v>
      </c>
      <c r="D36" s="118" t="s">
        <v>10</v>
      </c>
      <c r="E36" s="210"/>
      <c r="F36" s="83">
        <f>+F35</f>
        <v>0.35</v>
      </c>
      <c r="G36" s="161"/>
      <c r="H36" s="76">
        <f>+G34*FIJO2/2</f>
        <v>1.75</v>
      </c>
      <c r="I36" s="164"/>
      <c r="J36" s="77">
        <f>+I34*FIJO4/2</f>
        <v>1.05</v>
      </c>
      <c r="K36" s="167"/>
      <c r="L36" s="78">
        <f>+K34*FIJO6/2</f>
        <v>0.35000000000000003</v>
      </c>
      <c r="M36" s="44">
        <v>1.75</v>
      </c>
      <c r="N36" s="196"/>
      <c r="O36" s="172"/>
      <c r="P36" s="45" t="s">
        <v>236</v>
      </c>
    </row>
    <row r="37" spans="1:16" ht="52.5" customHeight="1" thickBot="1" x14ac:dyDescent="0.3">
      <c r="A37" s="71">
        <v>10</v>
      </c>
      <c r="B37" s="72" t="s">
        <v>57</v>
      </c>
      <c r="C37" s="72">
        <f t="shared" si="0"/>
        <v>31</v>
      </c>
      <c r="D37" s="73" t="s">
        <v>9</v>
      </c>
      <c r="E37" s="74">
        <v>0.3</v>
      </c>
      <c r="F37" s="83">
        <f>+E37</f>
        <v>0.3</v>
      </c>
      <c r="G37" s="185">
        <v>5</v>
      </c>
      <c r="H37" s="76">
        <f>+G37*FIJO1</f>
        <v>1.5</v>
      </c>
      <c r="I37" s="187">
        <v>5</v>
      </c>
      <c r="J37" s="77">
        <f>+I37*FIJO3</f>
        <v>0.89999999999999991</v>
      </c>
      <c r="K37" s="189">
        <v>5</v>
      </c>
      <c r="L37" s="78">
        <f>+K37*FIJO5</f>
        <v>0.3</v>
      </c>
      <c r="M37" s="44">
        <v>1.5</v>
      </c>
      <c r="N37" s="194">
        <f>SUM(M37:M40)</f>
        <v>5.0009999999999994</v>
      </c>
      <c r="O37" s="172"/>
      <c r="P37" s="45" t="s">
        <v>237</v>
      </c>
    </row>
    <row r="38" spans="1:16" ht="26.25" customHeight="1" x14ac:dyDescent="0.25">
      <c r="A38" s="79" t="s">
        <v>58</v>
      </c>
      <c r="B38" s="80" t="s">
        <v>61</v>
      </c>
      <c r="C38" s="80">
        <f t="shared" si="0"/>
        <v>32</v>
      </c>
      <c r="D38" s="119" t="s">
        <v>10</v>
      </c>
      <c r="E38" s="209">
        <v>0.7</v>
      </c>
      <c r="F38" s="83">
        <f>+E38/3</f>
        <v>0.23333333333333331</v>
      </c>
      <c r="G38" s="198"/>
      <c r="H38" s="76">
        <f>+G37*FIJO2/3</f>
        <v>1.1666666666666667</v>
      </c>
      <c r="I38" s="199"/>
      <c r="J38" s="77">
        <f>+I37*FIJO4/3</f>
        <v>0.70000000000000007</v>
      </c>
      <c r="K38" s="200"/>
      <c r="L38" s="78">
        <f>+K37*FIJO6/3</f>
        <v>0.23333333333333336</v>
      </c>
      <c r="M38" s="44">
        <v>1.167</v>
      </c>
      <c r="N38" s="195"/>
      <c r="O38" s="172"/>
      <c r="P38" s="45" t="s">
        <v>237</v>
      </c>
    </row>
    <row r="39" spans="1:16" ht="26.25" customHeight="1" x14ac:dyDescent="0.25">
      <c r="A39" s="81" t="s">
        <v>59</v>
      </c>
      <c r="B39" s="82" t="s">
        <v>62</v>
      </c>
      <c r="C39" s="82">
        <f t="shared" si="0"/>
        <v>33</v>
      </c>
      <c r="D39" s="83" t="s">
        <v>10</v>
      </c>
      <c r="E39" s="218"/>
      <c r="F39" s="83">
        <f>+F38</f>
        <v>0.23333333333333331</v>
      </c>
      <c r="G39" s="198"/>
      <c r="H39" s="76">
        <f>+G37*FIJO2/3</f>
        <v>1.1666666666666667</v>
      </c>
      <c r="I39" s="199"/>
      <c r="J39" s="77">
        <f>+I37*FIJO4/3</f>
        <v>0.70000000000000007</v>
      </c>
      <c r="K39" s="200"/>
      <c r="L39" s="78">
        <f>+K37*FIJO6/3</f>
        <v>0.23333333333333336</v>
      </c>
      <c r="M39" s="44">
        <f>+M38</f>
        <v>1.167</v>
      </c>
      <c r="N39" s="195"/>
      <c r="O39" s="172"/>
      <c r="P39" s="45" t="s">
        <v>237</v>
      </c>
    </row>
    <row r="40" spans="1:16" ht="26.25" customHeight="1" thickBot="1" x14ac:dyDescent="0.3">
      <c r="A40" s="81" t="s">
        <v>60</v>
      </c>
      <c r="B40" s="82" t="s">
        <v>63</v>
      </c>
      <c r="C40" s="82">
        <f t="shared" si="0"/>
        <v>34</v>
      </c>
      <c r="D40" s="83" t="s">
        <v>10</v>
      </c>
      <c r="E40" s="210"/>
      <c r="F40" s="83">
        <f>+F39</f>
        <v>0.23333333333333331</v>
      </c>
      <c r="G40" s="186"/>
      <c r="H40" s="76">
        <f>+G37*FIJO2/3</f>
        <v>1.1666666666666667</v>
      </c>
      <c r="I40" s="188"/>
      <c r="J40" s="77">
        <f>+I37*FIJO4/3</f>
        <v>0.70000000000000007</v>
      </c>
      <c r="K40" s="190"/>
      <c r="L40" s="78">
        <f>+K37*FIJO6/3</f>
        <v>0.23333333333333336</v>
      </c>
      <c r="M40" s="44">
        <f>+M39</f>
        <v>1.167</v>
      </c>
      <c r="N40" s="196"/>
      <c r="O40" s="173"/>
      <c r="P40" s="45" t="s">
        <v>237</v>
      </c>
    </row>
    <row r="41" spans="1:16" ht="18" customHeight="1" x14ac:dyDescent="0.25">
      <c r="A41" s="81"/>
      <c r="B41" s="83" t="s">
        <v>75</v>
      </c>
      <c r="C41" s="82"/>
      <c r="D41" s="83"/>
      <c r="E41" s="83"/>
      <c r="F41" s="83"/>
      <c r="G41" s="90"/>
      <c r="H41" s="76"/>
      <c r="I41" s="91"/>
      <c r="J41" s="77"/>
      <c r="K41" s="92"/>
      <c r="L41" s="78"/>
      <c r="M41" s="46"/>
      <c r="N41" s="113"/>
      <c r="O41" s="114"/>
      <c r="P41" s="47"/>
    </row>
    <row r="42" spans="1:16" ht="18" customHeight="1" thickBot="1" x14ac:dyDescent="0.3">
      <c r="A42" s="81"/>
      <c r="B42" s="83" t="s">
        <v>76</v>
      </c>
      <c r="C42" s="82"/>
      <c r="D42" s="83"/>
      <c r="E42" s="83"/>
      <c r="F42" s="83"/>
      <c r="G42" s="90"/>
      <c r="H42" s="76"/>
      <c r="I42" s="91"/>
      <c r="J42" s="77"/>
      <c r="K42" s="92"/>
      <c r="L42" s="78"/>
      <c r="M42" s="46"/>
      <c r="N42" s="115"/>
      <c r="O42" s="116"/>
      <c r="P42" s="47"/>
    </row>
    <row r="43" spans="1:16" s="42" customFormat="1" ht="30.75" thickBot="1" x14ac:dyDescent="0.3">
      <c r="A43" s="66"/>
      <c r="B43" s="67" t="s">
        <v>77</v>
      </c>
      <c r="C43" s="67" t="s">
        <v>221</v>
      </c>
      <c r="D43" s="68" t="s">
        <v>3</v>
      </c>
      <c r="E43" s="69" t="s">
        <v>218</v>
      </c>
      <c r="F43" s="70" t="s">
        <v>219</v>
      </c>
      <c r="G43" s="213" t="s">
        <v>204</v>
      </c>
      <c r="H43" s="214"/>
      <c r="I43" s="215" t="s">
        <v>205</v>
      </c>
      <c r="J43" s="216"/>
      <c r="K43" s="211" t="s">
        <v>206</v>
      </c>
      <c r="L43" s="212"/>
      <c r="M43" s="40" t="s">
        <v>6</v>
      </c>
      <c r="N43" s="67" t="s">
        <v>226</v>
      </c>
      <c r="O43" s="67" t="s">
        <v>225</v>
      </c>
      <c r="P43" s="48" t="s">
        <v>5</v>
      </c>
    </row>
    <row r="44" spans="1:16" ht="74.25" customHeight="1" thickBot="1" x14ac:dyDescent="0.3">
      <c r="A44" s="71">
        <v>11</v>
      </c>
      <c r="B44" s="72" t="s">
        <v>64</v>
      </c>
      <c r="C44" s="72">
        <v>1</v>
      </c>
      <c r="D44" s="73" t="s">
        <v>9</v>
      </c>
      <c r="E44" s="74">
        <v>0.3</v>
      </c>
      <c r="F44" s="83">
        <f>+E44</f>
        <v>0.3</v>
      </c>
      <c r="G44" s="159">
        <v>5</v>
      </c>
      <c r="H44" s="76">
        <f>+G44*FIJO1</f>
        <v>1.5</v>
      </c>
      <c r="I44" s="162">
        <v>5</v>
      </c>
      <c r="J44" s="77">
        <f>+I44*FIJO3</f>
        <v>0.89999999999999991</v>
      </c>
      <c r="K44" s="165">
        <v>5</v>
      </c>
      <c r="L44" s="78">
        <f>+K44*FIJO5</f>
        <v>0.3</v>
      </c>
      <c r="M44" s="44">
        <v>0.9</v>
      </c>
      <c r="N44" s="206">
        <f>SUM(M44:M46)</f>
        <v>3</v>
      </c>
      <c r="O44" s="174">
        <f>SUM(N44:N51)/3</f>
        <v>4.333333333333333</v>
      </c>
      <c r="P44" s="45" t="s">
        <v>279</v>
      </c>
    </row>
    <row r="45" spans="1:16" ht="63.75" customHeight="1" x14ac:dyDescent="0.25">
      <c r="A45" s="79" t="s">
        <v>65</v>
      </c>
      <c r="B45" s="80" t="s">
        <v>66</v>
      </c>
      <c r="C45" s="80">
        <f t="shared" si="0"/>
        <v>2</v>
      </c>
      <c r="D45" s="119" t="s">
        <v>10</v>
      </c>
      <c r="E45" s="209">
        <v>0.7</v>
      </c>
      <c r="F45" s="83">
        <f>+E45/2</f>
        <v>0.35</v>
      </c>
      <c r="G45" s="160"/>
      <c r="H45" s="76">
        <f>+G44*FIJO2/2</f>
        <v>1.75</v>
      </c>
      <c r="I45" s="163"/>
      <c r="J45" s="77">
        <f>+I44*FIJO4/2</f>
        <v>1.05</v>
      </c>
      <c r="K45" s="166"/>
      <c r="L45" s="78">
        <f>+K44*FIJO6/2</f>
        <v>0.35000000000000003</v>
      </c>
      <c r="M45" s="44">
        <v>1.05</v>
      </c>
      <c r="N45" s="207"/>
      <c r="O45" s="175"/>
      <c r="P45" s="45" t="s">
        <v>250</v>
      </c>
    </row>
    <row r="46" spans="1:16" ht="26.25" customHeight="1" thickBot="1" x14ac:dyDescent="0.3">
      <c r="A46" s="87" t="s">
        <v>67</v>
      </c>
      <c r="B46" s="88" t="s">
        <v>68</v>
      </c>
      <c r="C46" s="88">
        <f t="shared" si="0"/>
        <v>3</v>
      </c>
      <c r="D46" s="118" t="s">
        <v>10</v>
      </c>
      <c r="E46" s="210"/>
      <c r="F46" s="83">
        <f>+F45</f>
        <v>0.35</v>
      </c>
      <c r="G46" s="161"/>
      <c r="H46" s="76">
        <f>+G44*FIJO2/2</f>
        <v>1.75</v>
      </c>
      <c r="I46" s="164"/>
      <c r="J46" s="77">
        <f>+I44*FIJO4/2</f>
        <v>1.05</v>
      </c>
      <c r="K46" s="167"/>
      <c r="L46" s="78">
        <f>+K44*FIJO6/2</f>
        <v>0.35000000000000003</v>
      </c>
      <c r="M46" s="44">
        <v>1.05</v>
      </c>
      <c r="N46" s="208"/>
      <c r="O46" s="175"/>
      <c r="P46" s="45"/>
    </row>
    <row r="47" spans="1:16" ht="36.75" customHeight="1" thickBot="1" x14ac:dyDescent="0.3">
      <c r="A47" s="71">
        <v>12</v>
      </c>
      <c r="B47" s="72" t="s">
        <v>69</v>
      </c>
      <c r="C47" s="72">
        <f t="shared" si="0"/>
        <v>4</v>
      </c>
      <c r="D47" s="73" t="s">
        <v>9</v>
      </c>
      <c r="E47" s="74">
        <v>0.3</v>
      </c>
      <c r="F47" s="83">
        <f>+E47</f>
        <v>0.3</v>
      </c>
      <c r="G47" s="159">
        <v>5</v>
      </c>
      <c r="H47" s="76">
        <f>+G47*FIJO1</f>
        <v>1.5</v>
      </c>
      <c r="I47" s="162">
        <v>5</v>
      </c>
      <c r="J47" s="77">
        <f>+I47*FIJO3</f>
        <v>0.89999999999999991</v>
      </c>
      <c r="K47" s="165">
        <v>5</v>
      </c>
      <c r="L47" s="78">
        <f>+K47*FIJO5</f>
        <v>0.3</v>
      </c>
      <c r="M47" s="44">
        <v>1.5</v>
      </c>
      <c r="N47" s="206">
        <f>SUM(M47:M49)</f>
        <v>5</v>
      </c>
      <c r="O47" s="175"/>
      <c r="P47" s="45" t="s">
        <v>238</v>
      </c>
    </row>
    <row r="48" spans="1:16" ht="26.25" customHeight="1" x14ac:dyDescent="0.25">
      <c r="A48" s="79" t="s">
        <v>70</v>
      </c>
      <c r="B48" s="80" t="s">
        <v>72</v>
      </c>
      <c r="C48" s="80">
        <f t="shared" si="0"/>
        <v>5</v>
      </c>
      <c r="D48" s="119" t="s">
        <v>10</v>
      </c>
      <c r="E48" s="209">
        <v>0.7</v>
      </c>
      <c r="F48" s="83">
        <f>+E48/2</f>
        <v>0.35</v>
      </c>
      <c r="G48" s="160"/>
      <c r="H48" s="76">
        <f>+G47*FIJO2/2</f>
        <v>1.75</v>
      </c>
      <c r="I48" s="163"/>
      <c r="J48" s="77">
        <f>+I47*FIJO4/2</f>
        <v>1.05</v>
      </c>
      <c r="K48" s="166"/>
      <c r="L48" s="78">
        <f>+K47*FIJO6/2</f>
        <v>0.35000000000000003</v>
      </c>
      <c r="M48" s="44">
        <v>1.75</v>
      </c>
      <c r="N48" s="207"/>
      <c r="O48" s="175"/>
      <c r="P48" s="45" t="s">
        <v>238</v>
      </c>
    </row>
    <row r="49" spans="1:16" ht="26.25" customHeight="1" thickBot="1" x14ac:dyDescent="0.3">
      <c r="A49" s="87" t="s">
        <v>71</v>
      </c>
      <c r="B49" s="88" t="s">
        <v>73</v>
      </c>
      <c r="C49" s="88">
        <f t="shared" si="0"/>
        <v>6</v>
      </c>
      <c r="D49" s="118" t="s">
        <v>10</v>
      </c>
      <c r="E49" s="210"/>
      <c r="F49" s="83">
        <f>+F48</f>
        <v>0.35</v>
      </c>
      <c r="G49" s="161"/>
      <c r="H49" s="76">
        <f>+G47*FIJO2/2</f>
        <v>1.75</v>
      </c>
      <c r="I49" s="164"/>
      <c r="J49" s="77">
        <f>+I47*FIJO4/2</f>
        <v>1.05</v>
      </c>
      <c r="K49" s="167"/>
      <c r="L49" s="78">
        <f>+K47*FIJO6/2</f>
        <v>0.35000000000000003</v>
      </c>
      <c r="M49" s="44">
        <v>1.75</v>
      </c>
      <c r="N49" s="208"/>
      <c r="O49" s="175"/>
      <c r="P49" s="45" t="s">
        <v>238</v>
      </c>
    </row>
    <row r="50" spans="1:16" ht="26.25" customHeight="1" thickBot="1" x14ac:dyDescent="0.3">
      <c r="A50" s="71">
        <v>13</v>
      </c>
      <c r="B50" s="72" t="s">
        <v>74</v>
      </c>
      <c r="C50" s="72">
        <f t="shared" si="0"/>
        <v>7</v>
      </c>
      <c r="D50" s="73" t="s">
        <v>9</v>
      </c>
      <c r="E50" s="74">
        <v>0.3</v>
      </c>
      <c r="F50" s="83">
        <f>+E50</f>
        <v>0.3</v>
      </c>
      <c r="G50" s="185">
        <v>5</v>
      </c>
      <c r="H50" s="76">
        <f>+G50*FIJO1</f>
        <v>1.5</v>
      </c>
      <c r="I50" s="187">
        <v>5</v>
      </c>
      <c r="J50" s="77">
        <f>+I50*FIJO3</f>
        <v>0.89999999999999991</v>
      </c>
      <c r="K50" s="189">
        <v>5</v>
      </c>
      <c r="L50" s="78">
        <f>+K50*FIJO5</f>
        <v>0.3</v>
      </c>
      <c r="M50" s="46">
        <v>1.5</v>
      </c>
      <c r="N50" s="206">
        <f>SUM(M50:M51)</f>
        <v>5</v>
      </c>
      <c r="O50" s="175"/>
      <c r="P50" s="45" t="s">
        <v>238</v>
      </c>
    </row>
    <row r="51" spans="1:16" ht="26.25" customHeight="1" thickBot="1" x14ac:dyDescent="0.3">
      <c r="A51" s="79" t="s">
        <v>78</v>
      </c>
      <c r="B51" s="80" t="s">
        <v>79</v>
      </c>
      <c r="C51" s="80">
        <f t="shared" si="0"/>
        <v>8</v>
      </c>
      <c r="D51" s="119" t="s">
        <v>10</v>
      </c>
      <c r="E51" s="83">
        <v>0.7</v>
      </c>
      <c r="F51" s="83">
        <f>+E51</f>
        <v>0.7</v>
      </c>
      <c r="G51" s="186"/>
      <c r="H51" s="76">
        <f>+G50*FIJO2</f>
        <v>3.5</v>
      </c>
      <c r="I51" s="188"/>
      <c r="J51" s="77">
        <f>+I50*FIJO4</f>
        <v>2.1</v>
      </c>
      <c r="K51" s="190"/>
      <c r="L51" s="78">
        <f>+K50*FIJO6</f>
        <v>0.70000000000000007</v>
      </c>
      <c r="M51" s="46">
        <v>3.5</v>
      </c>
      <c r="N51" s="207"/>
      <c r="O51" s="176"/>
      <c r="P51" s="45" t="s">
        <v>238</v>
      </c>
    </row>
    <row r="52" spans="1:16" s="42" customFormat="1" ht="30.75" thickBot="1" x14ac:dyDescent="0.3">
      <c r="A52" s="66"/>
      <c r="B52" s="67" t="s">
        <v>80</v>
      </c>
      <c r="C52" s="67" t="s">
        <v>221</v>
      </c>
      <c r="D52" s="68" t="s">
        <v>3</v>
      </c>
      <c r="E52" s="69" t="s">
        <v>218</v>
      </c>
      <c r="F52" s="70" t="s">
        <v>219</v>
      </c>
      <c r="G52" s="213" t="s">
        <v>204</v>
      </c>
      <c r="H52" s="214"/>
      <c r="I52" s="215" t="s">
        <v>205</v>
      </c>
      <c r="J52" s="216"/>
      <c r="K52" s="211" t="s">
        <v>206</v>
      </c>
      <c r="L52" s="212"/>
      <c r="M52" s="40" t="s">
        <v>6</v>
      </c>
      <c r="N52" s="67" t="s">
        <v>226</v>
      </c>
      <c r="O52" s="67" t="s">
        <v>225</v>
      </c>
      <c r="P52" s="48" t="s">
        <v>5</v>
      </c>
    </row>
    <row r="53" spans="1:16" ht="26.25" customHeight="1" thickBot="1" x14ac:dyDescent="0.3">
      <c r="A53" s="71">
        <v>14</v>
      </c>
      <c r="B53" s="72" t="s">
        <v>81</v>
      </c>
      <c r="C53" s="72">
        <v>1</v>
      </c>
      <c r="D53" s="73" t="s">
        <v>9</v>
      </c>
      <c r="E53" s="74">
        <v>0.3</v>
      </c>
      <c r="F53" s="83">
        <f>+E53</f>
        <v>0.3</v>
      </c>
      <c r="G53" s="185">
        <v>5</v>
      </c>
      <c r="H53" s="76">
        <f>+G53*FIJO1</f>
        <v>1.5</v>
      </c>
      <c r="I53" s="187">
        <v>5</v>
      </c>
      <c r="J53" s="77">
        <f>+I53*FIJO3</f>
        <v>0.89999999999999991</v>
      </c>
      <c r="K53" s="189">
        <v>5</v>
      </c>
      <c r="L53" s="78">
        <f>+K53*FIJO5</f>
        <v>0.3</v>
      </c>
      <c r="M53" s="46">
        <v>1.5</v>
      </c>
      <c r="N53" s="206">
        <f>SUM(M53:M54)</f>
        <v>5</v>
      </c>
      <c r="O53" s="232">
        <f>SUM(N53:N56)/2</f>
        <v>5</v>
      </c>
      <c r="P53" s="47" t="s">
        <v>239</v>
      </c>
    </row>
    <row r="54" spans="1:16" ht="36.75" customHeight="1" thickBot="1" x14ac:dyDescent="0.3">
      <c r="A54" s="93" t="s">
        <v>82</v>
      </c>
      <c r="B54" s="94" t="s">
        <v>83</v>
      </c>
      <c r="C54" s="94">
        <f t="shared" si="0"/>
        <v>2</v>
      </c>
      <c r="D54" s="120" t="s">
        <v>10</v>
      </c>
      <c r="E54" s="83">
        <v>0.7</v>
      </c>
      <c r="F54" s="83">
        <f>+E54</f>
        <v>0.7</v>
      </c>
      <c r="G54" s="186"/>
      <c r="H54" s="76">
        <f>+G53*FIJO2</f>
        <v>3.5</v>
      </c>
      <c r="I54" s="188"/>
      <c r="J54" s="77">
        <f>+I53*FIJO4</f>
        <v>2.1</v>
      </c>
      <c r="K54" s="190"/>
      <c r="L54" s="78">
        <f>+K53*FIJO6</f>
        <v>0.70000000000000007</v>
      </c>
      <c r="M54" s="46">
        <v>3.5</v>
      </c>
      <c r="N54" s="207"/>
      <c r="O54" s="233"/>
      <c r="P54" s="47" t="s">
        <v>239</v>
      </c>
    </row>
    <row r="55" spans="1:16" ht="26.25" customHeight="1" thickBot="1" x14ac:dyDescent="0.3">
      <c r="A55" s="71">
        <v>15</v>
      </c>
      <c r="B55" s="72" t="s">
        <v>84</v>
      </c>
      <c r="C55" s="72">
        <f t="shared" si="0"/>
        <v>3</v>
      </c>
      <c r="D55" s="73" t="s">
        <v>9</v>
      </c>
      <c r="E55" s="74">
        <v>0.3</v>
      </c>
      <c r="F55" s="83">
        <f>+E55</f>
        <v>0.3</v>
      </c>
      <c r="G55" s="185">
        <v>5</v>
      </c>
      <c r="H55" s="76">
        <f>+G55*FIJO1</f>
        <v>1.5</v>
      </c>
      <c r="I55" s="187">
        <v>5</v>
      </c>
      <c r="J55" s="77">
        <f>+I55*FIJO3</f>
        <v>0.89999999999999991</v>
      </c>
      <c r="K55" s="189">
        <v>5</v>
      </c>
      <c r="L55" s="78">
        <f>+K55*FIJO5</f>
        <v>0.3</v>
      </c>
      <c r="M55" s="46">
        <v>1.5</v>
      </c>
      <c r="N55" s="194">
        <f>SUM(M55:M56)</f>
        <v>5</v>
      </c>
      <c r="O55" s="233"/>
      <c r="P55" s="47" t="s">
        <v>238</v>
      </c>
    </row>
    <row r="56" spans="1:16" ht="26.25" customHeight="1" thickBot="1" x14ac:dyDescent="0.3">
      <c r="A56" s="79" t="s">
        <v>85</v>
      </c>
      <c r="B56" s="80" t="s">
        <v>86</v>
      </c>
      <c r="C56" s="80">
        <f t="shared" si="0"/>
        <v>4</v>
      </c>
      <c r="D56" s="119" t="s">
        <v>10</v>
      </c>
      <c r="E56" s="83">
        <v>0.7</v>
      </c>
      <c r="F56" s="83">
        <f>+E56</f>
        <v>0.7</v>
      </c>
      <c r="G56" s="186"/>
      <c r="H56" s="76">
        <f>+G55*FIJO2</f>
        <v>3.5</v>
      </c>
      <c r="I56" s="188"/>
      <c r="J56" s="77">
        <f>+I55*FIJO4</f>
        <v>2.1</v>
      </c>
      <c r="K56" s="190"/>
      <c r="L56" s="78">
        <f>+K55*FIJO6</f>
        <v>0.70000000000000007</v>
      </c>
      <c r="M56" s="46">
        <v>3.5</v>
      </c>
      <c r="N56" s="195"/>
      <c r="O56" s="234"/>
      <c r="P56" s="47" t="s">
        <v>238</v>
      </c>
    </row>
    <row r="57" spans="1:16" s="42" customFormat="1" ht="30.75" thickBot="1" x14ac:dyDescent="0.3">
      <c r="A57" s="66"/>
      <c r="B57" s="67" t="s">
        <v>87</v>
      </c>
      <c r="C57" s="67" t="s">
        <v>221</v>
      </c>
      <c r="D57" s="68" t="s">
        <v>3</v>
      </c>
      <c r="E57" s="69" t="s">
        <v>218</v>
      </c>
      <c r="F57" s="70" t="s">
        <v>219</v>
      </c>
      <c r="G57" s="213" t="s">
        <v>204</v>
      </c>
      <c r="H57" s="214"/>
      <c r="I57" s="215" t="s">
        <v>205</v>
      </c>
      <c r="J57" s="216"/>
      <c r="K57" s="211" t="s">
        <v>206</v>
      </c>
      <c r="L57" s="212"/>
      <c r="M57" s="40" t="s">
        <v>6</v>
      </c>
      <c r="N57" s="67" t="s">
        <v>226</v>
      </c>
      <c r="O57" s="67" t="s">
        <v>225</v>
      </c>
      <c r="P57" s="48" t="s">
        <v>5</v>
      </c>
    </row>
    <row r="58" spans="1:16" ht="26.25" customHeight="1" thickBot="1" x14ac:dyDescent="0.3">
      <c r="A58" s="71">
        <v>16</v>
      </c>
      <c r="B58" s="72" t="s">
        <v>88</v>
      </c>
      <c r="C58" s="72">
        <v>1</v>
      </c>
      <c r="D58" s="73" t="s">
        <v>9</v>
      </c>
      <c r="E58" s="74">
        <v>0.3</v>
      </c>
      <c r="F58" s="83">
        <f>+E58</f>
        <v>0.3</v>
      </c>
      <c r="G58" s="159">
        <v>5</v>
      </c>
      <c r="H58" s="76">
        <f>+G58*FIJO1</f>
        <v>1.5</v>
      </c>
      <c r="I58" s="162">
        <v>5</v>
      </c>
      <c r="J58" s="77">
        <f>+I58*FIJO3</f>
        <v>0.89999999999999991</v>
      </c>
      <c r="K58" s="165">
        <v>5</v>
      </c>
      <c r="L58" s="78">
        <f>+K58*FIJO5</f>
        <v>0.3</v>
      </c>
      <c r="M58" s="44">
        <v>1.5</v>
      </c>
      <c r="N58" s="194">
        <f>SUM(M58:M60)</f>
        <v>5</v>
      </c>
      <c r="O58" s="235">
        <f>SUM(N58:N72)/5</f>
        <v>5</v>
      </c>
      <c r="P58" s="47" t="s">
        <v>238</v>
      </c>
    </row>
    <row r="59" spans="1:16" ht="26.25" customHeight="1" x14ac:dyDescent="0.25">
      <c r="A59" s="79" t="s">
        <v>89</v>
      </c>
      <c r="B59" s="80" t="s">
        <v>91</v>
      </c>
      <c r="C59" s="80">
        <f t="shared" si="0"/>
        <v>2</v>
      </c>
      <c r="D59" s="119" t="s">
        <v>10</v>
      </c>
      <c r="E59" s="209">
        <v>0.7</v>
      </c>
      <c r="F59" s="83">
        <f>+E59/2</f>
        <v>0.35</v>
      </c>
      <c r="G59" s="160"/>
      <c r="H59" s="76">
        <f>+G58*FIJO2/2</f>
        <v>1.75</v>
      </c>
      <c r="I59" s="163"/>
      <c r="J59" s="77">
        <f>+I58*FIJO4/2</f>
        <v>1.05</v>
      </c>
      <c r="K59" s="166"/>
      <c r="L59" s="78">
        <f>+K58*FIJO6/2</f>
        <v>0.35000000000000003</v>
      </c>
      <c r="M59" s="44">
        <v>1.75</v>
      </c>
      <c r="N59" s="195"/>
      <c r="O59" s="236"/>
      <c r="P59" s="47" t="s">
        <v>238</v>
      </c>
    </row>
    <row r="60" spans="1:16" ht="26.25" customHeight="1" thickBot="1" x14ac:dyDescent="0.3">
      <c r="A60" s="87" t="s">
        <v>90</v>
      </c>
      <c r="B60" s="88" t="s">
        <v>92</v>
      </c>
      <c r="C60" s="88">
        <f t="shared" si="0"/>
        <v>3</v>
      </c>
      <c r="D60" s="118" t="s">
        <v>10</v>
      </c>
      <c r="E60" s="210"/>
      <c r="F60" s="83">
        <f>+F59</f>
        <v>0.35</v>
      </c>
      <c r="G60" s="161"/>
      <c r="H60" s="76">
        <f>+G58*FIJO2/2</f>
        <v>1.75</v>
      </c>
      <c r="I60" s="164"/>
      <c r="J60" s="77">
        <f>+I58*FIJO4/2</f>
        <v>1.05</v>
      </c>
      <c r="K60" s="167"/>
      <c r="L60" s="78">
        <f>+K58*FIJO6/2</f>
        <v>0.35000000000000003</v>
      </c>
      <c r="M60" s="44">
        <v>1.75</v>
      </c>
      <c r="N60" s="196"/>
      <c r="O60" s="236"/>
      <c r="P60" s="47" t="s">
        <v>238</v>
      </c>
    </row>
    <row r="61" spans="1:16" ht="26.25" customHeight="1" thickBot="1" x14ac:dyDescent="0.3">
      <c r="A61" s="71">
        <v>17</v>
      </c>
      <c r="B61" s="72" t="s">
        <v>93</v>
      </c>
      <c r="C61" s="72">
        <f t="shared" si="0"/>
        <v>4</v>
      </c>
      <c r="D61" s="73" t="s">
        <v>9</v>
      </c>
      <c r="E61" s="74">
        <v>0.3</v>
      </c>
      <c r="F61" s="83">
        <f>+E61</f>
        <v>0.3</v>
      </c>
      <c r="G61" s="159">
        <v>5</v>
      </c>
      <c r="H61" s="76">
        <f>+G61*FIJO1</f>
        <v>1.5</v>
      </c>
      <c r="I61" s="162">
        <v>5</v>
      </c>
      <c r="J61" s="77">
        <f>+I61*FIJO3</f>
        <v>0.89999999999999991</v>
      </c>
      <c r="K61" s="165">
        <v>5</v>
      </c>
      <c r="L61" s="78">
        <f>+K61*FIJO5</f>
        <v>0.3</v>
      </c>
      <c r="M61" s="44">
        <v>1.5</v>
      </c>
      <c r="N61" s="194">
        <f>SUM(M61:M63)</f>
        <v>5</v>
      </c>
      <c r="O61" s="236"/>
      <c r="P61" s="47" t="s">
        <v>238</v>
      </c>
    </row>
    <row r="62" spans="1:16" ht="26.25" customHeight="1" x14ac:dyDescent="0.25">
      <c r="A62" s="79" t="s">
        <v>94</v>
      </c>
      <c r="B62" s="80" t="s">
        <v>95</v>
      </c>
      <c r="C62" s="80">
        <f t="shared" si="0"/>
        <v>5</v>
      </c>
      <c r="D62" s="119" t="s">
        <v>10</v>
      </c>
      <c r="E62" s="209">
        <v>0.7</v>
      </c>
      <c r="F62" s="83">
        <f>+E62/2</f>
        <v>0.35</v>
      </c>
      <c r="G62" s="160"/>
      <c r="H62" s="76">
        <f>+G61*FIJO2/2</f>
        <v>1.75</v>
      </c>
      <c r="I62" s="163"/>
      <c r="J62" s="77">
        <f>+I61*FIJO4/2</f>
        <v>1.05</v>
      </c>
      <c r="K62" s="166"/>
      <c r="L62" s="78">
        <f>+K61*FIJO6/2</f>
        <v>0.35000000000000003</v>
      </c>
      <c r="M62" s="44">
        <v>1.75</v>
      </c>
      <c r="N62" s="195"/>
      <c r="O62" s="236"/>
      <c r="P62" s="47" t="s">
        <v>238</v>
      </c>
    </row>
    <row r="63" spans="1:16" ht="26.25" customHeight="1" thickBot="1" x14ac:dyDescent="0.3">
      <c r="A63" s="87" t="s">
        <v>96</v>
      </c>
      <c r="B63" s="88" t="s">
        <v>97</v>
      </c>
      <c r="C63" s="88">
        <f t="shared" si="0"/>
        <v>6</v>
      </c>
      <c r="D63" s="118" t="s">
        <v>10</v>
      </c>
      <c r="E63" s="210"/>
      <c r="F63" s="83">
        <f>+F62</f>
        <v>0.35</v>
      </c>
      <c r="G63" s="161"/>
      <c r="H63" s="76">
        <f>+G61*FIJO2/2</f>
        <v>1.75</v>
      </c>
      <c r="I63" s="164"/>
      <c r="J63" s="77">
        <f>+I61*FIJO4/2</f>
        <v>1.05</v>
      </c>
      <c r="K63" s="167"/>
      <c r="L63" s="78">
        <f>+K61*FIJO6/2</f>
        <v>0.35000000000000003</v>
      </c>
      <c r="M63" s="44">
        <v>1.75</v>
      </c>
      <c r="N63" s="196"/>
      <c r="O63" s="236"/>
      <c r="P63" s="47" t="s">
        <v>238</v>
      </c>
    </row>
    <row r="64" spans="1:16" ht="41.25" customHeight="1" thickBot="1" x14ac:dyDescent="0.3">
      <c r="A64" s="71">
        <v>18</v>
      </c>
      <c r="B64" s="72" t="s">
        <v>98</v>
      </c>
      <c r="C64" s="72">
        <f t="shared" si="0"/>
        <v>7</v>
      </c>
      <c r="D64" s="73" t="s">
        <v>9</v>
      </c>
      <c r="E64" s="74">
        <v>0.3</v>
      </c>
      <c r="F64" s="83">
        <f>+E64</f>
        <v>0.3</v>
      </c>
      <c r="G64" s="159">
        <v>5</v>
      </c>
      <c r="H64" s="76">
        <f>+G64*FIJO1</f>
        <v>1.5</v>
      </c>
      <c r="I64" s="162">
        <v>5</v>
      </c>
      <c r="J64" s="77">
        <f>+I64*FIJO3</f>
        <v>0.89999999999999991</v>
      </c>
      <c r="K64" s="165">
        <v>5</v>
      </c>
      <c r="L64" s="78">
        <f>+K64*FIJO5</f>
        <v>0.3</v>
      </c>
      <c r="M64" s="44">
        <v>1.5</v>
      </c>
      <c r="N64" s="194">
        <f>SUM(M64:M66)</f>
        <v>5</v>
      </c>
      <c r="O64" s="236"/>
      <c r="P64" s="47" t="s">
        <v>238</v>
      </c>
    </row>
    <row r="65" spans="1:16" ht="26.25" customHeight="1" x14ac:dyDescent="0.25">
      <c r="A65" s="79" t="s">
        <v>99</v>
      </c>
      <c r="B65" s="80" t="s">
        <v>101</v>
      </c>
      <c r="C65" s="80">
        <f t="shared" si="0"/>
        <v>8</v>
      </c>
      <c r="D65" s="119" t="s">
        <v>10</v>
      </c>
      <c r="E65" s="209">
        <v>0.7</v>
      </c>
      <c r="F65" s="83">
        <f>+E65/2</f>
        <v>0.35</v>
      </c>
      <c r="G65" s="160"/>
      <c r="H65" s="76">
        <f>+G64*FIJO2/2</f>
        <v>1.75</v>
      </c>
      <c r="I65" s="163"/>
      <c r="J65" s="77">
        <f>+I64*FIJO4/2</f>
        <v>1.05</v>
      </c>
      <c r="K65" s="166"/>
      <c r="L65" s="78">
        <f>+K64*FIJO6/2</f>
        <v>0.35000000000000003</v>
      </c>
      <c r="M65" s="44">
        <v>1.75</v>
      </c>
      <c r="N65" s="195"/>
      <c r="O65" s="236"/>
      <c r="P65" s="47" t="s">
        <v>238</v>
      </c>
    </row>
    <row r="66" spans="1:16" ht="26.25" customHeight="1" thickBot="1" x14ac:dyDescent="0.3">
      <c r="A66" s="87" t="s">
        <v>100</v>
      </c>
      <c r="B66" s="88" t="s">
        <v>102</v>
      </c>
      <c r="C66" s="88">
        <f t="shared" si="0"/>
        <v>9</v>
      </c>
      <c r="D66" s="118" t="s">
        <v>10</v>
      </c>
      <c r="E66" s="210"/>
      <c r="F66" s="83">
        <f>+F65</f>
        <v>0.35</v>
      </c>
      <c r="G66" s="161"/>
      <c r="H66" s="76">
        <f>+G64*FIJO2/2</f>
        <v>1.75</v>
      </c>
      <c r="I66" s="164"/>
      <c r="J66" s="77">
        <f>+I64*FIJO4/2</f>
        <v>1.05</v>
      </c>
      <c r="K66" s="167"/>
      <c r="L66" s="78">
        <f>+K64*FIJO6/2</f>
        <v>0.35000000000000003</v>
      </c>
      <c r="M66" s="44">
        <v>1.75</v>
      </c>
      <c r="N66" s="196"/>
      <c r="O66" s="236"/>
      <c r="P66" s="47" t="s">
        <v>238</v>
      </c>
    </row>
    <row r="67" spans="1:16" ht="26.25" customHeight="1" thickBot="1" x14ac:dyDescent="0.3">
      <c r="A67" s="71">
        <v>19</v>
      </c>
      <c r="B67" s="72" t="s">
        <v>103</v>
      </c>
      <c r="C67" s="72">
        <f t="shared" si="0"/>
        <v>10</v>
      </c>
      <c r="D67" s="73" t="s">
        <v>9</v>
      </c>
      <c r="E67" s="74">
        <v>0.3</v>
      </c>
      <c r="F67" s="83">
        <f>+E67</f>
        <v>0.3</v>
      </c>
      <c r="G67" s="159">
        <v>5</v>
      </c>
      <c r="H67" s="76">
        <f>+G67*FIJO1</f>
        <v>1.5</v>
      </c>
      <c r="I67" s="162">
        <v>5</v>
      </c>
      <c r="J67" s="77">
        <f>+I67*FIJO3</f>
        <v>0.89999999999999991</v>
      </c>
      <c r="K67" s="165">
        <v>5</v>
      </c>
      <c r="L67" s="78">
        <f>+K67*FIJO5</f>
        <v>0.3</v>
      </c>
      <c r="M67" s="44">
        <v>1.5</v>
      </c>
      <c r="N67" s="194">
        <f>SUM(M67:M69)</f>
        <v>5</v>
      </c>
      <c r="O67" s="236"/>
      <c r="P67" s="47" t="s">
        <v>238</v>
      </c>
    </row>
    <row r="68" spans="1:16" ht="26.25" customHeight="1" x14ac:dyDescent="0.25">
      <c r="A68" s="79" t="s">
        <v>104</v>
      </c>
      <c r="B68" s="80" t="s">
        <v>106</v>
      </c>
      <c r="C68" s="80">
        <f t="shared" si="0"/>
        <v>11</v>
      </c>
      <c r="D68" s="119" t="s">
        <v>10</v>
      </c>
      <c r="E68" s="209">
        <v>0.7</v>
      </c>
      <c r="F68" s="83">
        <f>+E68/2</f>
        <v>0.35</v>
      </c>
      <c r="G68" s="160"/>
      <c r="H68" s="76">
        <f>+G67*FIJO2/2</f>
        <v>1.75</v>
      </c>
      <c r="I68" s="163"/>
      <c r="J68" s="77">
        <f>+I67*FIJO4/2</f>
        <v>1.05</v>
      </c>
      <c r="K68" s="166"/>
      <c r="L68" s="78">
        <f>+K67*FIJO6/2</f>
        <v>0.35000000000000003</v>
      </c>
      <c r="M68" s="44">
        <v>1.75</v>
      </c>
      <c r="N68" s="195"/>
      <c r="O68" s="236"/>
      <c r="P68" s="47" t="s">
        <v>238</v>
      </c>
    </row>
    <row r="69" spans="1:16" ht="39.75" customHeight="1" thickBot="1" x14ac:dyDescent="0.3">
      <c r="A69" s="87" t="s">
        <v>105</v>
      </c>
      <c r="B69" s="88" t="s">
        <v>107</v>
      </c>
      <c r="C69" s="88">
        <f t="shared" si="0"/>
        <v>12</v>
      </c>
      <c r="D69" s="118" t="s">
        <v>10</v>
      </c>
      <c r="E69" s="210"/>
      <c r="F69" s="83">
        <f>+F68</f>
        <v>0.35</v>
      </c>
      <c r="G69" s="161"/>
      <c r="H69" s="76">
        <f>+G67*FIJO2/2</f>
        <v>1.75</v>
      </c>
      <c r="I69" s="164"/>
      <c r="J69" s="77">
        <f>+I67*FIJO4/2</f>
        <v>1.05</v>
      </c>
      <c r="K69" s="167"/>
      <c r="L69" s="78">
        <f>+K67*FIJO6/2</f>
        <v>0.35000000000000003</v>
      </c>
      <c r="M69" s="44">
        <v>1.75</v>
      </c>
      <c r="N69" s="196"/>
      <c r="O69" s="236"/>
      <c r="P69" s="47" t="s">
        <v>238</v>
      </c>
    </row>
    <row r="70" spans="1:16" ht="45" customHeight="1" thickBot="1" x14ac:dyDescent="0.3">
      <c r="A70" s="71">
        <v>20</v>
      </c>
      <c r="B70" s="72" t="s">
        <v>108</v>
      </c>
      <c r="C70" s="72">
        <f t="shared" si="0"/>
        <v>13</v>
      </c>
      <c r="D70" s="73" t="s">
        <v>9</v>
      </c>
      <c r="E70" s="74">
        <v>0.3</v>
      </c>
      <c r="F70" s="83">
        <f>+E70</f>
        <v>0.3</v>
      </c>
      <c r="G70" s="159">
        <v>5</v>
      </c>
      <c r="H70" s="76">
        <f>+G70*FIJO1</f>
        <v>1.5</v>
      </c>
      <c r="I70" s="162">
        <v>5</v>
      </c>
      <c r="J70" s="77">
        <f>+I70*FIJO3</f>
        <v>0.89999999999999991</v>
      </c>
      <c r="K70" s="165">
        <v>5</v>
      </c>
      <c r="L70" s="78">
        <f>+K70*FIJO5</f>
        <v>0.3</v>
      </c>
      <c r="M70" s="44">
        <v>1.5</v>
      </c>
      <c r="N70" s="194">
        <f>SUM(M70:M72)</f>
        <v>5</v>
      </c>
      <c r="O70" s="236"/>
      <c r="P70" s="47" t="s">
        <v>238</v>
      </c>
    </row>
    <row r="71" spans="1:16" ht="30.75" customHeight="1" x14ac:dyDescent="0.25">
      <c r="A71" s="79" t="s">
        <v>109</v>
      </c>
      <c r="B71" s="80" t="s">
        <v>111</v>
      </c>
      <c r="C71" s="80">
        <f t="shared" si="0"/>
        <v>14</v>
      </c>
      <c r="D71" s="119" t="s">
        <v>10</v>
      </c>
      <c r="E71" s="209">
        <v>0.7</v>
      </c>
      <c r="F71" s="83">
        <f>+E71/2</f>
        <v>0.35</v>
      </c>
      <c r="G71" s="160"/>
      <c r="H71" s="76">
        <f>+G70*FIJO2/2</f>
        <v>1.75</v>
      </c>
      <c r="I71" s="163"/>
      <c r="J71" s="77">
        <f>+I70*FIJO4/2</f>
        <v>1.05</v>
      </c>
      <c r="K71" s="166"/>
      <c r="L71" s="78">
        <f>+K70*FIJO6/2</f>
        <v>0.35000000000000003</v>
      </c>
      <c r="M71" s="44">
        <v>1.75</v>
      </c>
      <c r="N71" s="195"/>
      <c r="O71" s="236"/>
      <c r="P71" s="47" t="s">
        <v>238</v>
      </c>
    </row>
    <row r="72" spans="1:16" ht="34.5" customHeight="1" thickBot="1" x14ac:dyDescent="0.3">
      <c r="A72" s="81" t="s">
        <v>110</v>
      </c>
      <c r="B72" s="82" t="s">
        <v>112</v>
      </c>
      <c r="C72" s="82">
        <f t="shared" si="0"/>
        <v>15</v>
      </c>
      <c r="D72" s="83" t="s">
        <v>10</v>
      </c>
      <c r="E72" s="210"/>
      <c r="F72" s="83">
        <f>+F71</f>
        <v>0.35</v>
      </c>
      <c r="G72" s="161"/>
      <c r="H72" s="76">
        <f>+G70*FIJO2/2</f>
        <v>1.75</v>
      </c>
      <c r="I72" s="164"/>
      <c r="J72" s="77">
        <f>+I70*FIJO4/2</f>
        <v>1.05</v>
      </c>
      <c r="K72" s="167"/>
      <c r="L72" s="78">
        <f>+K70*FIJO6/2</f>
        <v>0.35000000000000003</v>
      </c>
      <c r="M72" s="44">
        <v>1.75</v>
      </c>
      <c r="N72" s="196"/>
      <c r="O72" s="237"/>
      <c r="P72" s="47" t="s">
        <v>238</v>
      </c>
    </row>
    <row r="73" spans="1:16" s="42" customFormat="1" ht="30.75" thickBot="1" x14ac:dyDescent="0.3">
      <c r="A73" s="66"/>
      <c r="B73" s="67" t="s">
        <v>113</v>
      </c>
      <c r="C73" s="67" t="s">
        <v>221</v>
      </c>
      <c r="D73" s="68" t="s">
        <v>3</v>
      </c>
      <c r="E73" s="69" t="s">
        <v>218</v>
      </c>
      <c r="F73" s="70" t="s">
        <v>219</v>
      </c>
      <c r="G73" s="213" t="s">
        <v>204</v>
      </c>
      <c r="H73" s="214"/>
      <c r="I73" s="215" t="s">
        <v>205</v>
      </c>
      <c r="J73" s="216"/>
      <c r="K73" s="211" t="s">
        <v>206</v>
      </c>
      <c r="L73" s="212"/>
      <c r="M73" s="40" t="s">
        <v>6</v>
      </c>
      <c r="N73" s="67" t="s">
        <v>226</v>
      </c>
      <c r="O73" s="67" t="s">
        <v>225</v>
      </c>
      <c r="P73" s="48" t="s">
        <v>5</v>
      </c>
    </row>
    <row r="74" spans="1:16" ht="44.25" customHeight="1" thickBot="1" x14ac:dyDescent="0.3">
      <c r="A74" s="71">
        <v>21</v>
      </c>
      <c r="B74" s="72" t="s">
        <v>116</v>
      </c>
      <c r="C74" s="72">
        <v>1</v>
      </c>
      <c r="D74" s="73" t="s">
        <v>9</v>
      </c>
      <c r="E74" s="74">
        <v>0.3</v>
      </c>
      <c r="F74" s="83">
        <f>+E74</f>
        <v>0.3</v>
      </c>
      <c r="G74" s="159">
        <v>5</v>
      </c>
      <c r="H74" s="76">
        <f>+G74*FIJO1</f>
        <v>1.5</v>
      </c>
      <c r="I74" s="162">
        <v>5</v>
      </c>
      <c r="J74" s="77">
        <f>+I74*FIJO3</f>
        <v>0.89999999999999991</v>
      </c>
      <c r="K74" s="165">
        <v>5</v>
      </c>
      <c r="L74" s="78">
        <f>+K74*FIJO5</f>
        <v>0.3</v>
      </c>
      <c r="M74" s="44">
        <v>1.5</v>
      </c>
      <c r="N74" s="194">
        <f>SUM(M74:M76)</f>
        <v>5</v>
      </c>
      <c r="O74" s="238">
        <f>SUM(N74)</f>
        <v>5</v>
      </c>
      <c r="P74" s="47" t="s">
        <v>238</v>
      </c>
    </row>
    <row r="75" spans="1:16" ht="44.25" customHeight="1" x14ac:dyDescent="0.25">
      <c r="A75" s="79" t="s">
        <v>114</v>
      </c>
      <c r="B75" s="80" t="s">
        <v>117</v>
      </c>
      <c r="C75" s="80">
        <f t="shared" ref="C75:C121" si="1">+C74+1</f>
        <v>2</v>
      </c>
      <c r="D75" s="119" t="s">
        <v>10</v>
      </c>
      <c r="E75" s="209">
        <v>0.7</v>
      </c>
      <c r="F75" s="83">
        <f>+E75/2</f>
        <v>0.35</v>
      </c>
      <c r="G75" s="160"/>
      <c r="H75" s="76">
        <f>+G74*FIJO2/2</f>
        <v>1.75</v>
      </c>
      <c r="I75" s="163"/>
      <c r="J75" s="77">
        <f>+I74*FIJO4/2</f>
        <v>1.05</v>
      </c>
      <c r="K75" s="166"/>
      <c r="L75" s="78">
        <f>+K74*FIJO6/2</f>
        <v>0.35000000000000003</v>
      </c>
      <c r="M75" s="44">
        <v>1.75</v>
      </c>
      <c r="N75" s="195"/>
      <c r="O75" s="239"/>
      <c r="P75" s="47" t="s">
        <v>238</v>
      </c>
    </row>
    <row r="76" spans="1:16" ht="32.25" customHeight="1" thickBot="1" x14ac:dyDescent="0.3">
      <c r="A76" s="81" t="s">
        <v>115</v>
      </c>
      <c r="B76" s="82" t="s">
        <v>118</v>
      </c>
      <c r="C76" s="88">
        <f t="shared" si="1"/>
        <v>3</v>
      </c>
      <c r="D76" s="118" t="s">
        <v>10</v>
      </c>
      <c r="E76" s="210"/>
      <c r="F76" s="83">
        <f>+F75</f>
        <v>0.35</v>
      </c>
      <c r="G76" s="161"/>
      <c r="H76" s="76">
        <f>+G74*FIJO2/2</f>
        <v>1.75</v>
      </c>
      <c r="I76" s="164"/>
      <c r="J76" s="77">
        <f>+I74*FIJO4/2</f>
        <v>1.05</v>
      </c>
      <c r="K76" s="167"/>
      <c r="L76" s="78">
        <f>+K74*FIJO6/2</f>
        <v>0.35000000000000003</v>
      </c>
      <c r="M76" s="44">
        <v>1.75</v>
      </c>
      <c r="N76" s="196"/>
      <c r="O76" s="240"/>
      <c r="P76" s="47" t="s">
        <v>238</v>
      </c>
    </row>
    <row r="77" spans="1:16" s="42" customFormat="1" ht="30.75" thickBot="1" x14ac:dyDescent="0.3">
      <c r="A77" s="66"/>
      <c r="B77" s="67" t="s">
        <v>119</v>
      </c>
      <c r="C77" s="67" t="s">
        <v>221</v>
      </c>
      <c r="D77" s="68" t="s">
        <v>3</v>
      </c>
      <c r="E77" s="95" t="s">
        <v>218</v>
      </c>
      <c r="F77" s="70" t="s">
        <v>219</v>
      </c>
      <c r="G77" s="213" t="s">
        <v>204</v>
      </c>
      <c r="H77" s="214"/>
      <c r="I77" s="215" t="s">
        <v>205</v>
      </c>
      <c r="J77" s="216"/>
      <c r="K77" s="211" t="s">
        <v>206</v>
      </c>
      <c r="L77" s="212"/>
      <c r="M77" s="40" t="s">
        <v>6</v>
      </c>
      <c r="N77" s="67" t="s">
        <v>226</v>
      </c>
      <c r="O77" s="67" t="s">
        <v>225</v>
      </c>
      <c r="P77" s="48" t="s">
        <v>5</v>
      </c>
    </row>
    <row r="78" spans="1:16" ht="31.5" customHeight="1" thickBot="1" x14ac:dyDescent="0.3">
      <c r="A78" s="71">
        <v>22</v>
      </c>
      <c r="B78" s="72" t="s">
        <v>123</v>
      </c>
      <c r="C78" s="72">
        <v>1</v>
      </c>
      <c r="D78" s="73" t="s">
        <v>9</v>
      </c>
      <c r="E78" s="74">
        <v>0.3</v>
      </c>
      <c r="F78" s="83">
        <f>+E78</f>
        <v>0.3</v>
      </c>
      <c r="G78" s="185">
        <v>5</v>
      </c>
      <c r="H78" s="76">
        <f>+G78*FIJO1</f>
        <v>1.5</v>
      </c>
      <c r="I78" s="187">
        <v>5</v>
      </c>
      <c r="J78" s="77">
        <f>+I78*FIJO3</f>
        <v>0.89999999999999991</v>
      </c>
      <c r="K78" s="189">
        <v>5</v>
      </c>
      <c r="L78" s="78">
        <f>+K78*FIJO5</f>
        <v>0.3</v>
      </c>
      <c r="M78" s="44">
        <v>1.5</v>
      </c>
      <c r="N78" s="194">
        <f>SUM(M78:M81)</f>
        <v>5.0009999999999994</v>
      </c>
      <c r="O78" s="194">
        <f>SUM(N78:N87)/2</f>
        <v>5.0005000000000006</v>
      </c>
      <c r="P78" s="47" t="s">
        <v>238</v>
      </c>
    </row>
    <row r="79" spans="1:16" ht="31.5" customHeight="1" x14ac:dyDescent="0.25">
      <c r="A79" s="79" t="s">
        <v>120</v>
      </c>
      <c r="B79" s="80" t="s">
        <v>124</v>
      </c>
      <c r="C79" s="80">
        <f t="shared" si="1"/>
        <v>2</v>
      </c>
      <c r="D79" s="119" t="s">
        <v>10</v>
      </c>
      <c r="E79" s="209">
        <v>0.7</v>
      </c>
      <c r="F79" s="83">
        <f>+E79/3</f>
        <v>0.23333333333333331</v>
      </c>
      <c r="G79" s="198"/>
      <c r="H79" s="76">
        <f>+G78*FIJO2/3</f>
        <v>1.1666666666666667</v>
      </c>
      <c r="I79" s="199"/>
      <c r="J79" s="77">
        <f>+I78*FIJO4/3</f>
        <v>0.70000000000000007</v>
      </c>
      <c r="K79" s="200"/>
      <c r="L79" s="78">
        <f>+K78*FIJO6/3</f>
        <v>0.23333333333333336</v>
      </c>
      <c r="M79" s="44">
        <v>1.167</v>
      </c>
      <c r="N79" s="195"/>
      <c r="O79" s="195"/>
      <c r="P79" s="47" t="s">
        <v>238</v>
      </c>
    </row>
    <row r="80" spans="1:16" ht="31.5" customHeight="1" x14ac:dyDescent="0.25">
      <c r="A80" s="81" t="s">
        <v>121</v>
      </c>
      <c r="B80" s="82" t="s">
        <v>125</v>
      </c>
      <c r="C80" s="82">
        <f t="shared" si="1"/>
        <v>3</v>
      </c>
      <c r="D80" s="83" t="s">
        <v>10</v>
      </c>
      <c r="E80" s="218"/>
      <c r="F80" s="83">
        <f>+F79</f>
        <v>0.23333333333333331</v>
      </c>
      <c r="G80" s="198"/>
      <c r="H80" s="76">
        <f>+G78*FIJO2/3</f>
        <v>1.1666666666666667</v>
      </c>
      <c r="I80" s="199"/>
      <c r="J80" s="77">
        <f>+I78*FIJO4/3</f>
        <v>0.70000000000000007</v>
      </c>
      <c r="K80" s="200"/>
      <c r="L80" s="78">
        <f>+K78*FIJO6/3</f>
        <v>0.23333333333333336</v>
      </c>
      <c r="M80" s="44">
        <v>1.167</v>
      </c>
      <c r="N80" s="195"/>
      <c r="O80" s="195"/>
      <c r="P80" s="47" t="s">
        <v>238</v>
      </c>
    </row>
    <row r="81" spans="1:16" ht="31.5" customHeight="1" thickBot="1" x14ac:dyDescent="0.3">
      <c r="A81" s="87" t="s">
        <v>122</v>
      </c>
      <c r="B81" s="88" t="s">
        <v>126</v>
      </c>
      <c r="C81" s="88">
        <f t="shared" si="1"/>
        <v>4</v>
      </c>
      <c r="D81" s="118" t="s">
        <v>10</v>
      </c>
      <c r="E81" s="210"/>
      <c r="F81" s="83">
        <f>+F80</f>
        <v>0.23333333333333331</v>
      </c>
      <c r="G81" s="186"/>
      <c r="H81" s="76">
        <f>+G78*FIJO2/3</f>
        <v>1.1666666666666667</v>
      </c>
      <c r="I81" s="188"/>
      <c r="J81" s="77">
        <f>+I78*FIJO4/3</f>
        <v>0.70000000000000007</v>
      </c>
      <c r="K81" s="190"/>
      <c r="L81" s="78">
        <f>+K78*FIJO6/3</f>
        <v>0.23333333333333336</v>
      </c>
      <c r="M81" s="44">
        <v>1.167</v>
      </c>
      <c r="N81" s="196"/>
      <c r="O81" s="195"/>
      <c r="P81" s="47" t="s">
        <v>238</v>
      </c>
    </row>
    <row r="82" spans="1:16" ht="31.5" customHeight="1" thickBot="1" x14ac:dyDescent="0.3">
      <c r="A82" s="71">
        <v>23</v>
      </c>
      <c r="B82" s="72" t="s">
        <v>127</v>
      </c>
      <c r="C82" s="72">
        <f t="shared" si="1"/>
        <v>5</v>
      </c>
      <c r="D82" s="73" t="s">
        <v>9</v>
      </c>
      <c r="E82" s="74">
        <v>0.3</v>
      </c>
      <c r="F82" s="83">
        <f>+E82</f>
        <v>0.3</v>
      </c>
      <c r="G82" s="185">
        <v>5</v>
      </c>
      <c r="H82" s="76">
        <f>+G82*FIJO1</f>
        <v>1.5</v>
      </c>
      <c r="I82" s="187">
        <v>5</v>
      </c>
      <c r="J82" s="77">
        <f>+I82*FIJO3</f>
        <v>0.89999999999999991</v>
      </c>
      <c r="K82" s="189">
        <v>5</v>
      </c>
      <c r="L82" s="78">
        <f>+K82*FIJO5</f>
        <v>0.3</v>
      </c>
      <c r="M82" s="44">
        <v>1.5</v>
      </c>
      <c r="N82" s="194">
        <f>SUM(M82:M87)</f>
        <v>5.0000000000000009</v>
      </c>
      <c r="O82" s="195"/>
      <c r="P82" s="47" t="s">
        <v>238</v>
      </c>
    </row>
    <row r="83" spans="1:16" ht="23.25" customHeight="1" x14ac:dyDescent="0.25">
      <c r="A83" s="79" t="s">
        <v>128</v>
      </c>
      <c r="B83" s="80" t="s">
        <v>133</v>
      </c>
      <c r="C83" s="80">
        <f t="shared" si="1"/>
        <v>6</v>
      </c>
      <c r="D83" s="119" t="s">
        <v>10</v>
      </c>
      <c r="E83" s="209">
        <v>0.7</v>
      </c>
      <c r="F83" s="83">
        <f>+E83/5</f>
        <v>0.13999999999999999</v>
      </c>
      <c r="G83" s="198"/>
      <c r="H83" s="76">
        <f>+G82*FIJO2/5</f>
        <v>0.7</v>
      </c>
      <c r="I83" s="199"/>
      <c r="J83" s="77">
        <f>+I82*FIJO4/5</f>
        <v>0.42000000000000004</v>
      </c>
      <c r="K83" s="200"/>
      <c r="L83" s="78">
        <f>+K82*FIJO6/5</f>
        <v>0.14000000000000001</v>
      </c>
      <c r="M83" s="44">
        <v>0.7</v>
      </c>
      <c r="N83" s="195"/>
      <c r="O83" s="195"/>
      <c r="P83" s="47" t="s">
        <v>238</v>
      </c>
    </row>
    <row r="84" spans="1:16" ht="23.25" customHeight="1" x14ac:dyDescent="0.25">
      <c r="A84" s="81" t="s">
        <v>129</v>
      </c>
      <c r="B84" s="82" t="s">
        <v>134</v>
      </c>
      <c r="C84" s="82">
        <f t="shared" si="1"/>
        <v>7</v>
      </c>
      <c r="D84" s="83" t="s">
        <v>10</v>
      </c>
      <c r="E84" s="218"/>
      <c r="F84" s="83">
        <f>+F83</f>
        <v>0.13999999999999999</v>
      </c>
      <c r="G84" s="198"/>
      <c r="H84" s="76">
        <f>+G82*FIJO2/5</f>
        <v>0.7</v>
      </c>
      <c r="I84" s="199"/>
      <c r="J84" s="77">
        <f>+I82*FIJO4/5</f>
        <v>0.42000000000000004</v>
      </c>
      <c r="K84" s="200"/>
      <c r="L84" s="78">
        <f>+K82*FIJO6/5</f>
        <v>0.14000000000000001</v>
      </c>
      <c r="M84" s="44">
        <v>0.7</v>
      </c>
      <c r="N84" s="195"/>
      <c r="O84" s="195"/>
      <c r="P84" s="47" t="s">
        <v>238</v>
      </c>
    </row>
    <row r="85" spans="1:16" ht="23.25" customHeight="1" x14ac:dyDescent="0.25">
      <c r="A85" s="81" t="s">
        <v>130</v>
      </c>
      <c r="B85" s="82" t="s">
        <v>135</v>
      </c>
      <c r="C85" s="82">
        <f t="shared" si="1"/>
        <v>8</v>
      </c>
      <c r="D85" s="83" t="s">
        <v>10</v>
      </c>
      <c r="E85" s="218"/>
      <c r="F85" s="83">
        <f>+F84</f>
        <v>0.13999999999999999</v>
      </c>
      <c r="G85" s="198"/>
      <c r="H85" s="76">
        <f>+G82*FIJO2/5</f>
        <v>0.7</v>
      </c>
      <c r="I85" s="199"/>
      <c r="J85" s="77">
        <f>+I82*FIJO4/5</f>
        <v>0.42000000000000004</v>
      </c>
      <c r="K85" s="200"/>
      <c r="L85" s="78">
        <f>+K82*FIJO6/5</f>
        <v>0.14000000000000001</v>
      </c>
      <c r="M85" s="44">
        <v>0.7</v>
      </c>
      <c r="N85" s="195"/>
      <c r="O85" s="195"/>
      <c r="P85" s="47" t="s">
        <v>238</v>
      </c>
    </row>
    <row r="86" spans="1:16" ht="23.25" customHeight="1" x14ac:dyDescent="0.25">
      <c r="A86" s="81" t="s">
        <v>131</v>
      </c>
      <c r="B86" s="82" t="s">
        <v>136</v>
      </c>
      <c r="C86" s="82">
        <f t="shared" si="1"/>
        <v>9</v>
      </c>
      <c r="D86" s="83" t="s">
        <v>10</v>
      </c>
      <c r="E86" s="218"/>
      <c r="F86" s="83">
        <f>+F85</f>
        <v>0.13999999999999999</v>
      </c>
      <c r="G86" s="198"/>
      <c r="H86" s="76">
        <f>+G82*FIJO2/5</f>
        <v>0.7</v>
      </c>
      <c r="I86" s="199"/>
      <c r="J86" s="77">
        <f>+I82*FIJO4/5</f>
        <v>0.42000000000000004</v>
      </c>
      <c r="K86" s="200"/>
      <c r="L86" s="78">
        <f>+K82*FIJO6/5</f>
        <v>0.14000000000000001</v>
      </c>
      <c r="M86" s="44">
        <v>0.7</v>
      </c>
      <c r="N86" s="195"/>
      <c r="O86" s="195"/>
      <c r="P86" s="47" t="s">
        <v>238</v>
      </c>
    </row>
    <row r="87" spans="1:16" ht="23.25" customHeight="1" thickBot="1" x14ac:dyDescent="0.3">
      <c r="A87" s="81" t="s">
        <v>132</v>
      </c>
      <c r="B87" s="82" t="s">
        <v>137</v>
      </c>
      <c r="C87" s="88">
        <f t="shared" si="1"/>
        <v>10</v>
      </c>
      <c r="D87" s="118" t="s">
        <v>10</v>
      </c>
      <c r="E87" s="210"/>
      <c r="F87" s="83">
        <f>+F86</f>
        <v>0.13999999999999999</v>
      </c>
      <c r="G87" s="186"/>
      <c r="H87" s="76">
        <f>+G82*FIJO2/5</f>
        <v>0.7</v>
      </c>
      <c r="I87" s="188"/>
      <c r="J87" s="77">
        <f>+I82*FIJO4/5</f>
        <v>0.42000000000000004</v>
      </c>
      <c r="K87" s="190"/>
      <c r="L87" s="78">
        <f>+K82*FIJO6/5</f>
        <v>0.14000000000000001</v>
      </c>
      <c r="M87" s="44">
        <v>0.7</v>
      </c>
      <c r="N87" s="196"/>
      <c r="O87" s="196"/>
      <c r="P87" s="47" t="s">
        <v>238</v>
      </c>
    </row>
    <row r="88" spans="1:16" s="42" customFormat="1" ht="30.75" thickBot="1" x14ac:dyDescent="0.3">
      <c r="A88" s="66"/>
      <c r="B88" s="67" t="s">
        <v>138</v>
      </c>
      <c r="C88" s="67" t="s">
        <v>221</v>
      </c>
      <c r="D88" s="67" t="s">
        <v>3</v>
      </c>
      <c r="E88" s="95" t="s">
        <v>218</v>
      </c>
      <c r="F88" s="70" t="s">
        <v>219</v>
      </c>
      <c r="G88" s="213" t="s">
        <v>204</v>
      </c>
      <c r="H88" s="214"/>
      <c r="I88" s="215" t="s">
        <v>205</v>
      </c>
      <c r="J88" s="216"/>
      <c r="K88" s="211" t="s">
        <v>206</v>
      </c>
      <c r="L88" s="212"/>
      <c r="M88" s="40" t="s">
        <v>6</v>
      </c>
      <c r="N88" s="67" t="s">
        <v>226</v>
      </c>
      <c r="O88" s="67" t="s">
        <v>225</v>
      </c>
      <c r="P88" s="48" t="s">
        <v>5</v>
      </c>
    </row>
    <row r="89" spans="1:16" ht="31.5" customHeight="1" thickBot="1" x14ac:dyDescent="0.3">
      <c r="A89" s="71">
        <v>24</v>
      </c>
      <c r="B89" s="72" t="s">
        <v>143</v>
      </c>
      <c r="C89" s="96">
        <v>1</v>
      </c>
      <c r="D89" s="97" t="s">
        <v>9</v>
      </c>
      <c r="E89" s="83">
        <v>0.3</v>
      </c>
      <c r="F89" s="83">
        <f>+E89</f>
        <v>0.3</v>
      </c>
      <c r="G89" s="177">
        <v>5</v>
      </c>
      <c r="H89" s="76">
        <f>+G89*FIJO1</f>
        <v>1.5</v>
      </c>
      <c r="I89" s="179">
        <v>5</v>
      </c>
      <c r="J89" s="77">
        <f>+I89*FIJO3</f>
        <v>0.89999999999999991</v>
      </c>
      <c r="K89" s="182">
        <v>5</v>
      </c>
      <c r="L89" s="132">
        <f>+K89*FIJO5</f>
        <v>0.3</v>
      </c>
      <c r="M89" s="137">
        <v>1.5</v>
      </c>
      <c r="N89" s="201">
        <f>SUM(M89:M93)</f>
        <v>5</v>
      </c>
      <c r="O89" s="241">
        <f>SUM(N89:N104)/4</f>
        <v>4</v>
      </c>
      <c r="P89" s="47"/>
    </row>
    <row r="90" spans="1:16" ht="72" customHeight="1" x14ac:dyDescent="0.25">
      <c r="A90" s="79" t="s">
        <v>139</v>
      </c>
      <c r="B90" s="80" t="s">
        <v>144</v>
      </c>
      <c r="C90" s="80">
        <f t="shared" si="1"/>
        <v>2</v>
      </c>
      <c r="D90" s="83" t="s">
        <v>10</v>
      </c>
      <c r="E90" s="209">
        <v>0.7</v>
      </c>
      <c r="F90" s="83">
        <f>+E90/4</f>
        <v>0.17499999999999999</v>
      </c>
      <c r="G90" s="178"/>
      <c r="H90" s="76">
        <f>+G89*FIJO2/4</f>
        <v>0.875</v>
      </c>
      <c r="I90" s="180"/>
      <c r="J90" s="77">
        <f>+I89*FIJO4/4</f>
        <v>0.52500000000000002</v>
      </c>
      <c r="K90" s="183"/>
      <c r="L90" s="132">
        <f>+K89*FIJO6/4</f>
        <v>0.17500000000000002</v>
      </c>
      <c r="M90" s="138">
        <v>0.875</v>
      </c>
      <c r="N90" s="202"/>
      <c r="O90" s="242"/>
      <c r="P90" s="47" t="s">
        <v>240</v>
      </c>
    </row>
    <row r="91" spans="1:16" ht="72" customHeight="1" x14ac:dyDescent="0.25">
      <c r="A91" s="81" t="s">
        <v>140</v>
      </c>
      <c r="B91" s="82" t="s">
        <v>145</v>
      </c>
      <c r="C91" s="82">
        <f t="shared" si="1"/>
        <v>3</v>
      </c>
      <c r="D91" s="83" t="s">
        <v>10</v>
      </c>
      <c r="E91" s="218"/>
      <c r="F91" s="83">
        <f>+F90</f>
        <v>0.17499999999999999</v>
      </c>
      <c r="G91" s="178"/>
      <c r="H91" s="76">
        <f>+G89*FIJO2/4</f>
        <v>0.875</v>
      </c>
      <c r="I91" s="180"/>
      <c r="J91" s="77">
        <f>+I89*FIJO4/4</f>
        <v>0.52500000000000002</v>
      </c>
      <c r="K91" s="183"/>
      <c r="L91" s="132">
        <f>+K89*FIJO6/4</f>
        <v>0.17500000000000002</v>
      </c>
      <c r="M91" s="138">
        <v>0.875</v>
      </c>
      <c r="N91" s="202"/>
      <c r="O91" s="242"/>
      <c r="P91" s="47" t="s">
        <v>240</v>
      </c>
    </row>
    <row r="92" spans="1:16" ht="72" customHeight="1" x14ac:dyDescent="0.25">
      <c r="A92" s="81" t="s">
        <v>141</v>
      </c>
      <c r="B92" s="82" t="s">
        <v>146</v>
      </c>
      <c r="C92" s="82">
        <f t="shared" si="1"/>
        <v>4</v>
      </c>
      <c r="D92" s="83" t="s">
        <v>10</v>
      </c>
      <c r="E92" s="218"/>
      <c r="F92" s="83">
        <f>+F91</f>
        <v>0.17499999999999999</v>
      </c>
      <c r="G92" s="178"/>
      <c r="H92" s="76">
        <f>+G89*FIJO2/4</f>
        <v>0.875</v>
      </c>
      <c r="I92" s="180"/>
      <c r="J92" s="77">
        <f>+I89*FIJO4/4</f>
        <v>0.52500000000000002</v>
      </c>
      <c r="K92" s="183"/>
      <c r="L92" s="132">
        <f>+K89*FIJO6/4</f>
        <v>0.17500000000000002</v>
      </c>
      <c r="M92" s="138">
        <v>0.875</v>
      </c>
      <c r="N92" s="202"/>
      <c r="O92" s="242"/>
      <c r="P92" s="47" t="s">
        <v>241</v>
      </c>
    </row>
    <row r="93" spans="1:16" ht="31.5" customHeight="1" thickBot="1" x14ac:dyDescent="0.3">
      <c r="A93" s="87" t="s">
        <v>142</v>
      </c>
      <c r="B93" s="121" t="s">
        <v>220</v>
      </c>
      <c r="C93" s="88">
        <f t="shared" si="1"/>
        <v>5</v>
      </c>
      <c r="D93" s="118" t="s">
        <v>10</v>
      </c>
      <c r="E93" s="210"/>
      <c r="F93" s="83">
        <f>+F92</f>
        <v>0.17499999999999999</v>
      </c>
      <c r="G93" s="178"/>
      <c r="H93" s="76">
        <f>+G89*FIJO2/4</f>
        <v>0.875</v>
      </c>
      <c r="I93" s="181"/>
      <c r="J93" s="77">
        <f>+I89*FIJO4/4</f>
        <v>0.52500000000000002</v>
      </c>
      <c r="K93" s="184"/>
      <c r="L93" s="132">
        <f>+K89*FIJO6/4</f>
        <v>0.17500000000000002</v>
      </c>
      <c r="M93" s="138">
        <v>0.875</v>
      </c>
      <c r="N93" s="203"/>
      <c r="O93" s="242"/>
      <c r="P93" s="47" t="s">
        <v>242</v>
      </c>
    </row>
    <row r="94" spans="1:16" ht="31.5" customHeight="1" thickBot="1" x14ac:dyDescent="0.3">
      <c r="A94" s="71">
        <v>25</v>
      </c>
      <c r="B94" s="72" t="s">
        <v>147</v>
      </c>
      <c r="C94" s="72">
        <f t="shared" si="1"/>
        <v>6</v>
      </c>
      <c r="D94" s="73" t="s">
        <v>9</v>
      </c>
      <c r="E94" s="74">
        <v>0.3</v>
      </c>
      <c r="F94" s="83">
        <f>+E94</f>
        <v>0.3</v>
      </c>
      <c r="G94" s="185">
        <v>5</v>
      </c>
      <c r="H94" s="76">
        <f>+G94*FIJO1</f>
        <v>1.5</v>
      </c>
      <c r="I94" s="187">
        <v>5</v>
      </c>
      <c r="J94" s="77">
        <f>+I94*FIJO3</f>
        <v>0.89999999999999991</v>
      </c>
      <c r="K94" s="189">
        <v>5</v>
      </c>
      <c r="L94" s="132">
        <f>+K94*FIJO5</f>
        <v>0.3</v>
      </c>
      <c r="M94" s="138">
        <v>1.5</v>
      </c>
      <c r="N94" s="204">
        <f>SUM(M94:M95)</f>
        <v>5</v>
      </c>
      <c r="O94" s="242"/>
      <c r="P94" s="47" t="s">
        <v>242</v>
      </c>
    </row>
    <row r="95" spans="1:16" ht="31.5" customHeight="1" thickBot="1" x14ac:dyDescent="0.3">
      <c r="A95" s="93" t="s">
        <v>148</v>
      </c>
      <c r="B95" s="94" t="s">
        <v>149</v>
      </c>
      <c r="C95" s="94">
        <f t="shared" si="1"/>
        <v>7</v>
      </c>
      <c r="D95" s="120" t="s">
        <v>10</v>
      </c>
      <c r="E95" s="83">
        <v>0.7</v>
      </c>
      <c r="F95" s="83">
        <f>+E95</f>
        <v>0.7</v>
      </c>
      <c r="G95" s="186"/>
      <c r="H95" s="76">
        <f>+G94*FIJO2</f>
        <v>3.5</v>
      </c>
      <c r="I95" s="188"/>
      <c r="J95" s="77">
        <f>+I94*FIJO4</f>
        <v>2.1</v>
      </c>
      <c r="K95" s="190"/>
      <c r="L95" s="132">
        <f>+K94*FIJO6</f>
        <v>0.70000000000000007</v>
      </c>
      <c r="M95" s="138">
        <v>3.5</v>
      </c>
      <c r="N95" s="205"/>
      <c r="O95" s="242"/>
      <c r="P95" s="47" t="s">
        <v>242</v>
      </c>
    </row>
    <row r="96" spans="1:16" ht="46.5" customHeight="1" thickBot="1" x14ac:dyDescent="0.3">
      <c r="A96" s="71">
        <v>26</v>
      </c>
      <c r="B96" s="72" t="s">
        <v>150</v>
      </c>
      <c r="C96" s="72">
        <f t="shared" si="1"/>
        <v>8</v>
      </c>
      <c r="D96" s="73" t="s">
        <v>9</v>
      </c>
      <c r="E96" s="74">
        <v>0.3</v>
      </c>
      <c r="F96" s="83">
        <f>+E96</f>
        <v>0.3</v>
      </c>
      <c r="G96" s="159">
        <v>5</v>
      </c>
      <c r="H96" s="76">
        <f>+G96*FIJO1</f>
        <v>1.5</v>
      </c>
      <c r="I96" s="162">
        <v>5</v>
      </c>
      <c r="J96" s="77">
        <f>+I96*FIJO3</f>
        <v>0.89999999999999991</v>
      </c>
      <c r="K96" s="165">
        <v>5</v>
      </c>
      <c r="L96" s="132">
        <f>+K96*FIJO5</f>
        <v>0.3</v>
      </c>
      <c r="M96" s="138">
        <v>0.3</v>
      </c>
      <c r="N96" s="197">
        <f>SUM(M96:M98)</f>
        <v>0.99999999999999989</v>
      </c>
      <c r="O96" s="242"/>
      <c r="P96" s="47" t="s">
        <v>243</v>
      </c>
    </row>
    <row r="97" spans="1:16" ht="48.75" customHeight="1" x14ac:dyDescent="0.25">
      <c r="A97" s="79" t="s">
        <v>151</v>
      </c>
      <c r="B97" s="80" t="s">
        <v>153</v>
      </c>
      <c r="C97" s="80">
        <f t="shared" si="1"/>
        <v>9</v>
      </c>
      <c r="D97" s="119" t="s">
        <v>10</v>
      </c>
      <c r="E97" s="209">
        <v>0.7</v>
      </c>
      <c r="F97" s="83">
        <f>+E97/2</f>
        <v>0.35</v>
      </c>
      <c r="G97" s="160"/>
      <c r="H97" s="76">
        <f>+G96*FIJO2/2</f>
        <v>1.75</v>
      </c>
      <c r="I97" s="163"/>
      <c r="J97" s="77">
        <f>+I96*FIJO4/2</f>
        <v>1.05</v>
      </c>
      <c r="K97" s="166"/>
      <c r="L97" s="132">
        <f>+K96*FIJO6/2</f>
        <v>0.35000000000000003</v>
      </c>
      <c r="M97" s="138">
        <v>0.35</v>
      </c>
      <c r="N97" s="192"/>
      <c r="O97" s="242"/>
      <c r="P97" s="47" t="s">
        <v>243</v>
      </c>
    </row>
    <row r="98" spans="1:16" ht="56.25" customHeight="1" thickBot="1" x14ac:dyDescent="0.3">
      <c r="A98" s="87" t="s">
        <v>152</v>
      </c>
      <c r="B98" s="88" t="s">
        <v>154</v>
      </c>
      <c r="C98" s="88">
        <f t="shared" si="1"/>
        <v>10</v>
      </c>
      <c r="D98" s="118" t="s">
        <v>10</v>
      </c>
      <c r="E98" s="210"/>
      <c r="F98" s="83">
        <f>+E97/2</f>
        <v>0.35</v>
      </c>
      <c r="G98" s="161"/>
      <c r="H98" s="76">
        <f>+G96*FIJO2/2</f>
        <v>1.75</v>
      </c>
      <c r="I98" s="164"/>
      <c r="J98" s="77">
        <f>+I96*FIJO4/2</f>
        <v>1.05</v>
      </c>
      <c r="K98" s="167"/>
      <c r="L98" s="132">
        <f>+K96*FIJO6/2</f>
        <v>0.35000000000000003</v>
      </c>
      <c r="M98" s="138">
        <v>0.35</v>
      </c>
      <c r="N98" s="193"/>
      <c r="O98" s="242"/>
      <c r="P98" s="47" t="s">
        <v>243</v>
      </c>
    </row>
    <row r="99" spans="1:16" ht="31.5" customHeight="1" thickBot="1" x14ac:dyDescent="0.3">
      <c r="A99" s="71">
        <v>27</v>
      </c>
      <c r="B99" s="72" t="s">
        <v>156</v>
      </c>
      <c r="C99" s="72">
        <f t="shared" si="1"/>
        <v>11</v>
      </c>
      <c r="D99" s="73" t="s">
        <v>9</v>
      </c>
      <c r="E99" s="74">
        <v>0.3</v>
      </c>
      <c r="F99" s="83">
        <f>+E99</f>
        <v>0.3</v>
      </c>
      <c r="G99" s="185">
        <v>5</v>
      </c>
      <c r="H99" s="76">
        <f>+G99*FIJO1</f>
        <v>1.5</v>
      </c>
      <c r="I99" s="187">
        <v>5</v>
      </c>
      <c r="J99" s="77">
        <f>+I99*FIJO3</f>
        <v>0.89999999999999991</v>
      </c>
      <c r="K99" s="189">
        <v>5</v>
      </c>
      <c r="L99" s="132">
        <f>+K99*FIJO5</f>
        <v>0.3</v>
      </c>
      <c r="M99" s="138">
        <v>1.5</v>
      </c>
      <c r="N99" s="197">
        <f>SUM(M99:M104)</f>
        <v>5.0000000000000009</v>
      </c>
      <c r="O99" s="242"/>
      <c r="P99" s="47" t="s">
        <v>242</v>
      </c>
    </row>
    <row r="100" spans="1:16" ht="39.75" customHeight="1" x14ac:dyDescent="0.25">
      <c r="A100" s="79" t="s">
        <v>155</v>
      </c>
      <c r="B100" s="80" t="s">
        <v>157</v>
      </c>
      <c r="C100" s="80">
        <f t="shared" si="1"/>
        <v>12</v>
      </c>
      <c r="D100" s="119" t="s">
        <v>10</v>
      </c>
      <c r="E100" s="209">
        <v>0.7</v>
      </c>
      <c r="F100" s="83">
        <f>+E100/5</f>
        <v>0.13999999999999999</v>
      </c>
      <c r="G100" s="198"/>
      <c r="H100" s="76">
        <f>+G99*FIJO2/5</f>
        <v>0.7</v>
      </c>
      <c r="I100" s="199"/>
      <c r="J100" s="77">
        <f>+I99*FIJO4/5</f>
        <v>0.42000000000000004</v>
      </c>
      <c r="K100" s="200"/>
      <c r="L100" s="132">
        <f>+K99*FIJO6/5</f>
        <v>0.14000000000000001</v>
      </c>
      <c r="M100" s="138">
        <v>0.7</v>
      </c>
      <c r="N100" s="192"/>
      <c r="O100" s="242"/>
      <c r="P100" s="47" t="s">
        <v>242</v>
      </c>
    </row>
    <row r="101" spans="1:16" ht="43.5" customHeight="1" x14ac:dyDescent="0.25">
      <c r="A101" s="81" t="s">
        <v>158</v>
      </c>
      <c r="B101" s="82" t="s">
        <v>162</v>
      </c>
      <c r="C101" s="82">
        <f t="shared" si="1"/>
        <v>13</v>
      </c>
      <c r="D101" s="83" t="s">
        <v>10</v>
      </c>
      <c r="E101" s="218"/>
      <c r="F101" s="83">
        <f>+F100</f>
        <v>0.13999999999999999</v>
      </c>
      <c r="G101" s="198"/>
      <c r="H101" s="76">
        <f>+G99*FIJO2/5</f>
        <v>0.7</v>
      </c>
      <c r="I101" s="199"/>
      <c r="J101" s="77">
        <f>+I99*FIJO4/5</f>
        <v>0.42000000000000004</v>
      </c>
      <c r="K101" s="200"/>
      <c r="L101" s="132">
        <f>+K99*FIJO6/5</f>
        <v>0.14000000000000001</v>
      </c>
      <c r="M101" s="138">
        <v>0.7</v>
      </c>
      <c r="N101" s="192"/>
      <c r="O101" s="242"/>
      <c r="P101" s="47" t="s">
        <v>242</v>
      </c>
    </row>
    <row r="102" spans="1:16" ht="31.5" customHeight="1" x14ac:dyDescent="0.25">
      <c r="A102" s="81" t="s">
        <v>159</v>
      </c>
      <c r="B102" s="82" t="s">
        <v>163</v>
      </c>
      <c r="C102" s="82">
        <f t="shared" si="1"/>
        <v>14</v>
      </c>
      <c r="D102" s="83" t="s">
        <v>10</v>
      </c>
      <c r="E102" s="218"/>
      <c r="F102" s="83">
        <f>+F101</f>
        <v>0.13999999999999999</v>
      </c>
      <c r="G102" s="198"/>
      <c r="H102" s="76">
        <f>+G99*FIJO2/5</f>
        <v>0.7</v>
      </c>
      <c r="I102" s="199"/>
      <c r="J102" s="77">
        <f>+I99*FIJO4/5</f>
        <v>0.42000000000000004</v>
      </c>
      <c r="K102" s="200"/>
      <c r="L102" s="132">
        <f>+K99*FIJO6/5</f>
        <v>0.14000000000000001</v>
      </c>
      <c r="M102" s="138">
        <v>0.7</v>
      </c>
      <c r="N102" s="192"/>
      <c r="O102" s="242"/>
      <c r="P102" s="47" t="s">
        <v>242</v>
      </c>
    </row>
    <row r="103" spans="1:16" ht="31.5" customHeight="1" x14ac:dyDescent="0.25">
      <c r="A103" s="81" t="s">
        <v>160</v>
      </c>
      <c r="B103" s="82" t="s">
        <v>164</v>
      </c>
      <c r="C103" s="82">
        <f t="shared" si="1"/>
        <v>15</v>
      </c>
      <c r="D103" s="83" t="s">
        <v>10</v>
      </c>
      <c r="E103" s="218"/>
      <c r="F103" s="83">
        <f>+F102</f>
        <v>0.13999999999999999</v>
      </c>
      <c r="G103" s="198"/>
      <c r="H103" s="76">
        <f>+G99*FIJO2/5</f>
        <v>0.7</v>
      </c>
      <c r="I103" s="199"/>
      <c r="J103" s="77">
        <f>+I99*FIJO4/5</f>
        <v>0.42000000000000004</v>
      </c>
      <c r="K103" s="200"/>
      <c r="L103" s="132">
        <f>+K99*FIJO6/5</f>
        <v>0.14000000000000001</v>
      </c>
      <c r="M103" s="138">
        <v>0.7</v>
      </c>
      <c r="N103" s="192"/>
      <c r="O103" s="242"/>
      <c r="P103" s="47" t="s">
        <v>242</v>
      </c>
    </row>
    <row r="104" spans="1:16" ht="31.5" customHeight="1" thickBot="1" x14ac:dyDescent="0.3">
      <c r="A104" s="81" t="s">
        <v>161</v>
      </c>
      <c r="B104" s="82" t="s">
        <v>165</v>
      </c>
      <c r="C104" s="88">
        <f t="shared" si="1"/>
        <v>16</v>
      </c>
      <c r="D104" s="118" t="s">
        <v>10</v>
      </c>
      <c r="E104" s="218"/>
      <c r="F104" s="118">
        <f>+F103</f>
        <v>0.13999999999999999</v>
      </c>
      <c r="G104" s="198"/>
      <c r="H104" s="98">
        <f>+G99*FIJO2/5</f>
        <v>0.7</v>
      </c>
      <c r="I104" s="199"/>
      <c r="J104" s="99">
        <f>+I99*FIJO4/5</f>
        <v>0.42000000000000004</v>
      </c>
      <c r="K104" s="200"/>
      <c r="L104" s="133">
        <f>+K99*FIJO6/5</f>
        <v>0.14000000000000001</v>
      </c>
      <c r="M104" s="139">
        <v>0.7</v>
      </c>
      <c r="N104" s="192"/>
      <c r="O104" s="242"/>
      <c r="P104" s="47" t="s">
        <v>242</v>
      </c>
    </row>
    <row r="105" spans="1:16" s="42" customFormat="1" ht="30.75" thickBot="1" x14ac:dyDescent="0.3">
      <c r="A105" s="66"/>
      <c r="B105" s="67" t="s">
        <v>166</v>
      </c>
      <c r="C105" s="67" t="s">
        <v>221</v>
      </c>
      <c r="D105" s="67" t="s">
        <v>3</v>
      </c>
      <c r="E105" s="95" t="s">
        <v>218</v>
      </c>
      <c r="F105" s="70" t="s">
        <v>219</v>
      </c>
      <c r="G105" s="213" t="s">
        <v>204</v>
      </c>
      <c r="H105" s="214"/>
      <c r="I105" s="215" t="s">
        <v>205</v>
      </c>
      <c r="J105" s="216"/>
      <c r="K105" s="211" t="s">
        <v>206</v>
      </c>
      <c r="L105" s="217"/>
      <c r="M105" s="40" t="s">
        <v>6</v>
      </c>
      <c r="N105" s="68" t="s">
        <v>226</v>
      </c>
      <c r="O105" s="67" t="s">
        <v>225</v>
      </c>
      <c r="P105" s="48" t="s">
        <v>5</v>
      </c>
    </row>
    <row r="106" spans="1:16" ht="46.5" customHeight="1" thickBot="1" x14ac:dyDescent="0.3">
      <c r="A106" s="71">
        <v>28</v>
      </c>
      <c r="B106" s="72" t="s">
        <v>167</v>
      </c>
      <c r="C106" s="100">
        <v>1</v>
      </c>
      <c r="D106" s="101" t="s">
        <v>9</v>
      </c>
      <c r="E106" s="102">
        <v>0.3</v>
      </c>
      <c r="F106" s="119">
        <f>+E106</f>
        <v>0.3</v>
      </c>
      <c r="G106" s="160">
        <v>5</v>
      </c>
      <c r="H106" s="103">
        <f>+G106*FIJO1</f>
        <v>1.5</v>
      </c>
      <c r="I106" s="163">
        <v>5</v>
      </c>
      <c r="J106" s="104">
        <f>+I106*FIJO3</f>
        <v>0.89999999999999991</v>
      </c>
      <c r="K106" s="166">
        <v>5</v>
      </c>
      <c r="L106" s="134">
        <f>+K106*FIJO5</f>
        <v>0.3</v>
      </c>
      <c r="M106" s="140">
        <v>1.5</v>
      </c>
      <c r="N106" s="192">
        <f>SUM(M106:M108)</f>
        <v>5</v>
      </c>
      <c r="O106" s="236">
        <f>+N106</f>
        <v>5</v>
      </c>
      <c r="P106" s="47" t="s">
        <v>242</v>
      </c>
    </row>
    <row r="107" spans="1:16" ht="31.5" customHeight="1" x14ac:dyDescent="0.25">
      <c r="A107" s="79" t="s">
        <v>168</v>
      </c>
      <c r="B107" s="80" t="s">
        <v>170</v>
      </c>
      <c r="C107" s="80">
        <f t="shared" si="1"/>
        <v>2</v>
      </c>
      <c r="D107" s="119" t="s">
        <v>10</v>
      </c>
      <c r="E107" s="209">
        <v>0.7</v>
      </c>
      <c r="F107" s="83">
        <f>+E107/2</f>
        <v>0.35</v>
      </c>
      <c r="G107" s="160"/>
      <c r="H107" s="76">
        <f>+G106*FIJO2/2</f>
        <v>1.75</v>
      </c>
      <c r="I107" s="163"/>
      <c r="J107" s="77">
        <f>+I106*FIJO4/2</f>
        <v>1.05</v>
      </c>
      <c r="K107" s="166"/>
      <c r="L107" s="132">
        <f>+K106*FIJO6/2</f>
        <v>0.35000000000000003</v>
      </c>
      <c r="M107" s="138">
        <v>1.75</v>
      </c>
      <c r="N107" s="192"/>
      <c r="O107" s="236"/>
      <c r="P107" s="47" t="s">
        <v>242</v>
      </c>
    </row>
    <row r="108" spans="1:16" ht="31.5" customHeight="1" thickBot="1" x14ac:dyDescent="0.3">
      <c r="A108" s="81" t="s">
        <v>169</v>
      </c>
      <c r="B108" s="82" t="s">
        <v>171</v>
      </c>
      <c r="C108" s="88">
        <f t="shared" si="1"/>
        <v>3</v>
      </c>
      <c r="D108" s="118" t="s">
        <v>10</v>
      </c>
      <c r="E108" s="210"/>
      <c r="F108" s="83">
        <f>+F107</f>
        <v>0.35</v>
      </c>
      <c r="G108" s="161"/>
      <c r="H108" s="76">
        <f>+G106*FIJO2/2</f>
        <v>1.75</v>
      </c>
      <c r="I108" s="164"/>
      <c r="J108" s="77">
        <f>+I106*FIJO4/2</f>
        <v>1.05</v>
      </c>
      <c r="K108" s="167"/>
      <c r="L108" s="132">
        <f>+K106*FIJO6/2</f>
        <v>0.35000000000000003</v>
      </c>
      <c r="M108" s="138">
        <v>1.75</v>
      </c>
      <c r="N108" s="193"/>
      <c r="O108" s="237"/>
      <c r="P108" s="47" t="s">
        <v>242</v>
      </c>
    </row>
    <row r="109" spans="1:16" s="42" customFormat="1" ht="30.75" thickBot="1" x14ac:dyDescent="0.3">
      <c r="A109" s="66"/>
      <c r="B109" s="67" t="s">
        <v>172</v>
      </c>
      <c r="C109" s="67" t="s">
        <v>221</v>
      </c>
      <c r="D109" s="67" t="s">
        <v>3</v>
      </c>
      <c r="E109" s="95" t="s">
        <v>218</v>
      </c>
      <c r="F109" s="70" t="s">
        <v>219</v>
      </c>
      <c r="G109" s="213" t="s">
        <v>204</v>
      </c>
      <c r="H109" s="214"/>
      <c r="I109" s="215" t="s">
        <v>205</v>
      </c>
      <c r="J109" s="216"/>
      <c r="K109" s="211" t="s">
        <v>206</v>
      </c>
      <c r="L109" s="217"/>
      <c r="M109" s="40" t="s">
        <v>6</v>
      </c>
      <c r="N109" s="68" t="s">
        <v>226</v>
      </c>
      <c r="O109" s="67" t="s">
        <v>225</v>
      </c>
      <c r="P109" s="48" t="s">
        <v>5</v>
      </c>
    </row>
    <row r="110" spans="1:16" ht="59.25" customHeight="1" thickBot="1" x14ac:dyDescent="0.3">
      <c r="A110" s="71">
        <v>29</v>
      </c>
      <c r="B110" s="72" t="s">
        <v>173</v>
      </c>
      <c r="C110" s="72">
        <v>1</v>
      </c>
      <c r="D110" s="73" t="s">
        <v>9</v>
      </c>
      <c r="E110" s="74">
        <v>0.3</v>
      </c>
      <c r="F110" s="83">
        <f>+E110</f>
        <v>0.3</v>
      </c>
      <c r="G110" s="185">
        <v>5</v>
      </c>
      <c r="H110" s="76">
        <f>+G110*FIJO1</f>
        <v>1.5</v>
      </c>
      <c r="I110" s="187">
        <v>5</v>
      </c>
      <c r="J110" s="77">
        <f>+I110*FIJO3</f>
        <v>0.89999999999999991</v>
      </c>
      <c r="K110" s="189">
        <v>5</v>
      </c>
      <c r="L110" s="132">
        <f>+K110*FIJO5</f>
        <v>0.3</v>
      </c>
      <c r="M110" s="138">
        <v>0.9</v>
      </c>
      <c r="N110" s="168">
        <f>SUM(M110:M111)</f>
        <v>3</v>
      </c>
      <c r="O110" s="194">
        <f>SUM(N110:N121)/4</f>
        <v>3.1749999999999998</v>
      </c>
      <c r="P110" s="45" t="s">
        <v>244</v>
      </c>
    </row>
    <row r="111" spans="1:16" ht="58.5" customHeight="1" thickBot="1" x14ac:dyDescent="0.3">
      <c r="A111" s="93" t="s">
        <v>174</v>
      </c>
      <c r="B111" s="94" t="s">
        <v>175</v>
      </c>
      <c r="C111" s="94">
        <f t="shared" si="1"/>
        <v>2</v>
      </c>
      <c r="D111" s="120" t="s">
        <v>10</v>
      </c>
      <c r="E111" s="83">
        <v>0.7</v>
      </c>
      <c r="F111" s="83">
        <f>+E111</f>
        <v>0.7</v>
      </c>
      <c r="G111" s="186"/>
      <c r="H111" s="76">
        <f>+G110*FIJO2</f>
        <v>3.5</v>
      </c>
      <c r="I111" s="188"/>
      <c r="J111" s="77">
        <f>+I110*FIJO4</f>
        <v>2.1</v>
      </c>
      <c r="K111" s="190"/>
      <c r="L111" s="132">
        <f>+K110*FIJO6</f>
        <v>0.70000000000000007</v>
      </c>
      <c r="M111" s="138">
        <v>2.1</v>
      </c>
      <c r="N111" s="170"/>
      <c r="O111" s="195"/>
      <c r="P111" s="45" t="s">
        <v>244</v>
      </c>
    </row>
    <row r="112" spans="1:16" ht="45" customHeight="1" thickBot="1" x14ac:dyDescent="0.3">
      <c r="A112" s="71">
        <v>30</v>
      </c>
      <c r="B112" s="72" t="s">
        <v>176</v>
      </c>
      <c r="C112" s="72">
        <f t="shared" si="1"/>
        <v>3</v>
      </c>
      <c r="D112" s="73" t="s">
        <v>9</v>
      </c>
      <c r="E112" s="74">
        <v>0.3</v>
      </c>
      <c r="F112" s="83">
        <f>+E112</f>
        <v>0.3</v>
      </c>
      <c r="G112" s="177">
        <v>5</v>
      </c>
      <c r="H112" s="76">
        <f>+G112*FIJO1</f>
        <v>1.5</v>
      </c>
      <c r="I112" s="179">
        <v>5</v>
      </c>
      <c r="J112" s="77">
        <f>+I112*FIJO3</f>
        <v>0.89999999999999991</v>
      </c>
      <c r="K112" s="182">
        <v>5</v>
      </c>
      <c r="L112" s="132">
        <f>+K112*FIJO5</f>
        <v>0.3</v>
      </c>
      <c r="M112" s="138">
        <v>1.5</v>
      </c>
      <c r="N112" s="168">
        <f>SUM(M112:M116)</f>
        <v>3.5999999999999996</v>
      </c>
      <c r="O112" s="195"/>
      <c r="P112" s="45" t="s">
        <v>245</v>
      </c>
    </row>
    <row r="113" spans="1:16" ht="49.5" customHeight="1" x14ac:dyDescent="0.25">
      <c r="A113" s="79" t="s">
        <v>177</v>
      </c>
      <c r="B113" s="80" t="s">
        <v>178</v>
      </c>
      <c r="C113" s="80">
        <f t="shared" si="1"/>
        <v>4</v>
      </c>
      <c r="D113" s="119" t="s">
        <v>10</v>
      </c>
      <c r="E113" s="209">
        <v>0.7</v>
      </c>
      <c r="F113" s="83">
        <f>+$E$113/4</f>
        <v>0.17499999999999999</v>
      </c>
      <c r="G113" s="178"/>
      <c r="H113" s="76">
        <f>+G112*FIJO2/4</f>
        <v>0.875</v>
      </c>
      <c r="I113" s="180"/>
      <c r="J113" s="77">
        <f>+I112*FIJO4/4</f>
        <v>0.52500000000000002</v>
      </c>
      <c r="K113" s="183"/>
      <c r="L113" s="132">
        <f>+K112*FIJO6/4</f>
        <v>0.17500000000000002</v>
      </c>
      <c r="M113" s="138">
        <v>0.52500000000000002</v>
      </c>
      <c r="N113" s="169"/>
      <c r="O113" s="195"/>
      <c r="P113" s="45" t="s">
        <v>246</v>
      </c>
    </row>
    <row r="114" spans="1:16" ht="50.25" customHeight="1" x14ac:dyDescent="0.25">
      <c r="A114" s="81" t="s">
        <v>179</v>
      </c>
      <c r="B114" s="82" t="s">
        <v>182</v>
      </c>
      <c r="C114" s="82">
        <f t="shared" si="1"/>
        <v>5</v>
      </c>
      <c r="D114" s="83" t="s">
        <v>10</v>
      </c>
      <c r="E114" s="218"/>
      <c r="F114" s="83">
        <f t="shared" ref="F114:F116" si="2">+$E$113/4</f>
        <v>0.17499999999999999</v>
      </c>
      <c r="G114" s="178"/>
      <c r="H114" s="76">
        <f>+G112*FIJO2/4</f>
        <v>0.875</v>
      </c>
      <c r="I114" s="180"/>
      <c r="J114" s="77">
        <f>+I112*FIJO4/4</f>
        <v>0.52500000000000002</v>
      </c>
      <c r="K114" s="183"/>
      <c r="L114" s="132">
        <f>+K112*FIJO6/4</f>
        <v>0.17500000000000002</v>
      </c>
      <c r="M114" s="138">
        <v>0.52500000000000002</v>
      </c>
      <c r="N114" s="169"/>
      <c r="O114" s="195"/>
      <c r="P114" s="45" t="s">
        <v>247</v>
      </c>
    </row>
    <row r="115" spans="1:16" ht="31.5" customHeight="1" x14ac:dyDescent="0.25">
      <c r="A115" s="81" t="s">
        <v>180</v>
      </c>
      <c r="B115" s="82" t="s">
        <v>183</v>
      </c>
      <c r="C115" s="82">
        <f t="shared" si="1"/>
        <v>6</v>
      </c>
      <c r="D115" s="83" t="s">
        <v>10</v>
      </c>
      <c r="E115" s="218"/>
      <c r="F115" s="83">
        <f t="shared" si="2"/>
        <v>0.17499999999999999</v>
      </c>
      <c r="G115" s="178"/>
      <c r="H115" s="76">
        <f>+G112*FIJO2/4</f>
        <v>0.875</v>
      </c>
      <c r="I115" s="180"/>
      <c r="J115" s="77">
        <f>+I112*FIJO4/4</f>
        <v>0.52500000000000002</v>
      </c>
      <c r="K115" s="183"/>
      <c r="L115" s="132">
        <f>+K112*FIJO6/4</f>
        <v>0.17500000000000002</v>
      </c>
      <c r="M115" s="138">
        <v>0.52500000000000002</v>
      </c>
      <c r="N115" s="169"/>
      <c r="O115" s="195"/>
      <c r="P115" s="45" t="s">
        <v>248</v>
      </c>
    </row>
    <row r="116" spans="1:16" ht="31.5" customHeight="1" thickBot="1" x14ac:dyDescent="0.3">
      <c r="A116" s="87" t="s">
        <v>181</v>
      </c>
      <c r="B116" s="88" t="s">
        <v>184</v>
      </c>
      <c r="C116" s="88">
        <f t="shared" si="1"/>
        <v>7</v>
      </c>
      <c r="D116" s="118" t="s">
        <v>10</v>
      </c>
      <c r="E116" s="210"/>
      <c r="F116" s="83">
        <f t="shared" si="2"/>
        <v>0.17499999999999999</v>
      </c>
      <c r="G116" s="178"/>
      <c r="H116" s="76">
        <f>+G112*FIJO2/4</f>
        <v>0.875</v>
      </c>
      <c r="I116" s="181"/>
      <c r="J116" s="77">
        <f>+I112*FIJO4/4</f>
        <v>0.52500000000000002</v>
      </c>
      <c r="K116" s="184"/>
      <c r="L116" s="132">
        <f>+K112*FIJO6/4</f>
        <v>0.17500000000000002</v>
      </c>
      <c r="M116" s="138">
        <v>0.52500000000000002</v>
      </c>
      <c r="N116" s="170"/>
      <c r="O116" s="195"/>
      <c r="P116" s="45" t="s">
        <v>248</v>
      </c>
    </row>
    <row r="117" spans="1:16" ht="80.25" customHeight="1" thickBot="1" x14ac:dyDescent="0.3">
      <c r="A117" s="71">
        <v>31</v>
      </c>
      <c r="B117" s="72" t="s">
        <v>185</v>
      </c>
      <c r="C117" s="72">
        <f t="shared" si="1"/>
        <v>8</v>
      </c>
      <c r="D117" s="73" t="s">
        <v>9</v>
      </c>
      <c r="E117" s="74">
        <v>0.3</v>
      </c>
      <c r="F117" s="83">
        <f>+E117</f>
        <v>0.3</v>
      </c>
      <c r="G117" s="185">
        <v>5</v>
      </c>
      <c r="H117" s="76">
        <f>+G117*FIJO1</f>
        <v>1.5</v>
      </c>
      <c r="I117" s="187">
        <v>5</v>
      </c>
      <c r="J117" s="77">
        <f>+I117*FIJO3</f>
        <v>0.89999999999999991</v>
      </c>
      <c r="K117" s="189">
        <v>5</v>
      </c>
      <c r="L117" s="132">
        <f>+K117*FIJO5</f>
        <v>0.3</v>
      </c>
      <c r="M117" s="138">
        <v>0.9</v>
      </c>
      <c r="N117" s="168">
        <f>SUM(M117:M118)</f>
        <v>3</v>
      </c>
      <c r="O117" s="195"/>
      <c r="P117" s="45" t="s">
        <v>280</v>
      </c>
    </row>
    <row r="118" spans="1:16" ht="75.75" customHeight="1" thickBot="1" x14ac:dyDescent="0.3">
      <c r="A118" s="93" t="s">
        <v>186</v>
      </c>
      <c r="B118" s="94" t="s">
        <v>187</v>
      </c>
      <c r="C118" s="94">
        <f t="shared" si="1"/>
        <v>9</v>
      </c>
      <c r="D118" s="120" t="s">
        <v>10</v>
      </c>
      <c r="E118" s="83">
        <v>0.7</v>
      </c>
      <c r="F118" s="83">
        <f>+E118</f>
        <v>0.7</v>
      </c>
      <c r="G118" s="186"/>
      <c r="H118" s="76">
        <f>+G117*FIJO2</f>
        <v>3.5</v>
      </c>
      <c r="I118" s="188"/>
      <c r="J118" s="77">
        <f>+I117*FIJO4</f>
        <v>2.1</v>
      </c>
      <c r="K118" s="190"/>
      <c r="L118" s="132">
        <f>+K117*FIJO6</f>
        <v>0.70000000000000007</v>
      </c>
      <c r="M118" s="138">
        <v>2.1</v>
      </c>
      <c r="N118" s="191"/>
      <c r="O118" s="195"/>
      <c r="P118" s="45" t="s">
        <v>280</v>
      </c>
    </row>
    <row r="119" spans="1:16" ht="49.5" customHeight="1" thickBot="1" x14ac:dyDescent="0.3">
      <c r="A119" s="71">
        <v>32</v>
      </c>
      <c r="B119" s="72" t="s">
        <v>188</v>
      </c>
      <c r="C119" s="72">
        <f t="shared" si="1"/>
        <v>10</v>
      </c>
      <c r="D119" s="73" t="s">
        <v>9</v>
      </c>
      <c r="E119" s="74">
        <v>0.3</v>
      </c>
      <c r="F119" s="83">
        <f>+E119</f>
        <v>0.3</v>
      </c>
      <c r="G119" s="159">
        <v>5</v>
      </c>
      <c r="H119" s="76">
        <f>+G119*FIJO1</f>
        <v>1.5</v>
      </c>
      <c r="I119" s="162">
        <v>5</v>
      </c>
      <c r="J119" s="77">
        <f>+I119*FIJO3</f>
        <v>0.89999999999999991</v>
      </c>
      <c r="K119" s="165">
        <v>5</v>
      </c>
      <c r="L119" s="132">
        <f>+K119*FIJO5</f>
        <v>0.3</v>
      </c>
      <c r="M119" s="138">
        <v>0.3</v>
      </c>
      <c r="N119" s="168">
        <f>SUM(M119:M121)</f>
        <v>3.1</v>
      </c>
      <c r="O119" s="195"/>
      <c r="P119" s="45" t="s">
        <v>249</v>
      </c>
    </row>
    <row r="120" spans="1:16" ht="50.25" customHeight="1" x14ac:dyDescent="0.25">
      <c r="A120" s="79" t="s">
        <v>189</v>
      </c>
      <c r="B120" s="80" t="s">
        <v>191</v>
      </c>
      <c r="C120" s="80">
        <f t="shared" si="1"/>
        <v>11</v>
      </c>
      <c r="D120" s="119" t="s">
        <v>10</v>
      </c>
      <c r="E120" s="209">
        <v>0.7</v>
      </c>
      <c r="F120" s="83">
        <f>+E120/2</f>
        <v>0.35</v>
      </c>
      <c r="G120" s="160"/>
      <c r="H120" s="76">
        <f>+G119*FIJO2/2</f>
        <v>1.75</v>
      </c>
      <c r="I120" s="163"/>
      <c r="J120" s="77">
        <f>+I119*FIJO4/2</f>
        <v>1.05</v>
      </c>
      <c r="K120" s="166"/>
      <c r="L120" s="132">
        <f>+K119*FIJO6/2</f>
        <v>0.35000000000000003</v>
      </c>
      <c r="M120" s="138">
        <v>1.05</v>
      </c>
      <c r="N120" s="169"/>
      <c r="O120" s="195"/>
      <c r="P120" s="45" t="s">
        <v>249</v>
      </c>
    </row>
    <row r="121" spans="1:16" ht="49.5" customHeight="1" thickBot="1" x14ac:dyDescent="0.3">
      <c r="A121" s="81" t="s">
        <v>190</v>
      </c>
      <c r="B121" s="82" t="s">
        <v>192</v>
      </c>
      <c r="C121" s="82">
        <f t="shared" si="1"/>
        <v>12</v>
      </c>
      <c r="D121" s="83" t="s">
        <v>10</v>
      </c>
      <c r="E121" s="210"/>
      <c r="F121" s="83">
        <f>+F120</f>
        <v>0.35</v>
      </c>
      <c r="G121" s="161"/>
      <c r="H121" s="76">
        <f>+G119*FIJO2/2</f>
        <v>1.75</v>
      </c>
      <c r="I121" s="164"/>
      <c r="J121" s="77">
        <f>+I119*FIJO4/2</f>
        <v>1.05</v>
      </c>
      <c r="K121" s="167"/>
      <c r="L121" s="132">
        <f>+K119*FIJO6/2</f>
        <v>0.35000000000000003</v>
      </c>
      <c r="M121" s="138">
        <v>1.75</v>
      </c>
      <c r="N121" s="170"/>
      <c r="O121" s="196"/>
      <c r="P121" s="45" t="s">
        <v>258</v>
      </c>
    </row>
    <row r="122" spans="1:16" ht="27.75" customHeight="1" thickBot="1" x14ac:dyDescent="0.3">
      <c r="A122" s="105"/>
      <c r="B122" s="106"/>
      <c r="C122" s="106"/>
      <c r="D122" s="107"/>
      <c r="E122" s="107"/>
      <c r="F122" s="107"/>
      <c r="G122" s="108"/>
      <c r="H122" s="109"/>
      <c r="I122" s="110"/>
      <c r="J122" s="111"/>
      <c r="K122" s="112"/>
      <c r="L122" s="135"/>
      <c r="M122" s="141" t="s">
        <v>4</v>
      </c>
      <c r="N122" s="136"/>
      <c r="O122" s="117"/>
      <c r="P122" s="49"/>
    </row>
    <row r="123" spans="1:16" ht="27.75" hidden="1" customHeight="1" x14ac:dyDescent="0.25">
      <c r="A123" s="50"/>
      <c r="B123" s="50"/>
      <c r="C123" s="50"/>
      <c r="D123" s="51"/>
      <c r="E123" s="51"/>
      <c r="F123" s="51"/>
      <c r="G123" s="51"/>
      <c r="H123" s="51"/>
      <c r="I123" s="51"/>
      <c r="J123" s="51"/>
      <c r="K123" s="51"/>
      <c r="L123" s="51"/>
      <c r="M123" s="52" t="s">
        <v>204</v>
      </c>
      <c r="N123" s="53"/>
      <c r="O123" s="54"/>
      <c r="P123" s="50"/>
    </row>
    <row r="124" spans="1:16" ht="27.75" hidden="1" customHeight="1" x14ac:dyDescent="0.25">
      <c r="A124" s="50"/>
      <c r="B124" s="50"/>
      <c r="C124" s="50"/>
      <c r="D124" s="51"/>
      <c r="E124" s="51"/>
      <c r="F124" s="51"/>
      <c r="G124" s="51"/>
      <c r="H124" s="51"/>
      <c r="I124" s="51"/>
      <c r="J124" s="51"/>
      <c r="K124" s="51"/>
      <c r="L124" s="51"/>
      <c r="M124" s="55" t="s">
        <v>205</v>
      </c>
      <c r="N124" s="56"/>
      <c r="O124" s="57"/>
      <c r="P124" s="50"/>
    </row>
    <row r="125" spans="1:16" ht="27.75" hidden="1" customHeight="1" thickBot="1" x14ac:dyDescent="0.3">
      <c r="A125" s="50"/>
      <c r="B125" s="50"/>
      <c r="C125" s="50"/>
      <c r="D125" s="51"/>
      <c r="E125" s="51"/>
      <c r="F125" s="51"/>
      <c r="G125" s="51"/>
      <c r="H125" s="51"/>
      <c r="I125" s="51"/>
      <c r="J125" s="51"/>
      <c r="K125" s="51"/>
      <c r="L125" s="51"/>
      <c r="M125" s="58" t="s">
        <v>206</v>
      </c>
      <c r="N125" s="59"/>
      <c r="O125" s="60"/>
      <c r="P125" s="50"/>
    </row>
    <row r="126" spans="1:16" ht="27.75" hidden="1" customHeight="1" x14ac:dyDescent="0.25"/>
    <row r="127" spans="1:16" ht="27.75" customHeight="1" x14ac:dyDescent="0.25"/>
    <row r="128" spans="1:16" ht="27.75" customHeight="1" x14ac:dyDescent="0.25"/>
    <row r="129" spans="2:12" ht="27.75" customHeight="1" x14ac:dyDescent="0.25"/>
    <row r="130" spans="2:12" ht="27.75" customHeight="1" x14ac:dyDescent="0.25"/>
    <row r="131" spans="2:12" ht="27.75" hidden="1" customHeight="1" x14ac:dyDescent="0.25"/>
    <row r="132" spans="2:12" ht="22.5" hidden="1" customHeight="1" x14ac:dyDescent="0.25">
      <c r="B132" s="62" t="s">
        <v>193</v>
      </c>
      <c r="C132" s="62"/>
      <c r="D132" s="63">
        <v>5</v>
      </c>
      <c r="E132" s="22"/>
      <c r="F132" s="22"/>
      <c r="G132" s="22"/>
      <c r="H132" s="22"/>
      <c r="I132" s="22"/>
      <c r="J132" s="22"/>
      <c r="K132" s="22"/>
      <c r="L132" s="22"/>
    </row>
    <row r="133" spans="2:12" ht="25.5" hidden="1" customHeight="1" x14ac:dyDescent="0.25">
      <c r="B133" s="64" t="s">
        <v>194</v>
      </c>
      <c r="C133" s="64"/>
      <c r="D133" s="63">
        <v>32</v>
      </c>
      <c r="E133" s="22"/>
      <c r="F133" s="22"/>
      <c r="G133" s="22"/>
      <c r="H133" s="22"/>
      <c r="I133" s="22"/>
      <c r="J133" s="22"/>
      <c r="K133" s="22"/>
      <c r="L133" s="22"/>
    </row>
    <row r="134" spans="2:12" ht="24.75" hidden="1" customHeight="1" x14ac:dyDescent="0.25">
      <c r="B134" s="64" t="s">
        <v>195</v>
      </c>
      <c r="C134" s="64"/>
      <c r="D134" s="63"/>
      <c r="E134" s="22"/>
      <c r="F134" s="22"/>
      <c r="G134" s="22"/>
      <c r="H134" s="22"/>
      <c r="I134" s="22"/>
      <c r="J134" s="22"/>
      <c r="K134" s="22"/>
      <c r="L134" s="22"/>
    </row>
    <row r="135" spans="2:12" ht="25.5" hidden="1" customHeight="1" x14ac:dyDescent="0.25">
      <c r="B135" s="64" t="s">
        <v>196</v>
      </c>
      <c r="C135" s="64"/>
      <c r="D135" s="63"/>
      <c r="E135" s="22"/>
      <c r="F135" s="22"/>
      <c r="G135" s="22"/>
      <c r="H135" s="22"/>
      <c r="I135" s="22"/>
      <c r="J135" s="22"/>
      <c r="K135" s="22"/>
      <c r="L135" s="22"/>
    </row>
    <row r="136" spans="2:12" ht="30.75" hidden="1" customHeight="1" x14ac:dyDescent="0.25">
      <c r="B136" s="65" t="s">
        <v>6</v>
      </c>
      <c r="C136" s="65"/>
      <c r="D136" s="63"/>
      <c r="E136" s="22"/>
      <c r="F136" s="22"/>
      <c r="G136" s="22"/>
      <c r="H136" s="22"/>
      <c r="I136" s="22"/>
      <c r="J136" s="22"/>
      <c r="K136" s="22"/>
      <c r="L136" s="22"/>
    </row>
    <row r="137" spans="2:12" ht="22.5" hidden="1" customHeight="1" x14ac:dyDescent="0.25"/>
    <row r="138" spans="2:12" ht="18.75" hidden="1" customHeight="1" x14ac:dyDescent="0.25"/>
    <row r="139" spans="2:12" ht="78" hidden="1" customHeight="1" x14ac:dyDescent="0.25"/>
    <row r="140" spans="2:12" ht="105" customHeight="1" x14ac:dyDescent="0.25"/>
    <row r="141" spans="2:12" ht="105" customHeight="1" x14ac:dyDescent="0.25"/>
    <row r="142" spans="2:12" ht="105" customHeight="1" x14ac:dyDescent="0.25"/>
    <row r="143" spans="2:12" ht="105" customHeight="1" x14ac:dyDescent="0.25"/>
    <row r="144" spans="2:12" ht="105" customHeight="1" x14ac:dyDescent="0.25"/>
    <row r="145" ht="105" customHeight="1" x14ac:dyDescent="0.25"/>
    <row r="146" ht="105" customHeight="1" x14ac:dyDescent="0.25"/>
    <row r="147" ht="105" customHeight="1" x14ac:dyDescent="0.25"/>
    <row r="148" ht="105" customHeight="1" x14ac:dyDescent="0.25"/>
    <row r="149" ht="105" customHeight="1" x14ac:dyDescent="0.25"/>
    <row r="150" ht="105" customHeight="1" x14ac:dyDescent="0.25"/>
    <row r="151" ht="105" customHeight="1" x14ac:dyDescent="0.25"/>
    <row r="152" ht="105" customHeight="1" x14ac:dyDescent="0.25"/>
    <row r="153" ht="105" customHeight="1" x14ac:dyDescent="0.25"/>
    <row r="154" ht="105" customHeight="1" x14ac:dyDescent="0.25"/>
    <row r="155" ht="105" customHeight="1" x14ac:dyDescent="0.25"/>
    <row r="156" ht="105" customHeight="1" x14ac:dyDescent="0.25"/>
    <row r="157" ht="105" customHeight="1" x14ac:dyDescent="0.25"/>
    <row r="158" ht="105" customHeight="1" x14ac:dyDescent="0.25"/>
    <row r="159" ht="105" customHeight="1" x14ac:dyDescent="0.25"/>
    <row r="160" ht="105" customHeight="1" x14ac:dyDescent="0.25"/>
    <row r="161" ht="105" customHeight="1" x14ac:dyDescent="0.25"/>
    <row r="162" ht="105" customHeight="1" x14ac:dyDescent="0.25"/>
    <row r="163" ht="105" customHeight="1" x14ac:dyDescent="0.25"/>
    <row r="164" ht="105" customHeight="1" x14ac:dyDescent="0.25"/>
    <row r="165" ht="105" customHeight="1" x14ac:dyDescent="0.25"/>
    <row r="166" ht="105" customHeight="1" x14ac:dyDescent="0.25"/>
    <row r="167" ht="105" customHeight="1" x14ac:dyDescent="0.25"/>
    <row r="168" ht="105" customHeight="1" x14ac:dyDescent="0.25"/>
    <row r="169" ht="105" customHeight="1" x14ac:dyDescent="0.25"/>
    <row r="170" ht="105" customHeight="1" x14ac:dyDescent="0.25"/>
    <row r="171" ht="105" customHeight="1" x14ac:dyDescent="0.25"/>
    <row r="172" ht="105" customHeight="1" x14ac:dyDescent="0.25"/>
    <row r="173" ht="105" customHeight="1" x14ac:dyDescent="0.25"/>
    <row r="174" ht="105" customHeight="1" x14ac:dyDescent="0.25"/>
    <row r="175" ht="105" customHeight="1" x14ac:dyDescent="0.25"/>
  </sheetData>
  <sheetProtection pivotTables="0"/>
  <autoFilter ref="A6:P6" xr:uid="{00000000-0009-0000-0000-000001000000}">
    <filterColumn colId="6" showButton="0"/>
    <filterColumn colId="8" showButton="0"/>
    <filterColumn colId="10" showButton="0"/>
  </autoFilter>
  <mergeCells count="191">
    <mergeCell ref="G109:H109"/>
    <mergeCell ref="I109:J109"/>
    <mergeCell ref="K109:L109"/>
    <mergeCell ref="O53:O56"/>
    <mergeCell ref="O58:O72"/>
    <mergeCell ref="O74:O76"/>
    <mergeCell ref="O78:O87"/>
    <mergeCell ref="O89:O104"/>
    <mergeCell ref="O106:O108"/>
    <mergeCell ref="G78:G81"/>
    <mergeCell ref="I78:I81"/>
    <mergeCell ref="K78:K81"/>
    <mergeCell ref="N78:N81"/>
    <mergeCell ref="G82:G87"/>
    <mergeCell ref="I82:I87"/>
    <mergeCell ref="K82:K87"/>
    <mergeCell ref="N82:N87"/>
    <mergeCell ref="G70:G72"/>
    <mergeCell ref="I70:I72"/>
    <mergeCell ref="K70:K72"/>
    <mergeCell ref="N70:N72"/>
    <mergeCell ref="G74:G76"/>
    <mergeCell ref="I74:I76"/>
    <mergeCell ref="K74:K76"/>
    <mergeCell ref="O110:O121"/>
    <mergeCell ref="G43:H43"/>
    <mergeCell ref="I43:J43"/>
    <mergeCell ref="K43:L43"/>
    <mergeCell ref="G52:H52"/>
    <mergeCell ref="I52:J52"/>
    <mergeCell ref="K52:L52"/>
    <mergeCell ref="G57:H57"/>
    <mergeCell ref="I57:J57"/>
    <mergeCell ref="K57:L57"/>
    <mergeCell ref="G73:H73"/>
    <mergeCell ref="I73:J73"/>
    <mergeCell ref="K73:L73"/>
    <mergeCell ref="G77:H77"/>
    <mergeCell ref="I77:J77"/>
    <mergeCell ref="K77:L77"/>
    <mergeCell ref="G88:H88"/>
    <mergeCell ref="I88:J88"/>
    <mergeCell ref="N44:N46"/>
    <mergeCell ref="N47:N49"/>
    <mergeCell ref="N50:N51"/>
    <mergeCell ref="N53:N54"/>
    <mergeCell ref="N55:N56"/>
    <mergeCell ref="G50:G51"/>
    <mergeCell ref="B1:O1"/>
    <mergeCell ref="E26:E27"/>
    <mergeCell ref="E29:E30"/>
    <mergeCell ref="E32:E33"/>
    <mergeCell ref="E35:E36"/>
    <mergeCell ref="E38:E40"/>
    <mergeCell ref="E8:E11"/>
    <mergeCell ref="E13:E14"/>
    <mergeCell ref="E16:E18"/>
    <mergeCell ref="E20:E21"/>
    <mergeCell ref="E23:E24"/>
    <mergeCell ref="G7:G11"/>
    <mergeCell ref="G6:H6"/>
    <mergeCell ref="I6:J6"/>
    <mergeCell ref="I7:I11"/>
    <mergeCell ref="K6:L6"/>
    <mergeCell ref="K7:K11"/>
    <mergeCell ref="G12:G14"/>
    <mergeCell ref="I12:I14"/>
    <mergeCell ref="K12:K14"/>
    <mergeCell ref="G15:G18"/>
    <mergeCell ref="I15:I18"/>
    <mergeCell ref="K15:K18"/>
    <mergeCell ref="G19:G21"/>
    <mergeCell ref="E113:E116"/>
    <mergeCell ref="E120:E121"/>
    <mergeCell ref="E75:E76"/>
    <mergeCell ref="E79:E81"/>
    <mergeCell ref="E83:E87"/>
    <mergeCell ref="E90:E93"/>
    <mergeCell ref="E97:E98"/>
    <mergeCell ref="E59:E60"/>
    <mergeCell ref="E62:E63"/>
    <mergeCell ref="E65:E66"/>
    <mergeCell ref="E68:E69"/>
    <mergeCell ref="E71:E72"/>
    <mergeCell ref="E100:E104"/>
    <mergeCell ref="E107:E108"/>
    <mergeCell ref="E45:E46"/>
    <mergeCell ref="E48:E49"/>
    <mergeCell ref="K88:L88"/>
    <mergeCell ref="G105:H105"/>
    <mergeCell ref="I105:J105"/>
    <mergeCell ref="K105:L105"/>
    <mergeCell ref="G22:G24"/>
    <mergeCell ref="I22:I24"/>
    <mergeCell ref="K22:K24"/>
    <mergeCell ref="G25:G27"/>
    <mergeCell ref="I25:I27"/>
    <mergeCell ref="K25:K27"/>
    <mergeCell ref="G44:G46"/>
    <mergeCell ref="I44:I46"/>
    <mergeCell ref="K44:K46"/>
    <mergeCell ref="G47:G49"/>
    <mergeCell ref="I47:I49"/>
    <mergeCell ref="K47:K49"/>
    <mergeCell ref="G53:G54"/>
    <mergeCell ref="I53:I54"/>
    <mergeCell ref="K53:K54"/>
    <mergeCell ref="G55:G56"/>
    <mergeCell ref="I55:I56"/>
    <mergeCell ref="K55:K56"/>
    <mergeCell ref="I19:I21"/>
    <mergeCell ref="K19:K21"/>
    <mergeCell ref="G34:G36"/>
    <mergeCell ref="I34:I36"/>
    <mergeCell ref="K34:K36"/>
    <mergeCell ref="G37:G40"/>
    <mergeCell ref="I37:I40"/>
    <mergeCell ref="K37:K40"/>
    <mergeCell ref="G28:G30"/>
    <mergeCell ref="I28:I30"/>
    <mergeCell ref="K28:K30"/>
    <mergeCell ref="G31:G33"/>
    <mergeCell ref="I31:I33"/>
    <mergeCell ref="K31:K33"/>
    <mergeCell ref="N7:N11"/>
    <mergeCell ref="N12:N14"/>
    <mergeCell ref="N19:N21"/>
    <mergeCell ref="N22:N24"/>
    <mergeCell ref="N25:N27"/>
    <mergeCell ref="N28:N30"/>
    <mergeCell ref="N31:N33"/>
    <mergeCell ref="N34:N36"/>
    <mergeCell ref="N37:N40"/>
    <mergeCell ref="N15:N18"/>
    <mergeCell ref="I50:I51"/>
    <mergeCell ref="K50:K51"/>
    <mergeCell ref="G64:G66"/>
    <mergeCell ref="I64:I66"/>
    <mergeCell ref="K64:K66"/>
    <mergeCell ref="N64:N66"/>
    <mergeCell ref="G67:G69"/>
    <mergeCell ref="I67:I69"/>
    <mergeCell ref="K67:K69"/>
    <mergeCell ref="N67:N69"/>
    <mergeCell ref="G58:G60"/>
    <mergeCell ref="I58:I60"/>
    <mergeCell ref="K58:K60"/>
    <mergeCell ref="N58:N60"/>
    <mergeCell ref="G61:G63"/>
    <mergeCell ref="I61:I63"/>
    <mergeCell ref="K61:K63"/>
    <mergeCell ref="N61:N63"/>
    <mergeCell ref="N74:N76"/>
    <mergeCell ref="K96:K98"/>
    <mergeCell ref="N96:N98"/>
    <mergeCell ref="G99:G104"/>
    <mergeCell ref="I99:I104"/>
    <mergeCell ref="K99:K104"/>
    <mergeCell ref="N99:N104"/>
    <mergeCell ref="G89:G93"/>
    <mergeCell ref="I89:I93"/>
    <mergeCell ref="K89:K93"/>
    <mergeCell ref="N89:N93"/>
    <mergeCell ref="G94:G95"/>
    <mergeCell ref="I94:I95"/>
    <mergeCell ref="K94:K95"/>
    <mergeCell ref="N94:N95"/>
    <mergeCell ref="G119:G121"/>
    <mergeCell ref="I119:I121"/>
    <mergeCell ref="K119:K121"/>
    <mergeCell ref="N119:N121"/>
    <mergeCell ref="O7:O40"/>
    <mergeCell ref="O44:O51"/>
    <mergeCell ref="G112:G116"/>
    <mergeCell ref="I112:I116"/>
    <mergeCell ref="K112:K116"/>
    <mergeCell ref="N112:N116"/>
    <mergeCell ref="G117:G118"/>
    <mergeCell ref="I117:I118"/>
    <mergeCell ref="K117:K118"/>
    <mergeCell ref="N117:N118"/>
    <mergeCell ref="G106:G108"/>
    <mergeCell ref="I106:I108"/>
    <mergeCell ref="K106:K108"/>
    <mergeCell ref="N106:N108"/>
    <mergeCell ref="G110:G111"/>
    <mergeCell ref="I110:I111"/>
    <mergeCell ref="K110:K111"/>
    <mergeCell ref="N110:N111"/>
    <mergeCell ref="G96:G98"/>
    <mergeCell ref="I96:I98"/>
  </mergeCells>
  <conditionalFormatting sqref="N7:N40">
    <cfRule type="dataBar" priority="18">
      <dataBar>
        <cfvo type="min"/>
        <cfvo type="max"/>
        <color rgb="FF008AEF"/>
      </dataBar>
      <extLst>
        <ext xmlns:x14="http://schemas.microsoft.com/office/spreadsheetml/2009/9/main" uri="{B025F937-C7B1-47D3-B67F-A62EFF666E3E}">
          <x14:id>{DAC3BC3F-13DB-4A10-BB39-3483E4AC3BA2}</x14:id>
        </ext>
      </extLst>
    </cfRule>
  </conditionalFormatting>
  <conditionalFormatting sqref="N58:N72">
    <cfRule type="dataBar" priority="12">
      <dataBar>
        <cfvo type="num" val="0"/>
        <cfvo type="num" val="5"/>
        <color rgb="FF008AEF"/>
      </dataBar>
      <extLst>
        <ext xmlns:x14="http://schemas.microsoft.com/office/spreadsheetml/2009/9/main" uri="{B025F937-C7B1-47D3-B67F-A62EFF666E3E}">
          <x14:id>{56D75F21-0D96-43E2-9896-1D9D7139EE51}</x14:id>
        </ext>
      </extLst>
    </cfRule>
  </conditionalFormatting>
  <conditionalFormatting sqref="N74:N76">
    <cfRule type="dataBar" priority="11">
      <dataBar>
        <cfvo type="min"/>
        <cfvo type="max"/>
        <color rgb="FF008AEF"/>
      </dataBar>
      <extLst>
        <ext xmlns:x14="http://schemas.microsoft.com/office/spreadsheetml/2009/9/main" uri="{B025F937-C7B1-47D3-B67F-A62EFF666E3E}">
          <x14:id>{71C5A54B-8AB4-4A62-B2BA-D461DB351A35}</x14:id>
        </ext>
      </extLst>
    </cfRule>
  </conditionalFormatting>
  <conditionalFormatting sqref="N78:N87">
    <cfRule type="dataBar" priority="10">
      <dataBar>
        <cfvo type="num" val="0"/>
        <cfvo type="num" val="5"/>
        <color rgb="FF008AEF"/>
      </dataBar>
      <extLst>
        <ext xmlns:x14="http://schemas.microsoft.com/office/spreadsheetml/2009/9/main" uri="{B025F937-C7B1-47D3-B67F-A62EFF666E3E}">
          <x14:id>{108047AB-A9D2-4FBC-A889-876AE2366EF7}</x14:id>
        </ext>
      </extLst>
    </cfRule>
  </conditionalFormatting>
  <conditionalFormatting sqref="N89:N104">
    <cfRule type="dataBar" priority="9">
      <dataBar>
        <cfvo type="min"/>
        <cfvo type="max"/>
        <color rgb="FF008AEF"/>
      </dataBar>
      <extLst>
        <ext xmlns:x14="http://schemas.microsoft.com/office/spreadsheetml/2009/9/main" uri="{B025F937-C7B1-47D3-B67F-A62EFF666E3E}">
          <x14:id>{F98E4972-A939-4880-80E7-273E52460645}</x14:id>
        </ext>
      </extLst>
    </cfRule>
  </conditionalFormatting>
  <conditionalFormatting sqref="N106:N108">
    <cfRule type="dataBar" priority="8">
      <dataBar>
        <cfvo type="num" val="0"/>
        <cfvo type="num" val="5"/>
        <color rgb="FF008AEF"/>
      </dataBar>
      <extLst>
        <ext xmlns:x14="http://schemas.microsoft.com/office/spreadsheetml/2009/9/main" uri="{B025F937-C7B1-47D3-B67F-A62EFF666E3E}">
          <x14:id>{F9DE1291-9196-461D-A3C6-37BE5DC46FF1}</x14:id>
        </ext>
      </extLst>
    </cfRule>
  </conditionalFormatting>
  <conditionalFormatting sqref="N110:N121">
    <cfRule type="dataBar" priority="7">
      <dataBar>
        <cfvo type="num" val="0"/>
        <cfvo type="num" val="5"/>
        <color rgb="FF008AEF"/>
      </dataBar>
      <extLst>
        <ext xmlns:x14="http://schemas.microsoft.com/office/spreadsheetml/2009/9/main" uri="{B025F937-C7B1-47D3-B67F-A62EFF666E3E}">
          <x14:id>{5B5148EF-333C-4AD3-ABCE-45A16C23D969}</x14:id>
        </ext>
      </extLst>
    </cfRule>
  </conditionalFormatting>
  <conditionalFormatting sqref="N53:N56">
    <cfRule type="dataBar" priority="6">
      <dataBar>
        <cfvo type="num" val="0"/>
        <cfvo type="num" val="5"/>
        <color rgb="FF008AEF"/>
      </dataBar>
      <extLst>
        <ext xmlns:x14="http://schemas.microsoft.com/office/spreadsheetml/2009/9/main" uri="{B025F937-C7B1-47D3-B67F-A62EFF666E3E}">
          <x14:id>{06097D36-3E8F-4E82-B6D5-689C9FDDAEC5}</x14:id>
        </ext>
      </extLst>
    </cfRule>
  </conditionalFormatting>
  <conditionalFormatting sqref="N50:N51">
    <cfRule type="dataBar" priority="3">
      <dataBar>
        <cfvo type="num" val="0"/>
        <cfvo type="num" val="5"/>
        <color rgb="FF008AEF"/>
      </dataBar>
      <extLst>
        <ext xmlns:x14="http://schemas.microsoft.com/office/spreadsheetml/2009/9/main" uri="{B025F937-C7B1-47D3-B67F-A62EFF666E3E}">
          <x14:id>{18A59A52-6F0D-4F42-B0F4-44B578A064CE}</x14:id>
        </ext>
      </extLst>
    </cfRule>
  </conditionalFormatting>
  <conditionalFormatting sqref="N47">
    <cfRule type="dataBar" priority="2">
      <dataBar>
        <cfvo type="num" val="0"/>
        <cfvo type="num" val="5"/>
        <color rgb="FF008AEF"/>
      </dataBar>
      <extLst>
        <ext xmlns:x14="http://schemas.microsoft.com/office/spreadsheetml/2009/9/main" uri="{B025F937-C7B1-47D3-B67F-A62EFF666E3E}">
          <x14:id>{595255B4-83DD-483F-BE88-68AD85B17012}</x14:id>
        </ext>
      </extLst>
    </cfRule>
  </conditionalFormatting>
  <conditionalFormatting sqref="N44">
    <cfRule type="dataBar" priority="1">
      <dataBar>
        <cfvo type="num" val="0"/>
        <cfvo type="num" val="5"/>
        <color rgb="FF008AEF"/>
      </dataBar>
      <extLst>
        <ext xmlns:x14="http://schemas.microsoft.com/office/spreadsheetml/2009/9/main" uri="{B025F937-C7B1-47D3-B67F-A62EFF666E3E}">
          <x14:id>{E48C2828-E10F-4B7B-8EB8-45A9483934D5}</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DAC3BC3F-13DB-4A10-BB39-3483E4AC3BA2}">
            <x14:dataBar minLength="0" maxLength="100" border="1" negativeBarBorderColorSameAsPositive="0">
              <x14:cfvo type="autoMin"/>
              <x14:cfvo type="autoMax"/>
              <x14:borderColor rgb="FF008AEF"/>
              <x14:negativeFillColor rgb="FFFF0000"/>
              <x14:negativeBorderColor rgb="FFFF0000"/>
              <x14:axisColor rgb="FF000000"/>
            </x14:dataBar>
          </x14:cfRule>
          <xm:sqref>N7:N40</xm:sqref>
        </x14:conditionalFormatting>
        <x14:conditionalFormatting xmlns:xm="http://schemas.microsoft.com/office/excel/2006/main">
          <x14:cfRule type="dataBar" id="{56D75F21-0D96-43E2-9896-1D9D7139EE51}">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N58:N72</xm:sqref>
        </x14:conditionalFormatting>
        <x14:conditionalFormatting xmlns:xm="http://schemas.microsoft.com/office/excel/2006/main">
          <x14:cfRule type="dataBar" id="{71C5A54B-8AB4-4A62-B2BA-D461DB351A35}">
            <x14:dataBar minLength="0" maxLength="100" border="1" negativeBarBorderColorSameAsPositive="0">
              <x14:cfvo type="autoMin"/>
              <x14:cfvo type="autoMax"/>
              <x14:borderColor rgb="FF008AEF"/>
              <x14:negativeFillColor rgb="FFFF0000"/>
              <x14:negativeBorderColor rgb="FFFF0000"/>
              <x14:axisColor rgb="FF000000"/>
            </x14:dataBar>
          </x14:cfRule>
          <xm:sqref>N74:N76</xm:sqref>
        </x14:conditionalFormatting>
        <x14:conditionalFormatting xmlns:xm="http://schemas.microsoft.com/office/excel/2006/main">
          <x14:cfRule type="dataBar" id="{108047AB-A9D2-4FBC-A889-876AE2366EF7}">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N78:N87</xm:sqref>
        </x14:conditionalFormatting>
        <x14:conditionalFormatting xmlns:xm="http://schemas.microsoft.com/office/excel/2006/main">
          <x14:cfRule type="dataBar" id="{F98E4972-A939-4880-80E7-273E52460645}">
            <x14:dataBar minLength="0" maxLength="100" border="1" negativeBarBorderColorSameAsPositive="0">
              <x14:cfvo type="autoMin"/>
              <x14:cfvo type="autoMax"/>
              <x14:borderColor rgb="FF008AEF"/>
              <x14:negativeFillColor rgb="FFFF0000"/>
              <x14:negativeBorderColor rgb="FFFF0000"/>
              <x14:axisColor rgb="FF000000"/>
            </x14:dataBar>
          </x14:cfRule>
          <xm:sqref>N89:N104</xm:sqref>
        </x14:conditionalFormatting>
        <x14:conditionalFormatting xmlns:xm="http://schemas.microsoft.com/office/excel/2006/main">
          <x14:cfRule type="dataBar" id="{F9DE1291-9196-461D-A3C6-37BE5DC46FF1}">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N106:N108</xm:sqref>
        </x14:conditionalFormatting>
        <x14:conditionalFormatting xmlns:xm="http://schemas.microsoft.com/office/excel/2006/main">
          <x14:cfRule type="dataBar" id="{5B5148EF-333C-4AD3-ABCE-45A16C23D969}">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N110:N121</xm:sqref>
        </x14:conditionalFormatting>
        <x14:conditionalFormatting xmlns:xm="http://schemas.microsoft.com/office/excel/2006/main">
          <x14:cfRule type="dataBar" id="{06097D36-3E8F-4E82-B6D5-689C9FDDAEC5}">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N53:N56</xm:sqref>
        </x14:conditionalFormatting>
        <x14:conditionalFormatting xmlns:xm="http://schemas.microsoft.com/office/excel/2006/main">
          <x14:cfRule type="dataBar" id="{18A59A52-6F0D-4F42-B0F4-44B578A064CE}">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N50:N51</xm:sqref>
        </x14:conditionalFormatting>
        <x14:conditionalFormatting xmlns:xm="http://schemas.microsoft.com/office/excel/2006/main">
          <x14:cfRule type="dataBar" id="{595255B4-83DD-483F-BE88-68AD85B17012}">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N47</xm:sqref>
        </x14:conditionalFormatting>
        <x14:conditionalFormatting xmlns:xm="http://schemas.microsoft.com/office/excel/2006/main">
          <x14:cfRule type="dataBar" id="{E48C2828-E10F-4B7B-8EB8-45A9483934D5}">
            <x14:dataBar minLength="0" maxLength="100" border="1" negativeBarBorderColorSameAsPositive="0">
              <x14:cfvo type="num">
                <xm:f>0</xm:f>
              </x14:cfvo>
              <x14:cfvo type="num">
                <xm:f>5</xm:f>
              </x14:cfvo>
              <x14:borderColor rgb="FF008AEF"/>
              <x14:negativeFillColor rgb="FFFF0000"/>
              <x14:negativeBorderColor rgb="FFFF0000"/>
              <x14:axisColor rgb="FF000000"/>
            </x14:dataBar>
          </x14:cfRule>
          <xm:sqref>N44</xm:sqref>
        </x14:conditionalFormatting>
        <x14:conditionalFormatting xmlns:xm="http://schemas.microsoft.com/office/excel/2006/main">
          <x14:cfRule type="containsText" priority="31" operator="containsText" id="{69E15DE5-7F77-41D8-923C-B6981005A81C}">
            <xm:f>NOT(ISERROR(SEARCH($M$7,O7)))</xm:f>
            <xm:f>$M$7</xm:f>
            <x14:dxf>
              <font>
                <color rgb="FF006100"/>
              </font>
              <fill>
                <patternFill>
                  <bgColor rgb="FFC6EFCE"/>
                </patternFill>
              </fill>
            </x14:dxf>
          </x14:cfRule>
          <xm:sqref>O7</xm:sqref>
        </x14:conditionalFormatting>
        <x14:conditionalFormatting xmlns:xm="http://schemas.microsoft.com/office/excel/2006/main">
          <x14:cfRule type="containsText" priority="21" operator="containsText" id="{EE9A6703-6364-4EDC-8A17-B13CA4DB9AE1}">
            <xm:f>NOT(ISERROR(SEARCH($M$7,O44)))</xm:f>
            <xm:f>$M$7</xm:f>
            <x14:dxf>
              <font>
                <color rgb="FF006100"/>
              </font>
              <fill>
                <patternFill>
                  <bgColor rgb="FFC6EFCE"/>
                </patternFill>
              </fill>
            </x14:dxf>
          </x14:cfRule>
          <xm:sqref>O44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26"/>
  <sheetViews>
    <sheetView topLeftCell="A7" workbookViewId="0">
      <selection activeCell="H12" sqref="H12"/>
    </sheetView>
  </sheetViews>
  <sheetFormatPr baseColWidth="10" defaultRowHeight="15" x14ac:dyDescent="0.25"/>
  <cols>
    <col min="2" max="10" width="14.7109375" customWidth="1"/>
  </cols>
  <sheetData>
    <row r="1" spans="2:10" ht="24" thickBot="1" x14ac:dyDescent="0.4">
      <c r="B1" s="279" t="s">
        <v>200</v>
      </c>
      <c r="C1" s="280"/>
      <c r="D1" s="280"/>
      <c r="E1" s="280"/>
      <c r="F1" s="280"/>
      <c r="G1" s="280"/>
      <c r="H1" s="280"/>
      <c r="I1" s="280"/>
      <c r="J1" s="281"/>
    </row>
    <row r="2" spans="2:10" ht="15.75" thickBot="1" x14ac:dyDescent="0.3"/>
    <row r="3" spans="2:10" ht="26.25" customHeight="1" x14ac:dyDescent="0.25">
      <c r="B3" s="270" t="s">
        <v>199</v>
      </c>
      <c r="C3" s="271"/>
      <c r="D3" s="271"/>
      <c r="E3" s="271"/>
      <c r="F3" s="271"/>
      <c r="G3" s="271"/>
      <c r="H3" s="271"/>
      <c r="I3" s="271"/>
      <c r="J3" s="272"/>
    </row>
    <row r="4" spans="2:10" ht="26.25" customHeight="1" x14ac:dyDescent="0.25">
      <c r="B4" s="273"/>
      <c r="C4" s="274"/>
      <c r="D4" s="274"/>
      <c r="E4" s="274"/>
      <c r="F4" s="274"/>
      <c r="G4" s="274"/>
      <c r="H4" s="274"/>
      <c r="I4" s="274"/>
      <c r="J4" s="275"/>
    </row>
    <row r="5" spans="2:10" ht="26.25" customHeight="1" x14ac:dyDescent="0.25">
      <c r="B5" s="273"/>
      <c r="C5" s="274"/>
      <c r="D5" s="274"/>
      <c r="E5" s="274"/>
      <c r="F5" s="274"/>
      <c r="G5" s="274"/>
      <c r="H5" s="274"/>
      <c r="I5" s="274"/>
      <c r="J5" s="275"/>
    </row>
    <row r="6" spans="2:10" ht="26.25" customHeight="1" thickBot="1" x14ac:dyDescent="0.3">
      <c r="B6" s="276"/>
      <c r="C6" s="277"/>
      <c r="D6" s="277"/>
      <c r="E6" s="277"/>
      <c r="F6" s="277"/>
      <c r="G6" s="277"/>
      <c r="H6" s="277"/>
      <c r="I6" s="277"/>
      <c r="J6" s="278"/>
    </row>
    <row r="7" spans="2:10" ht="15.75" thickBot="1" x14ac:dyDescent="0.3"/>
    <row r="8" spans="2:10" ht="19.5" thickBot="1" x14ac:dyDescent="0.35">
      <c r="B8" s="282" t="s">
        <v>201</v>
      </c>
      <c r="C8" s="283"/>
      <c r="D8" s="284"/>
      <c r="F8" s="282" t="s">
        <v>207</v>
      </c>
      <c r="G8" s="283"/>
      <c r="H8" s="284"/>
    </row>
    <row r="9" spans="2:10" ht="15.75" x14ac:dyDescent="0.25">
      <c r="B9" s="285" t="s">
        <v>202</v>
      </c>
      <c r="C9" s="286"/>
      <c r="D9" s="1" t="s">
        <v>203</v>
      </c>
      <c r="F9" s="268" t="s">
        <v>202</v>
      </c>
      <c r="G9" s="269"/>
      <c r="H9" s="1" t="s">
        <v>203</v>
      </c>
    </row>
    <row r="10" spans="2:10" ht="18.75" x14ac:dyDescent="0.3">
      <c r="B10" s="264" t="s">
        <v>204</v>
      </c>
      <c r="C10" s="265"/>
      <c r="D10" s="2">
        <v>0.3</v>
      </c>
      <c r="F10" s="264" t="s">
        <v>204</v>
      </c>
      <c r="G10" s="265"/>
      <c r="H10" s="2">
        <v>0.7</v>
      </c>
    </row>
    <row r="11" spans="2:10" ht="18.75" x14ac:dyDescent="0.3">
      <c r="B11" s="264" t="s">
        <v>205</v>
      </c>
      <c r="C11" s="265"/>
      <c r="D11" s="2">
        <v>0.18</v>
      </c>
      <c r="F11" s="264" t="s">
        <v>205</v>
      </c>
      <c r="G11" s="265"/>
      <c r="H11" s="2">
        <v>0.42</v>
      </c>
    </row>
    <row r="12" spans="2:10" ht="19.5" thickBot="1" x14ac:dyDescent="0.35">
      <c r="B12" s="266" t="s">
        <v>206</v>
      </c>
      <c r="C12" s="267"/>
      <c r="D12" s="3">
        <v>0.06</v>
      </c>
      <c r="F12" s="266" t="s">
        <v>206</v>
      </c>
      <c r="G12" s="267"/>
      <c r="H12" s="3">
        <v>0.14000000000000001</v>
      </c>
    </row>
    <row r="13" spans="2:10" ht="15.75" thickBot="1" x14ac:dyDescent="0.3"/>
    <row r="14" spans="2:10" x14ac:dyDescent="0.25">
      <c r="B14" s="243" t="s">
        <v>217</v>
      </c>
      <c r="C14" s="244"/>
      <c r="D14" s="244"/>
      <c r="E14" s="244"/>
      <c r="F14" s="244"/>
      <c r="G14" s="244"/>
      <c r="H14" s="244"/>
      <c r="I14" s="244"/>
      <c r="J14" s="245"/>
    </row>
    <row r="15" spans="2:10" x14ac:dyDescent="0.25">
      <c r="B15" s="246"/>
      <c r="C15" s="247"/>
      <c r="D15" s="247"/>
      <c r="E15" s="247"/>
      <c r="F15" s="247"/>
      <c r="G15" s="247"/>
      <c r="H15" s="247"/>
      <c r="I15" s="247"/>
      <c r="J15" s="248"/>
    </row>
    <row r="16" spans="2:10" x14ac:dyDescent="0.25">
      <c r="B16" s="246"/>
      <c r="C16" s="247"/>
      <c r="D16" s="247"/>
      <c r="E16" s="247"/>
      <c r="F16" s="247"/>
      <c r="G16" s="247"/>
      <c r="H16" s="247"/>
      <c r="I16" s="247"/>
      <c r="J16" s="248"/>
    </row>
    <row r="17" spans="2:10" x14ac:dyDescent="0.25">
      <c r="B17" s="246"/>
      <c r="C17" s="247"/>
      <c r="D17" s="247"/>
      <c r="E17" s="247"/>
      <c r="F17" s="247"/>
      <c r="G17" s="247"/>
      <c r="H17" s="247"/>
      <c r="I17" s="247"/>
      <c r="J17" s="248"/>
    </row>
    <row r="18" spans="2:10" x14ac:dyDescent="0.25">
      <c r="B18" s="246"/>
      <c r="C18" s="247"/>
      <c r="D18" s="247"/>
      <c r="E18" s="247"/>
      <c r="F18" s="247"/>
      <c r="G18" s="247"/>
      <c r="H18" s="247"/>
      <c r="I18" s="247"/>
      <c r="J18" s="248"/>
    </row>
    <row r="19" spans="2:10" ht="15.75" thickBot="1" x14ac:dyDescent="0.3">
      <c r="B19" s="249"/>
      <c r="C19" s="250"/>
      <c r="D19" s="250"/>
      <c r="E19" s="250"/>
      <c r="F19" s="250"/>
      <c r="G19" s="250"/>
      <c r="H19" s="250"/>
      <c r="I19" s="250"/>
      <c r="J19" s="251"/>
    </row>
    <row r="20" spans="2:10" ht="15.75" thickBot="1" x14ac:dyDescent="0.3"/>
    <row r="21" spans="2:10" ht="15.75" thickBot="1" x14ac:dyDescent="0.3">
      <c r="B21" s="261" t="s">
        <v>208</v>
      </c>
      <c r="C21" s="262"/>
      <c r="D21" s="262"/>
      <c r="E21" s="262"/>
      <c r="F21" s="262"/>
      <c r="G21" s="262"/>
      <c r="H21" s="263"/>
    </row>
    <row r="22" spans="2:10" ht="15.75" thickBot="1" x14ac:dyDescent="0.3">
      <c r="B22" s="4"/>
      <c r="C22" s="5"/>
      <c r="D22" s="5"/>
      <c r="E22" s="5"/>
      <c r="F22" s="5"/>
      <c r="G22" s="5"/>
      <c r="H22" s="6"/>
    </row>
    <row r="23" spans="2:10" ht="16.5" thickBot="1" x14ac:dyDescent="0.3">
      <c r="B23" s="258" t="s">
        <v>209</v>
      </c>
      <c r="C23" s="259"/>
      <c r="D23" s="260"/>
      <c r="E23" s="5"/>
      <c r="F23" s="258" t="s">
        <v>210</v>
      </c>
      <c r="G23" s="259"/>
      <c r="H23" s="260"/>
    </row>
    <row r="24" spans="2:10" ht="15.75" thickBot="1" x14ac:dyDescent="0.3">
      <c r="B24" s="252" t="s">
        <v>211</v>
      </c>
      <c r="C24" s="253"/>
      <c r="D24" s="254"/>
      <c r="E24" s="5"/>
      <c r="F24" s="252" t="s">
        <v>214</v>
      </c>
      <c r="G24" s="253"/>
      <c r="H24" s="254"/>
    </row>
    <row r="25" spans="2:10" ht="15.75" thickBot="1" x14ac:dyDescent="0.3">
      <c r="B25" s="252" t="s">
        <v>212</v>
      </c>
      <c r="C25" s="253"/>
      <c r="D25" s="254"/>
      <c r="E25" s="5"/>
      <c r="F25" s="252" t="s">
        <v>215</v>
      </c>
      <c r="G25" s="253"/>
      <c r="H25" s="254"/>
    </row>
    <row r="26" spans="2:10" ht="15.75" thickBot="1" x14ac:dyDescent="0.3">
      <c r="B26" s="255" t="s">
        <v>213</v>
      </c>
      <c r="C26" s="256"/>
      <c r="D26" s="257"/>
      <c r="E26" s="7"/>
      <c r="F26" s="255" t="s">
        <v>216</v>
      </c>
      <c r="G26" s="256"/>
      <c r="H26" s="257"/>
    </row>
  </sheetData>
  <sheetProtection password="D14F" sheet="1" objects="1" scenarios="1"/>
  <mergeCells count="22">
    <mergeCell ref="B3:J6"/>
    <mergeCell ref="B1:J1"/>
    <mergeCell ref="B8:D8"/>
    <mergeCell ref="F8:H8"/>
    <mergeCell ref="B9:C9"/>
    <mergeCell ref="B10:C10"/>
    <mergeCell ref="B11:C11"/>
    <mergeCell ref="B12:C12"/>
    <mergeCell ref="F9:G9"/>
    <mergeCell ref="F10:G10"/>
    <mergeCell ref="F11:G11"/>
    <mergeCell ref="F12:G12"/>
    <mergeCell ref="B14:J19"/>
    <mergeCell ref="B24:D24"/>
    <mergeCell ref="B25:D25"/>
    <mergeCell ref="B26:D26"/>
    <mergeCell ref="B23:D23"/>
    <mergeCell ref="F23:H23"/>
    <mergeCell ref="F24:H24"/>
    <mergeCell ref="F25:H25"/>
    <mergeCell ref="F26:H26"/>
    <mergeCell ref="B21:H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N23"/>
  <sheetViews>
    <sheetView tabSelected="1" workbookViewId="0">
      <selection activeCell="F20" sqref="F20"/>
    </sheetView>
  </sheetViews>
  <sheetFormatPr baseColWidth="10" defaultRowHeight="15" x14ac:dyDescent="0.25"/>
  <sheetData>
    <row r="3" spans="2:14" x14ac:dyDescent="0.25">
      <c r="B3" s="17"/>
      <c r="C3" s="17"/>
      <c r="D3" s="17"/>
      <c r="E3" s="17"/>
      <c r="F3" s="17"/>
      <c r="G3" s="17"/>
      <c r="H3" s="17"/>
      <c r="I3" s="17"/>
      <c r="J3" s="17"/>
      <c r="K3" s="17"/>
      <c r="L3" s="17"/>
      <c r="M3" s="17"/>
      <c r="N3" s="17"/>
    </row>
    <row r="4" spans="2:14" x14ac:dyDescent="0.25">
      <c r="B4" s="17"/>
      <c r="C4" s="17"/>
      <c r="D4" s="17"/>
      <c r="E4" s="17"/>
      <c r="F4" s="17"/>
      <c r="G4" s="17"/>
      <c r="H4" s="17"/>
      <c r="I4" s="17"/>
      <c r="J4" s="17"/>
      <c r="K4" s="17"/>
      <c r="L4" s="17"/>
      <c r="M4" s="17"/>
      <c r="N4" s="17"/>
    </row>
    <row r="5" spans="2:14" x14ac:dyDescent="0.25">
      <c r="B5" s="17"/>
      <c r="C5" s="17"/>
      <c r="D5" s="17"/>
      <c r="E5" s="17"/>
      <c r="F5" s="17"/>
      <c r="G5" s="17"/>
      <c r="H5" s="17"/>
      <c r="I5" s="17"/>
      <c r="J5" s="17"/>
      <c r="K5" s="17"/>
      <c r="L5" s="17"/>
      <c r="M5" s="17"/>
      <c r="N5" s="17"/>
    </row>
    <row r="6" spans="2:14" x14ac:dyDescent="0.25">
      <c r="B6" s="17"/>
      <c r="C6" s="17"/>
      <c r="D6" s="17"/>
      <c r="E6" s="17"/>
      <c r="F6" s="17"/>
      <c r="G6" s="17"/>
      <c r="H6" s="17"/>
      <c r="I6" s="17"/>
      <c r="J6" s="17"/>
      <c r="K6" s="17"/>
      <c r="L6" s="17"/>
      <c r="M6" s="17"/>
      <c r="N6" s="17"/>
    </row>
    <row r="7" spans="2:14" x14ac:dyDescent="0.25">
      <c r="B7" s="17"/>
      <c r="C7" s="17"/>
      <c r="D7" s="17"/>
      <c r="E7" s="17"/>
      <c r="F7" s="17"/>
      <c r="G7" s="17"/>
      <c r="H7" s="17"/>
      <c r="I7" s="17"/>
      <c r="J7" s="17"/>
      <c r="K7" s="17"/>
      <c r="L7" s="17"/>
      <c r="M7" s="17"/>
      <c r="N7" s="17"/>
    </row>
    <row r="8" spans="2:14" x14ac:dyDescent="0.25">
      <c r="B8" s="17"/>
      <c r="C8" s="17"/>
      <c r="D8" s="17"/>
      <c r="E8" s="17"/>
      <c r="F8" s="17"/>
      <c r="G8" s="17"/>
      <c r="H8" s="17"/>
      <c r="I8" s="17"/>
      <c r="J8" s="17"/>
      <c r="K8" s="17"/>
      <c r="L8" s="17"/>
      <c r="M8" s="17"/>
      <c r="N8" s="17"/>
    </row>
    <row r="9" spans="2:14" x14ac:dyDescent="0.25">
      <c r="B9" s="17"/>
      <c r="C9" s="17"/>
      <c r="D9" s="17"/>
      <c r="E9" s="17"/>
      <c r="F9" s="17"/>
      <c r="G9" s="17"/>
      <c r="H9" s="17"/>
      <c r="I9" s="17"/>
      <c r="J9" s="17"/>
      <c r="K9" s="17"/>
      <c r="L9" s="17"/>
      <c r="M9" s="17"/>
      <c r="N9" s="17"/>
    </row>
    <row r="10" spans="2:14" x14ac:dyDescent="0.25">
      <c r="B10" s="17"/>
      <c r="C10" s="17"/>
      <c r="D10" s="17"/>
      <c r="E10" s="17"/>
      <c r="F10" s="17"/>
      <c r="G10" s="17"/>
      <c r="H10" s="17"/>
      <c r="I10" s="17"/>
      <c r="J10" s="17"/>
      <c r="K10" s="17"/>
      <c r="L10" s="17"/>
      <c r="M10" s="17"/>
      <c r="N10" s="17"/>
    </row>
    <row r="11" spans="2:14" x14ac:dyDescent="0.25">
      <c r="B11" s="17"/>
      <c r="C11" s="17"/>
      <c r="D11" s="17"/>
      <c r="E11" s="17"/>
      <c r="F11" s="17"/>
      <c r="G11" s="17"/>
      <c r="H11" s="17"/>
      <c r="I11" s="17"/>
      <c r="J11" s="17"/>
      <c r="K11" s="17"/>
      <c r="L11" s="17"/>
      <c r="M11" s="17"/>
      <c r="N11" s="17"/>
    </row>
    <row r="12" spans="2:14" x14ac:dyDescent="0.25">
      <c r="B12" s="17"/>
      <c r="C12" s="17"/>
      <c r="D12" s="17"/>
      <c r="E12" s="17"/>
      <c r="F12" s="17"/>
      <c r="G12" s="17"/>
      <c r="H12" s="17"/>
      <c r="I12" s="17"/>
      <c r="J12" s="17"/>
      <c r="K12" s="17"/>
      <c r="L12" s="17"/>
      <c r="M12" s="17"/>
      <c r="N12" s="17"/>
    </row>
    <row r="13" spans="2:14" x14ac:dyDescent="0.25">
      <c r="B13" s="17"/>
      <c r="C13" s="17"/>
      <c r="D13" s="17"/>
      <c r="E13" s="17"/>
      <c r="F13" s="17"/>
      <c r="G13" s="17"/>
      <c r="H13" s="17"/>
      <c r="I13" s="17"/>
      <c r="J13" s="17"/>
      <c r="K13" s="17"/>
      <c r="L13" s="17"/>
      <c r="M13" s="17"/>
      <c r="N13" s="17"/>
    </row>
    <row r="14" spans="2:14" x14ac:dyDescent="0.25">
      <c r="B14" s="17"/>
      <c r="C14" s="17"/>
      <c r="D14" s="17"/>
      <c r="E14" s="17"/>
      <c r="F14" s="17"/>
      <c r="G14" s="17"/>
      <c r="H14" s="17"/>
      <c r="I14" s="17"/>
      <c r="J14" s="17"/>
      <c r="K14" s="17"/>
      <c r="L14" s="17"/>
      <c r="M14" s="17"/>
      <c r="N14" s="17"/>
    </row>
    <row r="15" spans="2:14" x14ac:dyDescent="0.25">
      <c r="B15" s="17"/>
      <c r="C15" s="17"/>
      <c r="D15" s="17"/>
      <c r="E15" s="17"/>
      <c r="F15" s="17"/>
      <c r="G15" s="17"/>
      <c r="H15" s="17"/>
      <c r="I15" s="17"/>
      <c r="J15" s="17"/>
      <c r="K15" s="17"/>
      <c r="L15" s="17"/>
      <c r="M15" s="17"/>
      <c r="N15" s="17"/>
    </row>
    <row r="16" spans="2:14" x14ac:dyDescent="0.25">
      <c r="B16" s="17"/>
      <c r="C16" s="17"/>
      <c r="D16" s="17"/>
      <c r="E16" s="17"/>
      <c r="F16" s="17"/>
      <c r="G16" s="17"/>
      <c r="H16" s="17"/>
      <c r="I16" s="17"/>
      <c r="J16" s="17"/>
      <c r="K16" s="17"/>
      <c r="L16" s="17"/>
      <c r="M16" s="17"/>
      <c r="N16" s="17"/>
    </row>
    <row r="17" spans="2:14" x14ac:dyDescent="0.25">
      <c r="B17" s="17"/>
      <c r="C17" s="17"/>
      <c r="D17" s="17"/>
      <c r="E17" s="17"/>
      <c r="F17" s="17"/>
      <c r="G17" s="17"/>
      <c r="H17" s="17"/>
      <c r="I17" s="17"/>
      <c r="J17" s="17"/>
      <c r="K17" s="17"/>
      <c r="L17" s="17"/>
      <c r="M17" s="17"/>
      <c r="N17" s="17"/>
    </row>
    <row r="18" spans="2:14" x14ac:dyDescent="0.25">
      <c r="B18" s="17"/>
      <c r="C18" s="17"/>
      <c r="D18" s="17"/>
      <c r="E18" s="17"/>
      <c r="F18" s="17"/>
      <c r="G18" s="17"/>
      <c r="H18" s="17"/>
      <c r="I18" s="17"/>
      <c r="J18" s="17"/>
      <c r="K18" s="17"/>
      <c r="L18" s="17"/>
      <c r="M18" s="17"/>
      <c r="N18" s="17"/>
    </row>
    <row r="19" spans="2:14" x14ac:dyDescent="0.25">
      <c r="B19" s="17"/>
      <c r="C19" s="17"/>
      <c r="D19" s="17"/>
      <c r="E19" s="17"/>
      <c r="F19" s="17"/>
      <c r="G19" s="17"/>
      <c r="H19" s="17"/>
      <c r="I19" s="17"/>
      <c r="J19" s="17"/>
      <c r="K19" s="17"/>
      <c r="L19" s="17"/>
      <c r="M19" s="17"/>
      <c r="N19" s="17"/>
    </row>
    <row r="20" spans="2:14" x14ac:dyDescent="0.25">
      <c r="B20" s="17"/>
      <c r="C20" s="17"/>
      <c r="D20" s="17"/>
      <c r="E20" s="17"/>
      <c r="F20" s="17"/>
      <c r="G20" s="17"/>
      <c r="H20" s="17"/>
      <c r="I20" s="17"/>
      <c r="J20" s="17"/>
      <c r="K20" s="17"/>
      <c r="L20" s="17"/>
      <c r="M20" s="17"/>
      <c r="N20" s="17"/>
    </row>
    <row r="21" spans="2:14" x14ac:dyDescent="0.25">
      <c r="B21" s="17"/>
      <c r="C21" s="17"/>
      <c r="D21" s="17"/>
      <c r="E21" s="17"/>
      <c r="F21" s="17"/>
      <c r="G21" s="17"/>
      <c r="H21" s="17"/>
      <c r="I21" s="17"/>
      <c r="J21" s="17"/>
      <c r="K21" s="17"/>
      <c r="L21" s="17"/>
      <c r="M21" s="17"/>
      <c r="N21" s="17"/>
    </row>
    <row r="22" spans="2:14" x14ac:dyDescent="0.25">
      <c r="B22" s="17"/>
      <c r="C22" s="17"/>
      <c r="D22" s="17"/>
      <c r="E22" s="17"/>
      <c r="F22" s="17"/>
      <c r="G22" s="17"/>
      <c r="H22" s="17"/>
      <c r="I22" s="17"/>
      <c r="J22" s="17"/>
      <c r="K22" s="17"/>
      <c r="L22" s="17"/>
      <c r="M22" s="17"/>
      <c r="N22" s="17"/>
    </row>
    <row r="23" spans="2:14" x14ac:dyDescent="0.25">
      <c r="B23" s="17"/>
      <c r="C23" s="17"/>
      <c r="D23" s="17"/>
      <c r="E23" s="17"/>
      <c r="F23" s="17"/>
      <c r="G23" s="17"/>
      <c r="H23" s="17"/>
      <c r="I23" s="17"/>
      <c r="J23" s="17"/>
      <c r="K23" s="17"/>
      <c r="L23" s="17"/>
      <c r="M23" s="17"/>
      <c r="N23" s="17"/>
    </row>
  </sheetData>
  <sheetProtection password="D14F" sheet="1" objects="1" scenarios="1"/>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C7"/>
  <sheetViews>
    <sheetView topLeftCell="C5" workbookViewId="0">
      <selection activeCell="C7" sqref="C7"/>
    </sheetView>
  </sheetViews>
  <sheetFormatPr baseColWidth="10" defaultRowHeight="15" x14ac:dyDescent="0.25"/>
  <cols>
    <col min="2" max="2" width="18.85546875" customWidth="1"/>
    <col min="3" max="3" width="125.5703125" customWidth="1"/>
  </cols>
  <sheetData>
    <row r="3" spans="1:3" ht="15.75" thickBot="1" x14ac:dyDescent="0.3"/>
    <row r="4" spans="1:3" ht="60" customHeight="1" thickBot="1" x14ac:dyDescent="0.3">
      <c r="A4" s="126" t="s">
        <v>259</v>
      </c>
      <c r="B4" s="128" t="s">
        <v>260</v>
      </c>
      <c r="C4" s="130" t="s">
        <v>268</v>
      </c>
    </row>
    <row r="5" spans="1:3" ht="60" customHeight="1" thickBot="1" x14ac:dyDescent="0.3">
      <c r="A5" s="126" t="s">
        <v>261</v>
      </c>
      <c r="B5" s="127" t="s">
        <v>262</v>
      </c>
      <c r="C5" s="130" t="s">
        <v>269</v>
      </c>
    </row>
    <row r="6" spans="1:3" ht="84.75" customHeight="1" thickBot="1" x14ac:dyDescent="0.3">
      <c r="A6" s="126" t="s">
        <v>263</v>
      </c>
      <c r="B6" s="127" t="s">
        <v>264</v>
      </c>
      <c r="C6" s="130" t="s">
        <v>267</v>
      </c>
    </row>
    <row r="7" spans="1:3" ht="116.25" customHeight="1" thickBot="1" x14ac:dyDescent="0.3">
      <c r="A7" s="126" t="s">
        <v>265</v>
      </c>
      <c r="B7" s="127" t="s">
        <v>266</v>
      </c>
      <c r="C7" s="129" t="s">
        <v>270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RESULTADO</vt:lpstr>
      <vt:lpstr>FORMATO 2020 OCI INFOTEP</vt:lpstr>
      <vt:lpstr>CONVENCIONES</vt:lpstr>
      <vt:lpstr>PARA PRESENTACION</vt:lpstr>
      <vt:lpstr>Hoja1</vt:lpstr>
      <vt:lpstr>FIJO1</vt:lpstr>
      <vt:lpstr>FIJO2</vt:lpstr>
      <vt:lpstr>FIJO3</vt:lpstr>
      <vt:lpstr>FIJO4</vt:lpstr>
      <vt:lpstr>FIJO5</vt:lpstr>
      <vt:lpstr>FIJO6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CONTROL INTERNO</cp:lastModifiedBy>
  <dcterms:created xsi:type="dcterms:W3CDTF">2018-12-05T21:17:32Z</dcterms:created>
  <dcterms:modified xsi:type="dcterms:W3CDTF">2021-11-27T17:05:59Z</dcterms:modified>
</cp:coreProperties>
</file>