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10-OCTUBRE 2025\"/>
    </mc:Choice>
  </mc:AlternateContent>
  <xr:revisionPtr revIDLastSave="0" documentId="13_ncr:1_{20CD7D89-C22E-4A4E-8977-F41C16570A37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6" l="1"/>
  <c r="B19" i="6"/>
  <c r="G7" i="1" l="1"/>
  <c r="H7" i="1"/>
  <c r="D13" i="10" l="1"/>
  <c r="I5" i="11" l="1"/>
  <c r="H5" i="11"/>
  <c r="F5" i="11" l="1"/>
  <c r="G5" i="11" l="1"/>
  <c r="K5" i="11" s="1"/>
  <c r="D5" i="11"/>
  <c r="B18" i="10"/>
  <c r="D4" i="9"/>
  <c r="B17" i="5"/>
  <c r="F4" i="9" l="1"/>
  <c r="I8" i="11" l="1"/>
  <c r="B16" i="6" l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<sst xmlns="http://schemas.openxmlformats.org/spreadsheetml/2006/main" count="283" uniqueCount="131">
  <si>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</si>
  <si>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</si>
  <si>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</si>
  <si>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</si>
  <si>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</si>
  <si>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</si>
  <si>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</si>
  <si>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</si>
  <si>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</si>
  <si>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</si>
  <si>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</si>
  <si>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</si>
  <si>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</si>
  <si>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</si>
  <si>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</si>
  <si>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</si>
  <si>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</si>
  <si>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</si>
  <si>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</si>
  <si>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</si>
  <si>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</si>
  <si>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</si>
  <si>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</si>
  <si>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</si>
  <si>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</si>
  <si>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</si>
  <si>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</si>
  <si>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</si>
  <si>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</si>
  <si>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</si>
  <si>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</si>
  <si>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</si>
  <si>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</si>
  <si>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</si>
  <si>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</si>
  <si>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</si>
  <si>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</si>
  <si>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</si>
  <si>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</si>
  <si>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</si>
  <si>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</si>
  <si>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</si>
  <si>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</si>
  <si>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</si>
  <si>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</si>
  <si>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</si>
  <si>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</si>
  <si>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</si>
  <si>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</si>
  <si>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</si>
  <si>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</si>
  <si>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</si>
  <si>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</si>
  <si>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</si>
  <si>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</si>
  <si>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</si>
  <si>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</si>
  <si>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</si>
  <si>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</si>
  <si>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</si>
  <si>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</si>
  <si>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</si>
  <si>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</si>
  <si>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</si>
  <si>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</si>
  <si>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</si>
  <si>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</si>
  <si>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</si>
  <si>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</si>
  <si>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</si>
  <si>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</si>
  <si>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</si>
  <si>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</si>
  <si>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</si>
  <si>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</si>
  <si>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</si>
  <si>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</si>
  <si>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</si>
  <si>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</si>
  <si>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</si>
  <si>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</si>
  <si>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</si>
  <si>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</si>
  <si>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</si>
  <si>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</si>
  <si>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</si>
  <si>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</si>
  <si>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</si>
  <si>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</si>
  <si>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</si>
  <si>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</si>
  <si>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</si>
  <si>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</si>
  <si>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</si>
  <si>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</si>
  <si>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</si>
  <si>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</si>
  <si>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</si>
  <si>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</si>
  <si>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</si>
  <si>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</si>
  <si>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</si>
  <si>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</si>
  <si>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</si>
  <si>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</si>
  <si>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</si>
  <si>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</si>
  <si>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</si>
  <si>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</si>
  <si>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</si>
  <si>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</si>
  <si>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</si>
  <si>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</si>
  <si>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</si>
  <si>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</si>
  <si>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</si>
  <si>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</si>
  <si>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</si>
  <si>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</si>
  <si>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</si>
  <si>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</si>
  <si>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</si>
  <si>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</si>
  <si>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</si>
  <si>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</si>
  <si>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</si>
  <si>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OCTUBRE 31  DE 2025</t>
  </si>
  <si>
    <t>EJECUCIÓN PRESUPUESTAL 
GASTOS DE PERSONAL 
CON CORTE OCTUBRE 31  DE 2025</t>
  </si>
  <si>
    <t>EJECUCIÓN PRESUPUESTAL
ADQUISICIÓN BIENES Y SERVICIOS
CON CORTE OCTUBRE 31  DE 2025</t>
  </si>
  <si>
    <t>Ejecución Presupuestal - Proyectos de Inversión
CON CORTE OCTUBRE 31  DE 2025</t>
  </si>
  <si>
    <t>EJECUCIÓN PRESUPUESTAL 
PROYECTOS DE INVERSIÓN
CON CORTE OCTUBRE 31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</si>
</sst>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1" xfId="9" applyFont="1" applyBorder="1" applyAlignment="1">
      <alignment horizontal="right" vertical="center" wrapText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8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  <xf numFmtId="17" fontId="0" fillId="0" borderId="0" xfId="0" applyNumberFormat="1"/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OCTUBRE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8.3333333298152956E-2</c:v>
                </c:pt>
                <c:pt idx="1">
                  <c:v>0.16666666659630591</c:v>
                </c:pt>
                <c:pt idx="2">
                  <c:v>0.24999999989445887</c:v>
                </c:pt>
                <c:pt idx="3">
                  <c:v>0.33333333319261182</c:v>
                </c:pt>
                <c:pt idx="4">
                  <c:v>0.41666666649076478</c:v>
                </c:pt>
                <c:pt idx="5">
                  <c:v>0.49999999978891774</c:v>
                </c:pt>
                <c:pt idx="6">
                  <c:v>0.58333333308707069</c:v>
                </c:pt>
                <c:pt idx="7">
                  <c:v>0.66666666638522365</c:v>
                </c:pt>
                <c:pt idx="8">
                  <c:v>0.74999999968337661</c:v>
                </c:pt>
                <c:pt idx="9">
                  <c:v>0.83333333298152956</c:v>
                </c:pt>
                <c:pt idx="10">
                  <c:v>0.91666666627968252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1.5898884764752336E-3</c:v>
                </c:pt>
                <c:pt idx="1">
                  <c:v>2.2642458779345054E-2</c:v>
                </c:pt>
                <c:pt idx="2">
                  <c:v>5.6708802070280909E-2</c:v>
                </c:pt>
                <c:pt idx="3">
                  <c:v>9.4325665557961305E-2</c:v>
                </c:pt>
                <c:pt idx="4">
                  <c:v>0.13271203776251006</c:v>
                </c:pt>
                <c:pt idx="5">
                  <c:v>0.15852752012805035</c:v>
                </c:pt>
                <c:pt idx="6">
                  <c:v>0.20868879297049808</c:v>
                </c:pt>
                <c:pt idx="7">
                  <c:v>0.25810425277167942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OCTUBRE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394790741</c:v>
                </c:pt>
                <c:pt idx="1">
                  <c:v>789581482</c:v>
                </c:pt>
                <c:pt idx="2">
                  <c:v>1184372223</c:v>
                </c:pt>
                <c:pt idx="3">
                  <c:v>1579162964</c:v>
                </c:pt>
                <c:pt idx="4">
                  <c:v>1973953705</c:v>
                </c:pt>
                <c:pt idx="5">
                  <c:v>2368744446</c:v>
                </c:pt>
                <c:pt idx="6">
                  <c:v>2763535187</c:v>
                </c:pt>
                <c:pt idx="7">
                  <c:v>3158325928</c:v>
                </c:pt>
                <c:pt idx="8">
                  <c:v>3553116669</c:v>
                </c:pt>
                <c:pt idx="9">
                  <c:v>3947907410</c:v>
                </c:pt>
                <c:pt idx="10">
                  <c:v>4342698151</c:v>
                </c:pt>
                <c:pt idx="11">
                  <c:v>4737488894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751022366</c:v>
                </c:pt>
                <c:pt idx="6">
                  <c:v>988660839</c:v>
                </c:pt>
                <c:pt idx="7">
                  <c:v>1222766031</c:v>
                </c:pt>
                <c:pt idx="8">
                  <c:v>1600626290</c:v>
                </c:pt>
                <c:pt idx="9">
                  <c:v>1976691941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OCTUBRE 31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4020946326</c:v>
                </c:pt>
                <c:pt idx="3" formatCode="0.00%">
                  <c:v>0.48931611181731821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OCTUBRE 31 DE 2025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0.19066727495243502</c:v>
                </c:pt>
                <c:pt idx="6">
                  <c:v>0.27631143269503411</c:v>
                </c:pt>
                <c:pt idx="7">
                  <c:v>0.34095017324886812</c:v>
                </c:pt>
                <c:pt idx="8">
                  <c:v>0.43353768410319221</c:v>
                </c:pt>
                <c:pt idx="9">
                  <c:v>0.48931611181731821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7121157787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4020946326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4015188492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OCTUBRE 31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0.86658635989274779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0.48931611181731821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0.4886154307544669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274010923</c:v>
                </c:pt>
                <c:pt idx="1">
                  <c:v>9088812995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1.615122444496888E-2</c:v>
                </c:pt>
                <c:pt idx="1">
                  <c:v>0.53572849218348428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274010923</c:v>
                </c:pt>
                <c:pt idx="1">
                  <c:v>0</c:v>
                </c:pt>
                <c:pt idx="2">
                  <c:v>0</c:v>
                </c:pt>
                <c:pt idx="3">
                  <c:v>274010923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0.33415966219512194</c:v>
                </c:pt>
                <c:pt idx="1">
                  <c:v>0</c:v>
                </c:pt>
                <c:pt idx="2">
                  <c:v>0</c:v>
                </c:pt>
                <c:pt idx="3" formatCode="0.00%">
                  <c:v>0.15804406151964082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274010923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0.33415966219512194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OCTUBRE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3524810559</c:v>
                </c:pt>
                <c:pt idx="2">
                  <c:v>2011608075</c:v>
                </c:pt>
                <c:pt idx="3">
                  <c:v>10261054873</c:v>
                </c:pt>
                <c:pt idx="4">
                  <c:v>6902261208</c:v>
                </c:pt>
                <c:pt idx="5">
                  <c:v>5503076237</c:v>
                </c:pt>
                <c:pt idx="6">
                  <c:v>5483138143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7121157787</c:v>
                </c:pt>
                <c:pt idx="5">
                  <c:v>4020946326</c:v>
                </c:pt>
                <c:pt idx="6">
                  <c:v>4015188492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OCTUBRE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3385607338</c:v>
                </c:pt>
                <c:pt idx="5">
                  <c:v>3375817355</c:v>
                </c:pt>
                <c:pt idx="6">
                  <c:v>3358768924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3482938384</c:v>
                </c:pt>
                <c:pt idx="2">
                  <c:v>11608126</c:v>
                </c:pt>
                <c:pt idx="3">
                  <c:v>4737488894</c:v>
                </c:pt>
                <c:pt idx="4">
                  <c:v>3366086929</c:v>
                </c:pt>
                <c:pt idx="5">
                  <c:v>1976691941</c:v>
                </c:pt>
                <c:pt idx="6">
                  <c:v>1973802278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41872175</c:v>
                </c:pt>
                <c:pt idx="2">
                  <c:v>1999999949</c:v>
                </c:pt>
                <c:pt idx="3">
                  <c:v>1675688594</c:v>
                </c:pt>
                <c:pt idx="4">
                  <c:v>150566941</c:v>
                </c:pt>
                <c:pt idx="5">
                  <c:v>150566941</c:v>
                </c:pt>
                <c:pt idx="6">
                  <c:v>150566941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7121157787</c:v>
                </c:pt>
                <c:pt idx="5">
                  <c:v>4020946326</c:v>
                </c:pt>
                <c:pt idx="6">
                  <c:v>4015188492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OCTUBRE 31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0.29646860044112344</c:v>
                </c:pt>
                <c:pt idx="4">
                  <c:v>0.4060075734455868</c:v>
                </c:pt>
                <c:pt idx="5">
                  <c:v>0.47098293725905716</c:v>
                </c:pt>
                <c:pt idx="6">
                  <c:v>0.61846714172260453</c:v>
                </c:pt>
                <c:pt idx="7">
                  <c:v>0.68262321617610489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OCTUBRE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1812284593</c:v>
                </c:pt>
                <c:pt idx="6">
                  <c:v>2379785728</c:v>
                </c:pt>
                <c:pt idx="7">
                  <c:v>2626650436</c:v>
                </c:pt>
                <c:pt idx="8">
                  <c:v>2982632593</c:v>
                </c:pt>
                <c:pt idx="9">
                  <c:v>3375817355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  <c r="J4" s="298">
        <v>11597</v>
      </c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274010923</v>
      </c>
      <c r="I7" s="177">
        <f>H7/F10</f>
        <v>1.615122444496888E-2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9088812995</v>
      </c>
      <c r="I8" s="179">
        <f>H8/F10</f>
        <v>0.53572849218348428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9362823918</v>
      </c>
      <c r="I10" s="178">
        <f>SUM(I7:I9)</f>
        <v>0.55187971662845314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274010923</v>
      </c>
      <c r="D33" s="203"/>
      <c r="E33" s="203"/>
      <c r="F33" s="203"/>
      <c r="G33" s="177">
        <f>C33/C10</f>
        <v>1.615122444496888E-2</v>
      </c>
    </row>
    <row r="34" spans="2:15" ht="13.5" thickBot="1" x14ac:dyDescent="0.25">
      <c r="B34" s="137" t="s">
        <v>93</v>
      </c>
      <c r="C34" s="142">
        <f>+H8</f>
        <v>9088812995</v>
      </c>
      <c r="D34" s="203"/>
      <c r="E34" s="203"/>
      <c r="F34" s="203"/>
      <c r="G34" s="179">
        <f>C34/C10</f>
        <v>0.53572849218348428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9362823918</v>
      </c>
      <c r="D36" s="205"/>
      <c r="E36" s="205"/>
      <c r="F36" s="205"/>
      <c r="G36" s="206">
        <f>SUM(G33:G35)</f>
        <v>0.55187971662845314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4020946326</v>
      </c>
      <c r="F4" s="186">
        <f>E4/D4</f>
        <v>0.48931611181731821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7" sqref="C1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1566804894</v>
      </c>
      <c r="D12" s="48">
        <f t="shared" si="0"/>
        <v>0.49999999993915412</v>
      </c>
      <c r="E12" s="187">
        <f t="shared" si="0"/>
        <v>0.19066727495243502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2270584216</v>
      </c>
      <c r="D13" s="48">
        <f>+B13/$B$18</f>
        <v>0.58333333326234649</v>
      </c>
      <c r="E13" s="187">
        <f t="shared" si="0"/>
        <v>0.27631143269503411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2801751901</v>
      </c>
      <c r="D14" s="48">
        <f t="shared" si="0"/>
        <v>0.66666666658553886</v>
      </c>
      <c r="E14" s="187">
        <f t="shared" si="0"/>
        <v>0.34095017324886812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3562588102</v>
      </c>
      <c r="D15" s="48">
        <f>+B15/$B$18</f>
        <v>0.74999999990873112</v>
      </c>
      <c r="E15" s="187">
        <f t="shared" si="0"/>
        <v>0.43353768410319221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4020946326</v>
      </c>
      <c r="D16" s="48">
        <f>+B16/$B$18</f>
        <v>0.83333333323192349</v>
      </c>
      <c r="E16" s="187">
        <f>+C16/$B$18</f>
        <v>0.48931611181731821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I5" sqref="I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7121157787</v>
      </c>
      <c r="H5" s="40">
        <f>'EJE DE FUNCIONAMIENTO E INVERSI'!G6</f>
        <v>4020946326</v>
      </c>
      <c r="I5" s="40">
        <f>'EJE DE FUNCIONAMIENTO E INVERSI'!H6</f>
        <v>4015188492</v>
      </c>
      <c r="J5" s="156">
        <v>1</v>
      </c>
      <c r="K5" s="156">
        <f>G5/F5</f>
        <v>0.86658635989274779</v>
      </c>
      <c r="L5" s="157">
        <f>H5/F5</f>
        <v>0.48931611181731821</v>
      </c>
      <c r="M5" s="157">
        <f>I5/F5</f>
        <v>0.4886154307544669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7121157787</v>
      </c>
      <c r="H8" s="175">
        <f>+SUM(H5:H7)</f>
        <v>4020946326</v>
      </c>
      <c r="I8" s="175">
        <f>+SUM(I5:I7)</f>
        <v>4015188492</v>
      </c>
      <c r="J8" s="158">
        <v>1</v>
      </c>
      <c r="K8" s="156">
        <f>G8/F8</f>
        <v>0.86658635989274779</v>
      </c>
      <c r="L8" s="157">
        <f>H8/F8</f>
        <v>0.48931611181731821</v>
      </c>
      <c r="M8" s="157">
        <f>I8/F8</f>
        <v>0.4886154307544669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274010923</v>
      </c>
      <c r="D4" s="160">
        <f>C4/B4</f>
        <v>0.33415966219512194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274010923</v>
      </c>
      <c r="D7" s="184">
        <f>C7/B7</f>
        <v>0.15804406151964082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274010923</v>
      </c>
      <c r="C13" s="173"/>
    </row>
    <row r="14" spans="1:6" ht="13.5" thickBot="1" x14ac:dyDescent="0.25">
      <c r="A14" s="102" t="s">
        <v>71</v>
      </c>
      <c r="B14" s="185">
        <f>+B13/B12</f>
        <v>0.15804406151964082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J10" sqref="J10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3524810559</v>
      </c>
      <c r="D5" s="5">
        <v>2011608075</v>
      </c>
      <c r="E5" s="231">
        <f>B5+C5-D5</f>
        <v>10261054873</v>
      </c>
      <c r="F5" s="5">
        <v>6902261208</v>
      </c>
      <c r="G5" s="5">
        <v>5503076237</v>
      </c>
      <c r="H5" s="5">
        <v>5483138143</v>
      </c>
      <c r="J5" s="209">
        <f>F5/E5</f>
        <v>0.67266585097034981</v>
      </c>
      <c r="K5" s="210">
        <f>G5/E5</f>
        <v>0.53630706638946946</v>
      </c>
      <c r="L5" s="211">
        <f>H5/E5</f>
        <v>0.53436398215039538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7121157787</v>
      </c>
      <c r="G6" s="228">
        <v>4020946326</v>
      </c>
      <c r="H6" s="7">
        <v>4015188492</v>
      </c>
      <c r="J6" s="209">
        <f>F6/E6</f>
        <v>0.86658635989274779</v>
      </c>
      <c r="K6" s="210">
        <f>G6/E6</f>
        <v>0.48931611181731821</v>
      </c>
      <c r="L6" s="211">
        <f>H6/E6</f>
        <v>0.4886154307544669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3524810559</v>
      </c>
      <c r="D7" s="226">
        <f>D5+D6</f>
        <v>2011608075</v>
      </c>
      <c r="E7" s="245">
        <f>SUM(E5:E6)</f>
        <v>18478536842</v>
      </c>
      <c r="F7" s="199">
        <f>+SUM(F5:F6)</f>
        <v>14023418995</v>
      </c>
      <c r="G7" s="199">
        <f t="shared" ref="G7:H7" si="0">+SUM(G5:G6)</f>
        <v>9524022563</v>
      </c>
      <c r="H7" s="199">
        <f t="shared" si="0"/>
        <v>9498326635</v>
      </c>
      <c r="J7" s="181">
        <f>F7/E7</f>
        <v>0.75890310552760165</v>
      </c>
      <c r="K7" s="182">
        <f>G7/B7</f>
        <v>0.56138136520185644</v>
      </c>
      <c r="L7" s="183">
        <f>H7/E7</f>
        <v>0.51401941161332565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7"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3385607338</v>
      </c>
      <c r="H5" s="5">
        <v>3375817355</v>
      </c>
      <c r="I5" s="5">
        <v>3358768924</v>
      </c>
      <c r="J5" s="14"/>
      <c r="K5" s="209">
        <f>G5/F5</f>
        <v>0.87986362330513812</v>
      </c>
      <c r="L5" s="209">
        <f>H5/F5</f>
        <v>0.87731936785714393</v>
      </c>
      <c r="M5" s="209">
        <f>I5/F5</f>
        <v>0.87288876124102377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3482938384</v>
      </c>
      <c r="E6" s="5">
        <v>11608126</v>
      </c>
      <c r="F6" s="230">
        <f>C6+D6-E6</f>
        <v>4737488894</v>
      </c>
      <c r="G6" s="5">
        <v>3366086929</v>
      </c>
      <c r="H6" s="5">
        <v>1976691941</v>
      </c>
      <c r="I6" s="5">
        <v>1973802278</v>
      </c>
      <c r="J6" s="14"/>
      <c r="K6" s="209">
        <f>G6/F6</f>
        <v>0.71052133404747986</v>
      </c>
      <c r="L6" s="209">
        <f>H6/F6</f>
        <v>0.41724465961354928</v>
      </c>
      <c r="M6" s="209">
        <f>I6/F6</f>
        <v>0.41663470293298382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41872175</v>
      </c>
      <c r="E7" s="5">
        <v>1999999949</v>
      </c>
      <c r="F7" s="230">
        <f>C7+D7-E7</f>
        <v>1675688594</v>
      </c>
      <c r="G7" s="5">
        <v>150566941</v>
      </c>
      <c r="H7" s="5">
        <v>150566941</v>
      </c>
      <c r="I7" s="5">
        <v>150566941</v>
      </c>
      <c r="J7" s="14"/>
      <c r="K7" s="209">
        <f>G7/F7</f>
        <v>8.9853772078608535E-2</v>
      </c>
      <c r="L7" s="209">
        <f>H7/F7</f>
        <v>8.9853772078608535E-2</v>
      </c>
      <c r="M7" s="209">
        <f>I7/F7</f>
        <v>8.9853772078608535E-2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7121157787</v>
      </c>
      <c r="H9" s="7">
        <f>'EJE DE FUNCIONAMIENTO E INVERSI'!G6</f>
        <v>4020946326</v>
      </c>
      <c r="I9" s="7">
        <f>'EJE DE FUNCIONAMIENTO E INVERSI'!H6</f>
        <v>4015188492</v>
      </c>
      <c r="J9" s="14"/>
      <c r="K9" s="209">
        <f>G9/F9</f>
        <v>0.86658635989274779</v>
      </c>
      <c r="L9" s="209">
        <f>H9/F9</f>
        <v>0.48931611181731821</v>
      </c>
      <c r="M9" s="209">
        <f>I9/F9</f>
        <v>0.4886154307544669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3524810559</v>
      </c>
      <c r="E11" s="9">
        <f>E5+E6+E7+E8+E9</f>
        <v>2011608075</v>
      </c>
      <c r="F11" s="233">
        <f t="shared" ref="F11" si="4">+SUM(F5:F10)</f>
        <v>18478536842</v>
      </c>
      <c r="G11" s="9">
        <f>+SUM(G5:G10)</f>
        <v>14023418995</v>
      </c>
      <c r="H11" s="9">
        <f>+SUM(H5:H10)</f>
        <v>9524022563</v>
      </c>
      <c r="I11" s="9">
        <f>+SUM(I5:I10)</f>
        <v>9498326635</v>
      </c>
      <c r="J11" s="14"/>
      <c r="K11" s="181">
        <f>G11/F11</f>
        <v>0.75890310552760165</v>
      </c>
      <c r="L11" s="181">
        <f>H11/F11</f>
        <v>0.51540999400735998</v>
      </c>
      <c r="M11" s="181">
        <f>I11/F11</f>
        <v>0.51401941161332565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C16" sqref="C16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1140774823</v>
      </c>
      <c r="D9" s="20">
        <f t="shared" si="0"/>
        <v>0.33333333359321687</v>
      </c>
      <c r="E9" s="179">
        <f t="shared" si="1"/>
        <v>0.29646860044112344</v>
      </c>
    </row>
    <row r="10" spans="1:5" x14ac:dyDescent="0.2">
      <c r="A10" s="22" t="s">
        <v>10</v>
      </c>
      <c r="B10" s="19">
        <f>+$B$6*5</f>
        <v>1603282245</v>
      </c>
      <c r="C10" s="19">
        <v>1562267360</v>
      </c>
      <c r="D10" s="20">
        <f t="shared" si="0"/>
        <v>0.41666666699152111</v>
      </c>
      <c r="E10" s="179">
        <f t="shared" si="1"/>
        <v>0.4060075734455868</v>
      </c>
    </row>
    <row r="11" spans="1:5" x14ac:dyDescent="0.2">
      <c r="A11" s="22" t="s">
        <v>11</v>
      </c>
      <c r="B11" s="19">
        <f>+$B$6*6</f>
        <v>1923938694</v>
      </c>
      <c r="C11" s="19">
        <v>1812284593</v>
      </c>
      <c r="D11" s="20">
        <f t="shared" si="0"/>
        <v>0.50000000038982528</v>
      </c>
      <c r="E11" s="179">
        <f t="shared" si="1"/>
        <v>0.47098293725905716</v>
      </c>
    </row>
    <row r="12" spans="1:5" x14ac:dyDescent="0.2">
      <c r="A12" s="22" t="s">
        <v>12</v>
      </c>
      <c r="B12" s="19">
        <f>+$B$6*7</f>
        <v>2244595143</v>
      </c>
      <c r="C12" s="19">
        <v>2379785728</v>
      </c>
      <c r="D12" s="20">
        <f t="shared" si="0"/>
        <v>0.58333333378812957</v>
      </c>
      <c r="E12" s="179">
        <f t="shared" si="1"/>
        <v>0.61846714172260453</v>
      </c>
    </row>
    <row r="13" spans="1:5" x14ac:dyDescent="0.2">
      <c r="A13" s="22" t="s">
        <v>13</v>
      </c>
      <c r="B13" s="19">
        <f>+$B$6*8</f>
        <v>2565251592</v>
      </c>
      <c r="C13" s="19">
        <v>2626650436</v>
      </c>
      <c r="D13" s="20">
        <f t="shared" si="0"/>
        <v>0.66666666718643375</v>
      </c>
      <c r="E13" s="179">
        <f t="shared" si="1"/>
        <v>0.68262321617610489</v>
      </c>
    </row>
    <row r="14" spans="1:5" x14ac:dyDescent="0.2">
      <c r="A14" s="22" t="s">
        <v>14</v>
      </c>
      <c r="B14" s="19">
        <f>+$B$6*9</f>
        <v>2885908041</v>
      </c>
      <c r="C14" s="19">
        <v>2982632593</v>
      </c>
      <c r="D14" s="20">
        <f t="shared" si="0"/>
        <v>0.75000000058473792</v>
      </c>
      <c r="E14" s="179">
        <f t="shared" si="1"/>
        <v>0.77513711965642584</v>
      </c>
    </row>
    <row r="15" spans="1:5" x14ac:dyDescent="0.2">
      <c r="A15" s="22" t="s">
        <v>15</v>
      </c>
      <c r="B15" s="19">
        <f>+$B$6*10</f>
        <v>3206564490</v>
      </c>
      <c r="C15" s="19">
        <v>3375817355</v>
      </c>
      <c r="D15" s="20">
        <f t="shared" si="0"/>
        <v>0.83333333398304221</v>
      </c>
      <c r="E15" s="179">
        <f t="shared" si="1"/>
        <v>0.87731936785714393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B18" sqref="B1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394790741</v>
      </c>
      <c r="C6" s="21">
        <v>7532079</v>
      </c>
      <c r="D6" s="20">
        <f>+B6/$B$17</f>
        <v>8.3333333298152956E-2</v>
      </c>
      <c r="E6" s="179">
        <f>+C6/$B$17</f>
        <v>1.5898884764752336E-3</v>
      </c>
    </row>
    <row r="7" spans="1:5" x14ac:dyDescent="0.2">
      <c r="A7" s="22" t="s">
        <v>7</v>
      </c>
      <c r="B7" s="190">
        <f>+$B$6*2</f>
        <v>789581482</v>
      </c>
      <c r="C7" s="21">
        <v>107268397</v>
      </c>
      <c r="D7" s="20">
        <f t="shared" ref="D7:D17" si="0">+B7/$B$17</f>
        <v>0.16666666659630591</v>
      </c>
      <c r="E7" s="179">
        <f t="shared" ref="E7:E17" si="1">+C7/$B$17</f>
        <v>2.2642458779345054E-2</v>
      </c>
    </row>
    <row r="8" spans="1:5" x14ac:dyDescent="0.2">
      <c r="A8" s="22" t="s">
        <v>8</v>
      </c>
      <c r="B8" s="190">
        <f>+$B$6*3</f>
        <v>1184372223</v>
      </c>
      <c r="C8" s="21">
        <v>268657320</v>
      </c>
      <c r="D8" s="20">
        <f t="shared" si="0"/>
        <v>0.24999999989445887</v>
      </c>
      <c r="E8" s="179">
        <f t="shared" si="1"/>
        <v>5.6708802070280909E-2</v>
      </c>
    </row>
    <row r="9" spans="1:5" x14ac:dyDescent="0.2">
      <c r="A9" s="22" t="s">
        <v>9</v>
      </c>
      <c r="B9" s="190">
        <f>+$B$6*4</f>
        <v>1579162964</v>
      </c>
      <c r="C9" s="21">
        <v>446866793</v>
      </c>
      <c r="D9" s="20">
        <f t="shared" si="0"/>
        <v>0.33333333319261182</v>
      </c>
      <c r="E9" s="179">
        <f t="shared" si="1"/>
        <v>9.4325665557961305E-2</v>
      </c>
    </row>
    <row r="10" spans="1:5" x14ac:dyDescent="0.2">
      <c r="A10" s="22" t="s">
        <v>10</v>
      </c>
      <c r="B10" s="190">
        <f>+$B$6*5</f>
        <v>1973953705</v>
      </c>
      <c r="C10" s="21">
        <v>628721805</v>
      </c>
      <c r="D10" s="20">
        <f t="shared" si="0"/>
        <v>0.41666666649076478</v>
      </c>
      <c r="E10" s="179">
        <f t="shared" si="1"/>
        <v>0.13271203776251006</v>
      </c>
    </row>
    <row r="11" spans="1:5" x14ac:dyDescent="0.2">
      <c r="A11" s="22" t="s">
        <v>11</v>
      </c>
      <c r="B11" s="190">
        <f>+$B$6*6</f>
        <v>2368744446</v>
      </c>
      <c r="C11" s="21">
        <v>751022366</v>
      </c>
      <c r="D11" s="20">
        <f t="shared" si="0"/>
        <v>0.49999999978891774</v>
      </c>
      <c r="E11" s="179">
        <f t="shared" si="1"/>
        <v>0.15852752012805035</v>
      </c>
    </row>
    <row r="12" spans="1:5" x14ac:dyDescent="0.2">
      <c r="A12" s="22" t="s">
        <v>12</v>
      </c>
      <c r="B12" s="190">
        <f>+$B$6*7</f>
        <v>2763535187</v>
      </c>
      <c r="C12" s="21">
        <v>988660839</v>
      </c>
      <c r="D12" s="20">
        <f t="shared" si="0"/>
        <v>0.58333333308707069</v>
      </c>
      <c r="E12" s="179">
        <f t="shared" si="1"/>
        <v>0.20868879297049808</v>
      </c>
    </row>
    <row r="13" spans="1:5" x14ac:dyDescent="0.2">
      <c r="A13" s="22" t="s">
        <v>13</v>
      </c>
      <c r="B13" s="190">
        <f>+$B$6*8</f>
        <v>3158325928</v>
      </c>
      <c r="C13" s="21">
        <v>1222766031</v>
      </c>
      <c r="D13" s="20">
        <f t="shared" si="0"/>
        <v>0.66666666638522365</v>
      </c>
      <c r="E13" s="179">
        <f t="shared" si="1"/>
        <v>0.25810425277167942</v>
      </c>
    </row>
    <row r="14" spans="1:5" x14ac:dyDescent="0.2">
      <c r="A14" s="22" t="s">
        <v>14</v>
      </c>
      <c r="B14" s="190">
        <f>+$B$6*9</f>
        <v>3553116669</v>
      </c>
      <c r="C14" s="21">
        <v>1600626290</v>
      </c>
      <c r="D14" s="20">
        <f t="shared" si="0"/>
        <v>0.74999999968337661</v>
      </c>
      <c r="E14" s="179">
        <f t="shared" si="1"/>
        <v>0.3378638611748902</v>
      </c>
    </row>
    <row r="15" spans="1:5" x14ac:dyDescent="0.2">
      <c r="A15" s="38" t="s">
        <v>15</v>
      </c>
      <c r="B15" s="190">
        <f>+$B$6*10</f>
        <v>3947907410</v>
      </c>
      <c r="C15" s="21">
        <v>1976691941</v>
      </c>
      <c r="D15" s="20">
        <f t="shared" si="0"/>
        <v>0.83333333298152956</v>
      </c>
      <c r="E15" s="179">
        <f t="shared" si="1"/>
        <v>0.41724465961354928</v>
      </c>
    </row>
    <row r="16" spans="1:5" x14ac:dyDescent="0.2">
      <c r="A16" s="38" t="s">
        <v>16</v>
      </c>
      <c r="B16" s="190">
        <f>+$B$6*11</f>
        <v>4342698151</v>
      </c>
      <c r="C16" s="21">
        <v>0</v>
      </c>
      <c r="D16" s="20">
        <f t="shared" si="0"/>
        <v>0.91666666627968252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+$B$6*12+2</f>
        <v>4737488894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>
        <f>4737488894/12</f>
        <v>394790741.16666669</v>
      </c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2025-11-14T16:04:45Z</dcterms:modified>
</cp:coreProperties>
</file>