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9-SEPTIEMBRE 2022\"/>
    </mc:Choice>
  </mc:AlternateContent>
  <xr:revisionPtr revIDLastSave="0" documentId="13_ncr:1_{10B413B6-7E37-4443-B24A-3B732B4E0BD4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L6" i="1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L7" i="4"/>
  <c r="L6" i="4"/>
  <c r="L5" i="4"/>
  <c r="K7" i="4"/>
  <c r="K6" i="4"/>
  <c r="J7" i="4"/>
  <c r="J6" i="4"/>
  <c r="K5" i="4"/>
  <c r="L6" i="1"/>
  <c r="K6" i="1"/>
  <c r="J6" i="1"/>
  <c r="L5" i="1"/>
  <c r="K5" i="1"/>
  <c r="J5" i="1"/>
  <c r="I8" i="15"/>
  <c r="I7" i="15"/>
  <c r="G8" i="15"/>
  <c r="F10" i="15"/>
  <c r="G7" i="15"/>
  <c r="B18" i="10"/>
  <c r="B7" i="10"/>
  <c r="B10" i="10" s="1"/>
  <c r="B17" i="10"/>
  <c r="B16" i="10"/>
  <c r="B15" i="10"/>
  <c r="B9" i="10"/>
  <c r="B8" i="10"/>
  <c r="B11" i="10"/>
  <c r="B12" i="10"/>
  <c r="B13" i="10"/>
  <c r="B19" i="6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J9" i="11" s="1"/>
  <c r="B8" i="5" l="1"/>
  <c r="B21" i="6" l="1"/>
  <c r="B7" i="5"/>
  <c r="E5" i="1"/>
  <c r="E6" i="1"/>
  <c r="D11" i="4" l="1"/>
  <c r="E6" i="4"/>
  <c r="E7" i="4"/>
  <c r="E8" i="4"/>
  <c r="K8" i="4" s="1"/>
  <c r="E5" i="4"/>
  <c r="C7" i="1"/>
  <c r="D7" i="1"/>
  <c r="E10" i="15"/>
  <c r="D10" i="15"/>
  <c r="F9" i="15"/>
  <c r="F7" i="15"/>
  <c r="B4" i="16" s="1"/>
  <c r="F8" i="15"/>
  <c r="L8" i="4" l="1"/>
  <c r="J8" i="4"/>
  <c r="E7" i="1"/>
  <c r="C10" i="15" l="1"/>
  <c r="G9" i="15" l="1"/>
  <c r="C9" i="4" l="1"/>
  <c r="C11" i="4" s="1"/>
  <c r="D18" i="10" l="1"/>
  <c r="D7" i="10"/>
  <c r="C4" i="4"/>
  <c r="D4" i="11" s="1"/>
  <c r="C4" i="1"/>
  <c r="F9" i="4" l="1"/>
  <c r="J9" i="4" s="1"/>
  <c r="F11" i="4" l="1"/>
  <c r="J10" i="4" l="1"/>
  <c r="K10" i="4"/>
  <c r="L10" i="4"/>
  <c r="E9" i="4" l="1"/>
  <c r="E11" i="4" l="1"/>
  <c r="I9" i="15"/>
  <c r="C4" i="9"/>
  <c r="B9" i="4"/>
  <c r="J11" i="4" l="1"/>
  <c r="I10" i="15"/>
  <c r="B11" i="4"/>
  <c r="B6" i="16" l="1"/>
  <c r="G9" i="11" l="1"/>
  <c r="K9" i="11" s="1"/>
  <c r="E16" i="10" l="1"/>
  <c r="C9" i="11"/>
  <c r="H9" i="11" l="1"/>
  <c r="L9" i="11" s="1"/>
  <c r="D5" i="16" l="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charset val="1"/>
          </rPr>
          <t>JEFE PRESUPUESTO:</t>
        </r>
        <r>
          <rPr>
            <sz val="9"/>
            <color indexed="81"/>
            <rFont val="Tahoma"/>
            <charset val="1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<sst xmlns="http://schemas.openxmlformats.org/spreadsheetml/2006/main" count="283" uniqueCount="132">
  <si>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</si>
  <si>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</si>
  <si>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</si>
  <si>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</si>
  <si>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</si>
  <si>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</si>
  <si>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</si>
  <si>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</si>
  <si>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</si>
  <si>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</si>
  <si>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</si>
  <si>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</si>
  <si>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</si>
  <si>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</si>
  <si>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</si>
  <si>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</si>
  <si>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</si>
  <si>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</si>
  <si>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</si>
  <si>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</si>
  <si>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</si>
  <si>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</si>
  <si>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</si>
  <si>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</si>
  <si>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</si>
  <si>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</si>
  <si>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</si>
  <si>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</si>
  <si>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</si>
  <si>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</si>
  <si>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</si>
  <si>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</si>
  <si>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</si>
  <si>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</si>
  <si>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</si>
  <si>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</si>
  <si>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</si>
  <si>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</si>
  <si>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</si>
  <si>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</si>
  <si>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</si>
  <si>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</si>
  <si>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</si>
  <si>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</si>
  <si>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</si>
  <si>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</si>
  <si>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</si>
  <si>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</si>
  <si>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</si>
  <si>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</si>
  <si>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</si>
  <si>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</si>
  <si>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</si>
  <si>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</si>
  <si>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</si>
  <si>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</si>
  <si>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</si>
  <si>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</si>
  <si>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</si>
  <si>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</si>
  <si>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</si>
  <si>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</si>
  <si>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</si>
  <si>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</si>
  <si>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</si>
  <si>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</si>
  <si>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</si>
  <si>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</si>
  <si>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</si>
  <si>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</si>
  <si>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</si>
  <si>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</si>
  <si>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</si>
  <si>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</si>
  <si>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</si>
  <si>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</si>
  <si>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</si>
  <si>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</si>
  <si>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</si>
  <si>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</si>
  <si>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</si>
  <si>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</si>
  <si>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</si>
  <si>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</si>
  <si>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</si>
  <si>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</si>
  <si>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</si>
  <si>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</si>
  <si>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</si>
  <si>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</si>
  <si>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</si>
  <si>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</si>
  <si>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</si>
  <si>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</si>
  <si>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</si>
  <si>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</si>
  <si>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</si>
  <si>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</si>
  <si>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</si>
  <si>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</si>
  <si>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</si>
  <si>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</si>
  <si>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</si>
  <si>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</si>
  <si>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</si>
  <si>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</si>
  <si>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</si>
  <si>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</si>
  <si>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</si>
  <si>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</si>
  <si>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</si>
  <si>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</si>
  <si>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</si>
  <si>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</si>
  <si>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</si>
  <si>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</si>
  <si>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</si>
  <si>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</si>
  <si>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</si>
  <si>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</si>
  <si>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</si>
  <si>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</si>
  <si>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</si>
  <si>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</si>
  <si>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</si>
  <si>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</si>
  <si>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ADICIÓN SEG RESOLUCION(013369-MINEDUCACIÓN) Y ACUERDOS</t>
  </si>
  <si>
    <t>CON CORTE A SEPTIEMBRE 30   DE 2022</t>
  </si>
  <si>
    <t>EJECUCIÓN PRESUPUESTAL 
GASTOS DE PERSONAL 
CON CORTE A SEPTIEMBRE 30   DE 2022</t>
  </si>
  <si>
    <t>EJECUCIÓN PRESUPUESTAL
ADQUISICIÓN BIENES Y SERVICIOS
CON CORTE A SEPTIEMBRE 30   DE 2022</t>
  </si>
  <si>
    <t>Ejecución Presupuestal - Proyectos de Inversión
CON CORTE A SEPTIEMBRE 30   DE 2022</t>
  </si>
  <si>
    <t>EJECUCIÓN PRESUPUESTAL 
PROYECTOS DE INVERSIÓN
CON CORTE A SEPTIEMBRE 30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</si>
</sst>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  <xf numFmtId="3" fontId="0" fillId="0" borderId="7" xfId="0" applyNumberFormat="1" applyFont="1" applyFill="1" applyBorder="1" applyAlignment="1">
      <alignment vertical="center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4.2394904558757517E-2</c:v>
                </c:pt>
                <c:pt idx="1">
                  <c:v>0.9576050954412425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SEPTIEMBRE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0.60634221658423981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SEPTIEMBRE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665640653</c:v>
                </c:pt>
                <c:pt idx="8">
                  <c:v>757722189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SEPTIEMBRE 30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1630113627</c:v>
                </c:pt>
                <c:pt idx="3" formatCode="0.00%">
                  <c:v>0.35428928772564156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SEPTIEMBRE 30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0.29013912517138785</c:v>
                </c:pt>
                <c:pt idx="8">
                  <c:v>0.35428928772564156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343803848</c:v>
                </c:pt>
                <c:pt idx="1">
                  <c:v>2269954692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267557071</c:v>
                </c:pt>
                <c:pt idx="1">
                  <c:v>1362556556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259305173</c:v>
                </c:pt>
                <c:pt idx="1">
                  <c:v>1324273299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SEPTIEMBRE 30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0.98229670857142859</c:v>
                </c:pt>
                <c:pt idx="1">
                  <c:v>0.53397119873350607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0.76444877428571434</c:v>
                </c:pt>
                <c:pt idx="1">
                  <c:v>0.32052003509747479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0.74087192285714287</c:v>
                </c:pt>
                <c:pt idx="1">
                  <c:v>0.31151450000738812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38662660</c:v>
                </c:pt>
                <c:pt idx="1">
                  <c:v>2251518554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5.0818597285726078E-3</c:v>
                </c:pt>
                <c:pt idx="1">
                  <c:v>0.29594191055935187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SEPTIEMBRE 30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892880487</c:v>
                </c:pt>
                <c:pt idx="2">
                  <c:v>0</c:v>
                </c:pt>
                <c:pt idx="3">
                  <c:v>6013402383</c:v>
                </c:pt>
                <c:pt idx="4">
                  <c:v>2818947736</c:v>
                </c:pt>
                <c:pt idx="5">
                  <c:v>2502226441</c:v>
                </c:pt>
                <c:pt idx="6">
                  <c:v>2417238788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2613758540</c:v>
                </c:pt>
                <c:pt idx="5">
                  <c:v>1630113627</c:v>
                </c:pt>
                <c:pt idx="6">
                  <c:v>1583578472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CON CORTE A SEPTIEMBRE 30   DE 2022</a:t>
            </a: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892880487</c:v>
                </c:pt>
                <c:pt idx="2">
                  <c:v>0</c:v>
                </c:pt>
                <c:pt idx="3">
                  <c:v>3217206098</c:v>
                </c:pt>
                <c:pt idx="4">
                  <c:v>1722947249</c:v>
                </c:pt>
                <c:pt idx="5">
                  <c:v>1722097439</c:v>
                </c:pt>
                <c:pt idx="6">
                  <c:v>1649829377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0</c:v>
                </c:pt>
                <c:pt idx="2">
                  <c:v>0</c:v>
                </c:pt>
                <c:pt idx="3">
                  <c:v>1097796978</c:v>
                </c:pt>
                <c:pt idx="4">
                  <c:v>1045136805</c:v>
                </c:pt>
                <c:pt idx="5">
                  <c:v>757722189</c:v>
                </c:pt>
                <c:pt idx="6">
                  <c:v>745002598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0</c:v>
                </c:pt>
                <c:pt idx="3">
                  <c:v>1698399307</c:v>
                </c:pt>
                <c:pt idx="4">
                  <c:v>50863682</c:v>
                </c:pt>
                <c:pt idx="5">
                  <c:v>22406813</c:v>
                </c:pt>
                <c:pt idx="6">
                  <c:v>22406813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2613758540</c:v>
                </c:pt>
                <c:pt idx="5">
                  <c:v>1630113627</c:v>
                </c:pt>
                <c:pt idx="6">
                  <c:v>1583578472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SEPTIEMBRE 30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0.47343075034790638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SEPTIEMBRE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1523124297</c:v>
                </c:pt>
                <c:pt idx="8">
                  <c:v>1722097439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1" sqref="H11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8" t="s">
        <v>101</v>
      </c>
      <c r="C3" s="239"/>
      <c r="D3" s="239"/>
      <c r="E3" s="239"/>
      <c r="F3" s="239"/>
      <c r="G3" s="239"/>
      <c r="H3" s="239"/>
      <c r="I3" s="240"/>
    </row>
    <row r="4" spans="2:14" ht="13.5" customHeight="1" thickBot="1" x14ac:dyDescent="0.25">
      <c r="B4" s="235" t="s">
        <v>127</v>
      </c>
      <c r="C4" s="236"/>
      <c r="D4" s="236"/>
      <c r="E4" s="236"/>
      <c r="F4" s="236"/>
      <c r="G4" s="236"/>
      <c r="H4" s="236"/>
      <c r="I4" s="237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126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4.2394904558757517E-2</v>
      </c>
      <c r="H7" s="227">
        <v>38662660</v>
      </c>
      <c r="I7" s="178">
        <f>H7/F10</f>
        <v>3.6424439570837595E-3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v>3006508496</v>
      </c>
      <c r="E8" s="230">
        <v>0</v>
      </c>
      <c r="F8" s="142">
        <f>C8+D8-E8</f>
        <v>10164483148</v>
      </c>
      <c r="G8" s="31">
        <f>F8/F10</f>
        <v>0.9576050954412425</v>
      </c>
      <c r="H8" s="191">
        <v>2251518554</v>
      </c>
      <c r="I8" s="180">
        <f>H8/F10</f>
        <v>0.21211758713133716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3006508496</v>
      </c>
      <c r="E10" s="232">
        <f>SUM(E7:E9)</f>
        <v>0</v>
      </c>
      <c r="F10" s="206">
        <f>+F7+F8+F9</f>
        <v>10614483148</v>
      </c>
      <c r="G10" s="149">
        <f>SUM(G7:G9)</f>
        <v>1</v>
      </c>
      <c r="H10" s="148">
        <f>SUM(H7:H9)</f>
        <v>2290181214</v>
      </c>
      <c r="I10" s="179">
        <f>SUM(I7:I9)</f>
        <v>0.21576003108842093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38662660</v>
      </c>
      <c r="D33" s="208"/>
      <c r="E33" s="208"/>
      <c r="F33" s="208"/>
      <c r="G33" s="178">
        <f>C33/C10</f>
        <v>5.0818597285726078E-3</v>
      </c>
    </row>
    <row r="34" spans="2:15" ht="13.5" thickBot="1" x14ac:dyDescent="0.25">
      <c r="B34" s="137" t="s">
        <v>93</v>
      </c>
      <c r="C34" s="142">
        <f>+H8</f>
        <v>2251518554</v>
      </c>
      <c r="D34" s="208"/>
      <c r="E34" s="208"/>
      <c r="F34" s="208"/>
      <c r="G34" s="180">
        <f>C34/C10</f>
        <v>0.29594191055935187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2290181214</v>
      </c>
      <c r="D36" s="210"/>
      <c r="E36" s="210"/>
      <c r="F36" s="210"/>
      <c r="G36" s="211">
        <f>SUM(G33:G35)</f>
        <v>0.30102377028792449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0" t="s">
        <v>130</v>
      </c>
      <c r="C2" s="261"/>
      <c r="D2" s="261"/>
      <c r="E2" s="261"/>
      <c r="F2" s="262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1630113627</v>
      </c>
      <c r="F4" s="188">
        <f>E4/D4</f>
        <v>0.35428928772564156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D15" sqref="D15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7" t="s">
        <v>131</v>
      </c>
      <c r="B5" s="258"/>
      <c r="C5" s="258"/>
      <c r="D5" s="258"/>
      <c r="E5" s="259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1334953548</v>
      </c>
      <c r="D14" s="48">
        <f t="shared" si="0"/>
        <v>0.6666666665217732</v>
      </c>
      <c r="E14" s="189">
        <f t="shared" si="0"/>
        <v>0.29013912517138785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1630113627</v>
      </c>
      <c r="D15" s="48">
        <f>+B15/$B$18</f>
        <v>0.74999999983699484</v>
      </c>
      <c r="E15" s="189">
        <f t="shared" si="0"/>
        <v>0.35428928772564156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0</v>
      </c>
      <c r="D16" s="48">
        <f>+B16/$B$18</f>
        <v>0.83333333315221647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0</v>
      </c>
      <c r="D17" s="48">
        <f>+B17/$B$18</f>
        <v>0.91666666646743811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0</v>
      </c>
      <c r="D18" s="56">
        <f>+B18/$B$18</f>
        <v>1</v>
      </c>
      <c r="E18" s="226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tabSelected="1" zoomScale="106" zoomScaleNormal="106" workbookViewId="0">
      <selection activeCell="F9" sqref="F9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3" t="s">
        <v>42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</row>
    <row r="3" spans="1:12" ht="26.25" customHeight="1" thickBot="1" x14ac:dyDescent="0.25">
      <c r="B3" s="264" t="s">
        <v>127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343803848</v>
      </c>
      <c r="G5" s="40">
        <v>267557071</v>
      </c>
      <c r="H5" s="40">
        <v>259305173</v>
      </c>
      <c r="I5" s="156">
        <v>1</v>
      </c>
      <c r="J5" s="156">
        <f>F5/E5</f>
        <v>0.98229670857142859</v>
      </c>
      <c r="K5" s="157">
        <f>G5/E5</f>
        <v>0.76444877428571434</v>
      </c>
      <c r="L5" s="157">
        <f>H5/E5</f>
        <v>0.74087192285714287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2269954692</v>
      </c>
      <c r="G6" s="219">
        <v>1362556556</v>
      </c>
      <c r="H6" s="219">
        <v>1324273299</v>
      </c>
      <c r="I6" s="156">
        <v>1</v>
      </c>
      <c r="J6" s="156">
        <f>F6/E6</f>
        <v>0.53397119873350607</v>
      </c>
      <c r="K6" s="157">
        <f>G6/E6</f>
        <v>0.32052003509747479</v>
      </c>
      <c r="L6" s="157">
        <f>H6/E6</f>
        <v>0.31151450000738812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2613758540</v>
      </c>
      <c r="G9" s="176">
        <f>+SUM(G5:G8)</f>
        <v>1630113627</v>
      </c>
      <c r="H9" s="176">
        <f>+SUM(H5:H8)</f>
        <v>1583578472</v>
      </c>
      <c r="I9" s="158">
        <v>1</v>
      </c>
      <c r="J9" s="156">
        <f>F9/E9</f>
        <v>0.56807490967831342</v>
      </c>
      <c r="K9" s="157">
        <f>G9/E9</f>
        <v>0.35428928772564156</v>
      </c>
      <c r="L9" s="157">
        <f>H9/E9</f>
        <v>0.34417532594648986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5" t="s">
        <v>60</v>
      </c>
      <c r="B16" s="266"/>
      <c r="C16" s="266"/>
      <c r="D16" s="266"/>
      <c r="E16" s="266"/>
      <c r="F16" s="267"/>
    </row>
    <row r="17" spans="1:6" ht="25.5" customHeight="1" thickBot="1" x14ac:dyDescent="0.25">
      <c r="A17" s="268"/>
      <c r="B17" s="269"/>
      <c r="C17" s="269"/>
      <c r="D17" s="269"/>
      <c r="E17" s="269"/>
      <c r="F17" s="27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1" t="str">
        <f>+A16</f>
        <v>EJECUCIÓN PRESUPUESTAL
RESERVAS PRESUPUESTALES
A AGOSTO 31 DE 2015</v>
      </c>
      <c r="B31" s="272"/>
      <c r="C31" s="272"/>
      <c r="D31" s="272"/>
      <c r="E31" s="27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1" t="s">
        <v>88</v>
      </c>
      <c r="B2" s="242"/>
      <c r="C2" s="242"/>
      <c r="D2" s="242"/>
      <c r="E2" s="242"/>
      <c r="F2" s="242"/>
      <c r="G2" s="243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4" t="s">
        <v>65</v>
      </c>
      <c r="B19" s="275"/>
      <c r="C19" s="27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4" t="s">
        <v>65</v>
      </c>
      <c r="B28" s="277"/>
      <c r="C28" s="277"/>
      <c r="D28" s="245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Q3" sqref="Q3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1" t="s">
        <v>123</v>
      </c>
      <c r="B2" s="242"/>
      <c r="C2" s="242"/>
      <c r="D2" s="243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4" t="s">
        <v>108</v>
      </c>
      <c r="B10" s="245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F7" sqref="F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6" t="s">
        <v>104</v>
      </c>
      <c r="B2" s="247"/>
      <c r="C2" s="247"/>
      <c r="D2" s="247"/>
      <c r="E2" s="247"/>
      <c r="F2" s="247"/>
      <c r="G2" s="247"/>
      <c r="H2" s="248"/>
      <c r="I2" s="14"/>
      <c r="J2" s="249" t="s">
        <v>102</v>
      </c>
      <c r="K2" s="249"/>
      <c r="L2" s="249"/>
    </row>
    <row r="3" spans="1:14" ht="13.5" customHeight="1" thickBot="1" x14ac:dyDescent="0.25">
      <c r="A3" s="235" t="s">
        <v>127</v>
      </c>
      <c r="B3" s="236"/>
      <c r="C3" s="236"/>
      <c r="D3" s="236"/>
      <c r="E3" s="236"/>
      <c r="F3" s="236"/>
      <c r="G3" s="236"/>
      <c r="H3" s="237"/>
      <c r="I3" s="14"/>
      <c r="J3" s="250"/>
      <c r="K3" s="250"/>
      <c r="L3" s="250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892880487</v>
      </c>
      <c r="D5" s="5">
        <v>0</v>
      </c>
      <c r="E5" s="5">
        <f>B5+C5-D5</f>
        <v>6013402383</v>
      </c>
      <c r="F5" s="5">
        <v>2818947736</v>
      </c>
      <c r="G5" s="5">
        <v>2502226441</v>
      </c>
      <c r="H5" s="5">
        <v>2417238788</v>
      </c>
      <c r="J5" s="214">
        <f>F5/E5</f>
        <v>0.46877750006705315</v>
      </c>
      <c r="K5" s="215">
        <f>G5/E5</f>
        <v>0.41610826644061616</v>
      </c>
      <c r="L5" s="216">
        <f>H5/E5</f>
        <v>0.40197522700851995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2613758540</v>
      </c>
      <c r="G6" s="278">
        <v>1630113627</v>
      </c>
      <c r="H6" s="7">
        <v>1583578472</v>
      </c>
      <c r="J6" s="214">
        <f>F6/E6</f>
        <v>0.56807490967831342</v>
      </c>
      <c r="K6" s="215">
        <f>G6/E6</f>
        <v>0.35428928772564156</v>
      </c>
      <c r="L6" s="216">
        <f>H6/E6</f>
        <v>0.34417532594648986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3006508496</v>
      </c>
      <c r="D7" s="233">
        <f>D5+D6</f>
        <v>0</v>
      </c>
      <c r="E7" s="204">
        <f>SUM(E5:E6)</f>
        <v>10614483148</v>
      </c>
      <c r="F7" s="202">
        <f>+SUM(F5:F6)</f>
        <v>5432706276</v>
      </c>
      <c r="G7" s="9">
        <f>+SUM(G5:G6)</f>
        <v>4132340068</v>
      </c>
      <c r="H7" s="9">
        <f>+SUM(H5:H6)</f>
        <v>4000817260</v>
      </c>
      <c r="J7" s="183">
        <f>F7/E7</f>
        <v>0.51182014237062878</v>
      </c>
      <c r="K7" s="184">
        <f>G7/B7</f>
        <v>0.54315902155558338</v>
      </c>
      <c r="L7" s="185">
        <f>H7/E7</f>
        <v>0.37692059087717722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F11" sqref="F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1" t="s">
        <v>103</v>
      </c>
      <c r="B2" s="251"/>
      <c r="C2" s="251"/>
      <c r="D2" s="251"/>
      <c r="E2" s="251"/>
      <c r="F2" s="251"/>
      <c r="G2" s="251"/>
      <c r="H2" s="251"/>
      <c r="I2" s="14"/>
      <c r="J2" s="14"/>
      <c r="K2" s="14"/>
    </row>
    <row r="3" spans="1:15" ht="24.75" customHeight="1" thickBot="1" x14ac:dyDescent="0.25">
      <c r="A3" s="235" t="s">
        <v>127</v>
      </c>
      <c r="B3" s="236"/>
      <c r="C3" s="236"/>
      <c r="D3" s="236"/>
      <c r="E3" s="236"/>
      <c r="F3" s="236"/>
      <c r="G3" s="236"/>
      <c r="H3" s="237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892880487</v>
      </c>
      <c r="D5" s="5">
        <v>0</v>
      </c>
      <c r="E5" s="234">
        <f>B5+C5-D5</f>
        <v>3217206098</v>
      </c>
      <c r="F5" s="5">
        <v>1722947249</v>
      </c>
      <c r="G5" s="5">
        <v>1722097439</v>
      </c>
      <c r="H5" s="5">
        <v>1649829377</v>
      </c>
      <c r="I5" s="14"/>
      <c r="J5" s="214">
        <f>F5/E5</f>
        <v>0.53554145942688691</v>
      </c>
      <c r="K5" s="214">
        <f>G5/E5</f>
        <v>0.53527731408645363</v>
      </c>
      <c r="L5" s="214">
        <f>H5/E5</f>
        <v>0.51281432607803046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1045136805</v>
      </c>
      <c r="G6" s="5">
        <v>757722189</v>
      </c>
      <c r="H6" s="5">
        <v>745002598</v>
      </c>
      <c r="I6" s="14"/>
      <c r="J6" s="214">
        <f>F6/E6</f>
        <v>0.95203104576227027</v>
      </c>
      <c r="K6" s="214">
        <f>G6/E6</f>
        <v>0.69022069124333119</v>
      </c>
      <c r="L6" s="214">
        <f>H6/E6</f>
        <v>0.67863422192805489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50863682</v>
      </c>
      <c r="G7" s="5">
        <v>22406813</v>
      </c>
      <c r="H7" s="5">
        <v>22406813</v>
      </c>
      <c r="I7" s="14"/>
      <c r="J7" s="214">
        <f>F7/E7</f>
        <v>2.9948011513172387E-2</v>
      </c>
      <c r="K7" s="214">
        <f>G7/E7</f>
        <v>1.3192900460833738E-2</v>
      </c>
      <c r="L7" s="214">
        <f>H7/E7</f>
        <v>1.3192900460833738E-2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2613758540</v>
      </c>
      <c r="G9" s="7">
        <f>'EJE DE FUNCIONAMIENTO E INVERSI'!G6</f>
        <v>1630113627</v>
      </c>
      <c r="H9" s="7">
        <f>'EJE DE FUNCIONAMIENTO E INVERSI'!H6</f>
        <v>1583578472</v>
      </c>
      <c r="I9" s="14"/>
      <c r="J9" s="214">
        <f>F9/E9</f>
        <v>0.56807490967831342</v>
      </c>
      <c r="K9" s="214">
        <f>G9/E9</f>
        <v>0.35428928772564156</v>
      </c>
      <c r="L9" s="214">
        <f>H9/E9</f>
        <v>0.34417532594648986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3006508496</v>
      </c>
      <c r="D11" s="9">
        <f>D5+D6+D7+D8+D9</f>
        <v>0</v>
      </c>
      <c r="E11" s="9">
        <f t="shared" ref="E11" si="4">+SUM(E5:E10)</f>
        <v>10614483148</v>
      </c>
      <c r="F11" s="9">
        <f>+SUM(F5:F10)</f>
        <v>5432706276</v>
      </c>
      <c r="G11" s="9">
        <f>+SUM(G5:G10)</f>
        <v>4132340068</v>
      </c>
      <c r="H11" s="9">
        <f>+SUM(H5:H10)</f>
        <v>4000817260</v>
      </c>
      <c r="I11" s="14"/>
      <c r="J11" s="183">
        <f>F11/E11</f>
        <v>0.51182014237062878</v>
      </c>
      <c r="K11" s="183">
        <f>G11/E11</f>
        <v>0.38931147286042117</v>
      </c>
      <c r="L11" s="183">
        <f>H11/E11</f>
        <v>0.37692059087717722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2" t="s">
        <v>19</v>
      </c>
      <c r="B2" s="253"/>
      <c r="C2" s="253"/>
      <c r="D2" s="253"/>
    </row>
    <row r="3" spans="1:4" ht="27" customHeight="1" x14ac:dyDescent="0.25">
      <c r="A3" s="253"/>
      <c r="B3" s="253"/>
      <c r="C3" s="253"/>
      <c r="D3" s="253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D14" sqref="D14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4" t="s">
        <v>128</v>
      </c>
      <c r="B4" s="255"/>
      <c r="C4" s="255"/>
      <c r="D4" s="255"/>
      <c r="E4" s="256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1523124297</v>
      </c>
      <c r="D13" s="20">
        <f t="shared" si="0"/>
        <v>0.6666666637655988</v>
      </c>
      <c r="E13" s="180">
        <f t="shared" si="1"/>
        <v>0.47343075034790638</v>
      </c>
    </row>
    <row r="14" spans="1:5" x14ac:dyDescent="0.2">
      <c r="A14" s="22" t="s">
        <v>14</v>
      </c>
      <c r="B14" s="19">
        <f>+$B$6*9</f>
        <v>2412904563</v>
      </c>
      <c r="C14" s="19">
        <v>1722097439</v>
      </c>
      <c r="D14" s="20">
        <f t="shared" si="0"/>
        <v>0.74999999673629858</v>
      </c>
      <c r="E14" s="180">
        <f t="shared" si="1"/>
        <v>0.53527731408645363</v>
      </c>
    </row>
    <row r="15" spans="1:5" x14ac:dyDescent="0.2">
      <c r="A15" s="22" t="s">
        <v>15</v>
      </c>
      <c r="B15" s="19">
        <f>+$B$6*10</f>
        <v>2681005070</v>
      </c>
      <c r="C15" s="19">
        <v>0</v>
      </c>
      <c r="D15" s="20">
        <f t="shared" si="0"/>
        <v>0.83333332970699847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2949105577</v>
      </c>
      <c r="C16" s="222">
        <v>0</v>
      </c>
      <c r="D16" s="20">
        <f t="shared" si="0"/>
        <v>0.91666666267769825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D14" sqref="D14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7" t="s">
        <v>129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665640653</v>
      </c>
      <c r="D13" s="20">
        <f t="shared" si="0"/>
        <v>0.66666667031032767</v>
      </c>
      <c r="E13" s="180">
        <f t="shared" si="1"/>
        <v>0.60634221658423981</v>
      </c>
    </row>
    <row r="14" spans="1:5" x14ac:dyDescent="0.2">
      <c r="A14" s="22" t="s">
        <v>14</v>
      </c>
      <c r="B14" s="192">
        <f>+$B$6*9</f>
        <v>823347738</v>
      </c>
      <c r="C14" s="21">
        <v>757722189</v>
      </c>
      <c r="D14" s="20">
        <f t="shared" si="0"/>
        <v>0.7500000040991186</v>
      </c>
      <c r="E14" s="180">
        <f t="shared" si="1"/>
        <v>0.69022069124333119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7" t="s">
        <v>33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7" t="s">
        <v>34</v>
      </c>
      <c r="B5" s="258"/>
      <c r="C5" s="258"/>
      <c r="D5" s="258"/>
      <c r="E5" s="259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2022-10-03T14:40:04Z</dcterms:modified>
</cp:coreProperties>
</file>