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VIGENCIAS 2015-2023\2023\CONSEJO DIRECTIVO EJECUCIONES 2023\ENERO 2023\"/>
    </mc:Choice>
  </mc:AlternateContent>
  <xr:revisionPtr revIDLastSave="0" documentId="13_ncr:1_{2F04BDED-475D-47C9-A904-527F9AC7EDCE}" xr6:coauthVersionLast="36" xr6:coauthVersionMax="36" xr10:uidLastSave="{00000000-0000-0000-0000-000000000000}"/>
  <bookViews>
    <workbookView xWindow="0" yWindow="0" windowWidth="28800" windowHeight="12225" tabRatio="741" firstSheet="3" activeTab="11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0" l="1"/>
  <c r="B17" i="6"/>
  <c r="B17" i="5"/>
  <c r="B7" i="5"/>
  <c r="B7" i="1" l="1"/>
  <c r="C7" i="1"/>
  <c r="D6" i="16"/>
  <c r="H9" i="11" l="1"/>
  <c r="L6" i="11" l="1"/>
  <c r="K6" i="11"/>
  <c r="J6" i="11"/>
  <c r="J7" i="11"/>
  <c r="K7" i="11"/>
  <c r="L7" i="11"/>
  <c r="J8" i="11"/>
  <c r="K8" i="11"/>
  <c r="L8" i="11"/>
  <c r="F4" i="9"/>
  <c r="D6" i="6"/>
  <c r="B18" i="10"/>
  <c r="B10" i="10"/>
  <c r="B17" i="10"/>
  <c r="B16" i="10"/>
  <c r="B15" i="10"/>
  <c r="B9" i="10"/>
  <c r="B8" i="10"/>
  <c r="B11" i="10"/>
  <c r="B12" i="10"/>
  <c r="B13" i="10"/>
  <c r="B14" i="5"/>
  <c r="D9" i="11"/>
  <c r="E6" i="11"/>
  <c r="E5" i="11"/>
  <c r="K5" i="11" s="1"/>
  <c r="D6" i="11"/>
  <c r="B12" i="5"/>
  <c r="B13" i="5"/>
  <c r="B15" i="5"/>
  <c r="B16" i="5"/>
  <c r="B16" i="6"/>
  <c r="L5" i="11" l="1"/>
  <c r="J5" i="11"/>
  <c r="B14" i="10"/>
  <c r="B10" i="5"/>
  <c r="B11" i="5"/>
  <c r="F9" i="11" l="1"/>
  <c r="B8" i="5" l="1"/>
  <c r="E5" i="1" l="1"/>
  <c r="E6" i="1"/>
  <c r="K5" i="1" l="1"/>
  <c r="J5" i="1"/>
  <c r="L5" i="1"/>
  <c r="L6" i="1"/>
  <c r="K6" i="1"/>
  <c r="J6" i="1"/>
  <c r="D11" i="4"/>
  <c r="E6" i="4"/>
  <c r="E7" i="4"/>
  <c r="E8" i="4"/>
  <c r="K8" i="4" s="1"/>
  <c r="E5" i="4"/>
  <c r="D7" i="1"/>
  <c r="E10" i="15"/>
  <c r="D10" i="15"/>
  <c r="F9" i="15"/>
  <c r="F7" i="15"/>
  <c r="F8" i="15"/>
  <c r="J7" i="4" l="1"/>
  <c r="L7" i="4"/>
  <c r="K7" i="4"/>
  <c r="K6" i="4"/>
  <c r="J6" i="4"/>
  <c r="L6" i="4"/>
  <c r="K5" i="4"/>
  <c r="L5" i="4"/>
  <c r="J5" i="4"/>
  <c r="F10" i="15"/>
  <c r="I7" i="15" s="1"/>
  <c r="L8" i="4"/>
  <c r="J8" i="4"/>
  <c r="E7" i="1"/>
  <c r="I8" i="15" l="1"/>
  <c r="G7" i="15"/>
  <c r="G8" i="15"/>
  <c r="C10" i="15"/>
  <c r="G9" i="15" l="1"/>
  <c r="C9" i="4" l="1"/>
  <c r="C11" i="4" s="1"/>
  <c r="D18" i="10" l="1"/>
  <c r="D7" i="10"/>
  <c r="C4" i="4"/>
  <c r="D4" i="11" s="1"/>
  <c r="C4" i="1"/>
  <c r="F9" i="4" l="1"/>
  <c r="F11" i="4" l="1"/>
  <c r="J10" i="4" l="1"/>
  <c r="K10" i="4"/>
  <c r="L10" i="4"/>
  <c r="E9" i="4" l="1"/>
  <c r="J9" i="4" s="1"/>
  <c r="E11" i="4" l="1"/>
  <c r="I9" i="15"/>
  <c r="C4" i="9"/>
  <c r="B9" i="4"/>
  <c r="J11" i="4" l="1"/>
  <c r="I10" i="15"/>
  <c r="B11" i="4"/>
  <c r="G9" i="11" l="1"/>
  <c r="E16" i="10" l="1"/>
  <c r="C9" i="11"/>
  <c r="E9" i="11" s="1"/>
  <c r="J9" i="11" s="1"/>
  <c r="K9" i="11" l="1"/>
  <c r="L9" i="11"/>
  <c r="B7" i="16" l="1"/>
  <c r="B12" i="16" s="1"/>
  <c r="D8" i="10" l="1"/>
  <c r="H9" i="4"/>
  <c r="L9" i="4" s="1"/>
  <c r="G9" i="4"/>
  <c r="K9" i="4" s="1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family val="2"/>
          </rPr>
          <t>JEFE PRESUPUESTO:</t>
        </r>
        <r>
          <rPr>
            <sz val="9"/>
            <color indexed="81"/>
            <rFont val="Tahoma"/>
            <family val="2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<sst xmlns="http://schemas.openxmlformats.org/spreadsheetml/2006/main" count="283" uniqueCount="133">
  <si>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</si>
  <si>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</si>
  <si>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</si>
  <si>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</si>
  <si>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</si>
  <si>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</si>
  <si>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</si>
  <si>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</si>
  <si>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</si>
  <si>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</si>
  <si>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</si>
  <si>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</si>
  <si>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</si>
  <si>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</si>
  <si>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</si>
  <si>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</si>
  <si>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</si>
  <si>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</si>
  <si>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</si>
  <si>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</si>
  <si>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</si>
  <si>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</si>
  <si>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</si>
  <si>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</si>
  <si>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</si>
  <si>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</si>
  <si>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</si>
  <si>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</si>
  <si>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</si>
  <si>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</si>
  <si>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</si>
  <si>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</si>
  <si>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</si>
  <si>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</si>
  <si>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</si>
  <si>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</si>
  <si>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</si>
  <si>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</si>
  <si>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</si>
  <si>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</si>
  <si>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</si>
  <si>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</si>
  <si>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</si>
  <si>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</si>
  <si>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</si>
  <si>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</si>
  <si>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</si>
  <si>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</si>
  <si>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</si>
  <si>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</si>
  <si>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</si>
  <si>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</si>
  <si>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</si>
  <si>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</si>
  <si>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</si>
  <si>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</si>
  <si>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</si>
  <si>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</si>
  <si>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</si>
  <si>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</si>
  <si>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</si>
  <si>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</si>
  <si>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</si>
  <si>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</si>
  <si>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</si>
  <si>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</si>
  <si>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</si>
  <si>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</si>
  <si>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</si>
  <si>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</si>
  <si>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</si>
  <si>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</si>
  <si>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</si>
  <si>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</si>
  <si>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</si>
  <si>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</si>
  <si>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</si>
  <si>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</si>
  <si>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</si>
  <si>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</si>
  <si>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</si>
  <si>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</si>
  <si>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</si>
  <si>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</si>
  <si>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</si>
  <si>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</si>
  <si>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</si>
  <si>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</si>
  <si>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</si>
  <si>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</si>
  <si>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</si>
  <si>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</si>
  <si>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</si>
  <si>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</si>
  <si>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</si>
  <si>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</si>
  <si>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</si>
  <si>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</si>
  <si>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</si>
  <si>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</si>
  <si>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</si>
  <si>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</si>
  <si>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</si>
  <si>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</si>
  <si>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</si>
  <si>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</si>
  <si>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</si>
  <si>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</si>
  <si>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</si>
  <si>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</si>
  <si>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</si>
  <si>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</si>
  <si>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</si>
  <si>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</si>
  <si>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</si>
  <si>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</si>
  <si>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</si>
  <si>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</si>
  <si>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</si>
  <si>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</si>
  <si>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</si>
  <si>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</si>
  <si>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</si>
  <si>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CON CORTE A DICIEMBRE 31 DE 2023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</si>
  <si>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</si>
  <si>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</si>
  <si>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EJECUCIÓN PRESUPUESTAL DE INGRESOS RECURSO PROPIOS
ENERO 2023 - DICIEMBRE 31   2023.</t>
  </si>
  <si>
    <t>ADICIÓN SEG RESOLUCION(MINEDUCACIÓN) Y ACUERDOS</t>
  </si>
  <si>
    <t>CON CORTE A ENERO 31 DE 2023</t>
  </si>
  <si>
    <t>EJECUCIÓN PRESUPUESTAL 
GASTOS DE PERSONAL 
CON CORTE A ENERO 31 DE 2023</t>
  </si>
  <si>
    <t>EJECUCIÓN PRESUPUESTAL
ADQUISICIÓN BIENES Y SERVICIOS
CON CORTE A ENERO 31 DE 2023</t>
  </si>
  <si>
    <t>Ejecución Presupuestal - Proyectos de Inversión
CON CORTE A ENERO 31 DE 2023</t>
  </si>
  <si>
    <t>EJECUCIÓN PRESUPUESTAL 
PROYECTOS DE INVERSIÓN
CON CORTE A ENERO 31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</si>
</sst>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6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1922584637</c:v>
                </c:pt>
                <c:pt idx="1">
                  <c:v>7988241629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0.19398833007451691</c:v>
                </c:pt>
                <c:pt idx="1">
                  <c:v>0.80601166992548312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ENERO 31 DE 2023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8.3333333261449233E-2</c:v>
                </c:pt>
                <c:pt idx="1">
                  <c:v>0.16666666652289847</c:v>
                </c:pt>
                <c:pt idx="2">
                  <c:v>0.24999999978434773</c:v>
                </c:pt>
                <c:pt idx="3">
                  <c:v>0.33333333304579693</c:v>
                </c:pt>
                <c:pt idx="4">
                  <c:v>0.41666666630724619</c:v>
                </c:pt>
                <c:pt idx="5">
                  <c:v>0.49999999956869545</c:v>
                </c:pt>
                <c:pt idx="6">
                  <c:v>0.58333333283014466</c:v>
                </c:pt>
                <c:pt idx="7">
                  <c:v>0.66666666609159386</c:v>
                </c:pt>
                <c:pt idx="8">
                  <c:v>0.74999999935304318</c:v>
                </c:pt>
                <c:pt idx="9">
                  <c:v>0.83333333261449238</c:v>
                </c:pt>
                <c:pt idx="10">
                  <c:v>0.91666666587594159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4.4238961019943306E-3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ENERO 31 DE 2023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96606134</c:v>
                </c:pt>
                <c:pt idx="1">
                  <c:v>193212268</c:v>
                </c:pt>
                <c:pt idx="2">
                  <c:v>289818402</c:v>
                </c:pt>
                <c:pt idx="3">
                  <c:v>386424536</c:v>
                </c:pt>
                <c:pt idx="4">
                  <c:v>483030670</c:v>
                </c:pt>
                <c:pt idx="5">
                  <c:v>579636804</c:v>
                </c:pt>
                <c:pt idx="6">
                  <c:v>676242938</c:v>
                </c:pt>
                <c:pt idx="7">
                  <c:v>772849072</c:v>
                </c:pt>
                <c:pt idx="8">
                  <c:v>869455206</c:v>
                </c:pt>
                <c:pt idx="9">
                  <c:v>966061340</c:v>
                </c:pt>
                <c:pt idx="10">
                  <c:v>1062667474</c:v>
                </c:pt>
                <c:pt idx="11">
                  <c:v>1159273609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5128506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ENERO 31 DE 2023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3920769001</c:v>
                </c:pt>
                <c:pt idx="1">
                  <c:v>3920769001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ENERO 31 DE 2023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8.3333333312078997E-2</c:v>
                </c:pt>
                <c:pt idx="1">
                  <c:v>0.16666666662415799</c:v>
                </c:pt>
                <c:pt idx="2">
                  <c:v>0.24999999993623701</c:v>
                </c:pt>
                <c:pt idx="3">
                  <c:v>0.33333333324831599</c:v>
                </c:pt>
                <c:pt idx="4">
                  <c:v>0.41666666656039497</c:v>
                </c:pt>
                <c:pt idx="5">
                  <c:v>0.49999999987247401</c:v>
                </c:pt>
                <c:pt idx="6">
                  <c:v>0.58333333318455305</c:v>
                </c:pt>
                <c:pt idx="7">
                  <c:v>0.66666666649663198</c:v>
                </c:pt>
                <c:pt idx="8">
                  <c:v>0.74999999980871102</c:v>
                </c:pt>
                <c:pt idx="9">
                  <c:v>0.83333333312078994</c:v>
                </c:pt>
                <c:pt idx="10">
                  <c:v>0.91666666643286898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863926996</c:v>
                </c:pt>
                <c:pt idx="1">
                  <c:v>3056842005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0</c:v>
                </c:pt>
                <c:pt idx="1">
                  <c:v>17591356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ENERO 31 DE 2023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</c:v>
                </c:pt>
                <c:pt idx="1">
                  <c:v>5.7547481915081839E-3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1215824</c:v>
                </c:pt>
                <c:pt idx="1">
                  <c:v>125256971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1.2267635082767982E-4</c:v>
                </c:pt>
                <c:pt idx="1">
                  <c:v>1.2638398417870117E-2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2023 - DICIEMBRE 31   2023.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700701876</c:v>
                </c:pt>
                <c:pt idx="1">
                  <c:v>0</c:v>
                </c:pt>
                <c:pt idx="2">
                  <c:v>1221882761</c:v>
                </c:pt>
                <c:pt idx="3">
                  <c:v>1922584637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2023 - DICIEMBRE 31   2023.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1215824</c:v>
                </c:pt>
                <c:pt idx="1">
                  <c:v>0</c:v>
                </c:pt>
                <c:pt idx="2">
                  <c:v>0</c:v>
                </c:pt>
                <c:pt idx="3">
                  <c:v>1215824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2023 - DICIEMBRE 31   2023.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1.7351516267383306E-3</c:v>
                </c:pt>
                <c:pt idx="1">
                  <c:v>0</c:v>
                </c:pt>
                <c:pt idx="2">
                  <c:v>0</c:v>
                </c:pt>
                <c:pt idx="3" formatCode="0.00%">
                  <c:v>6.3239036482532754E-4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700701876</c:v>
                </c:pt>
                <c:pt idx="1">
                  <c:v>0</c:v>
                </c:pt>
                <c:pt idx="2">
                  <c:v>1221882761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1215824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1.7351516267383306E-3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ENERO 31 DE 2023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5990057265</c:v>
                </c:pt>
                <c:pt idx="1">
                  <c:v>0</c:v>
                </c:pt>
                <c:pt idx="2">
                  <c:v>0</c:v>
                </c:pt>
                <c:pt idx="3">
                  <c:v>5990057265</c:v>
                </c:pt>
                <c:pt idx="4">
                  <c:v>238357301</c:v>
                </c:pt>
                <c:pt idx="5">
                  <c:v>125526971</c:v>
                </c:pt>
                <c:pt idx="6">
                  <c:v>125256971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3920769001</c:v>
                </c:pt>
                <c:pt idx="1">
                  <c:v>0</c:v>
                </c:pt>
                <c:pt idx="3">
                  <c:v>3920769001</c:v>
                </c:pt>
                <c:pt idx="4">
                  <c:v>17591356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CON CORTE A ENERO 31 DE 2023</a:t>
            </a: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2404703631</c:v>
                </c:pt>
                <c:pt idx="1">
                  <c:v>0</c:v>
                </c:pt>
                <c:pt idx="2">
                  <c:v>0</c:v>
                </c:pt>
                <c:pt idx="3">
                  <c:v>2404703631</c:v>
                </c:pt>
                <c:pt idx="4">
                  <c:v>121767223</c:v>
                </c:pt>
                <c:pt idx="5">
                  <c:v>120128465</c:v>
                </c:pt>
                <c:pt idx="6">
                  <c:v>120128465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1159273609</c:v>
                </c:pt>
                <c:pt idx="1">
                  <c:v>0</c:v>
                </c:pt>
                <c:pt idx="2">
                  <c:v>0</c:v>
                </c:pt>
                <c:pt idx="3">
                  <c:v>1159273609</c:v>
                </c:pt>
                <c:pt idx="4">
                  <c:v>116590078</c:v>
                </c:pt>
                <c:pt idx="5">
                  <c:v>5128506</c:v>
                </c:pt>
                <c:pt idx="6">
                  <c:v>5128506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2426080025</c:v>
                </c:pt>
                <c:pt idx="1">
                  <c:v>0</c:v>
                </c:pt>
                <c:pt idx="2">
                  <c:v>0</c:v>
                </c:pt>
                <c:pt idx="3">
                  <c:v>2426080025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3920769001</c:v>
                </c:pt>
                <c:pt idx="1">
                  <c:v>0</c:v>
                </c:pt>
                <c:pt idx="2">
                  <c:v>0</c:v>
                </c:pt>
                <c:pt idx="3">
                  <c:v>3920769001</c:v>
                </c:pt>
                <c:pt idx="4">
                  <c:v>17591356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ENERO 31 DE 2023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8.3333333229370421E-2</c:v>
                </c:pt>
                <c:pt idx="1">
                  <c:v>0.16666666645874084</c:v>
                </c:pt>
                <c:pt idx="2">
                  <c:v>0.24999999968811126</c:v>
                </c:pt>
                <c:pt idx="3">
                  <c:v>0.33333333291748168</c:v>
                </c:pt>
                <c:pt idx="4">
                  <c:v>0.4166666661468521</c:v>
                </c:pt>
                <c:pt idx="5">
                  <c:v>0.49999999937622253</c:v>
                </c:pt>
                <c:pt idx="6">
                  <c:v>0.58333333260559295</c:v>
                </c:pt>
                <c:pt idx="7">
                  <c:v>0.66666666583496337</c:v>
                </c:pt>
                <c:pt idx="8">
                  <c:v>0.74999999906433379</c:v>
                </c:pt>
                <c:pt idx="9">
                  <c:v>0.83333333229370421</c:v>
                </c:pt>
                <c:pt idx="10">
                  <c:v>0.91666666552307463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4.9955621745389214E-2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ENERO 31 DE 2023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200391969</c:v>
                </c:pt>
                <c:pt idx="1">
                  <c:v>400783938</c:v>
                </c:pt>
                <c:pt idx="2">
                  <c:v>601175907</c:v>
                </c:pt>
                <c:pt idx="3">
                  <c:v>801567876</c:v>
                </c:pt>
                <c:pt idx="4">
                  <c:v>1001959845</c:v>
                </c:pt>
                <c:pt idx="5">
                  <c:v>1202351814</c:v>
                </c:pt>
                <c:pt idx="6">
                  <c:v>1402743783</c:v>
                </c:pt>
                <c:pt idx="7">
                  <c:v>1603135752</c:v>
                </c:pt>
                <c:pt idx="8">
                  <c:v>1803527721</c:v>
                </c:pt>
                <c:pt idx="9">
                  <c:v>2003919690</c:v>
                </c:pt>
                <c:pt idx="10">
                  <c:v>2204311659</c:v>
                </c:pt>
                <c:pt idx="11">
                  <c:v>2404703631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120128465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C34" sqref="C34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6" t="s">
        <v>101</v>
      </c>
      <c r="C3" s="237"/>
      <c r="D3" s="237"/>
      <c r="E3" s="237"/>
      <c r="F3" s="237"/>
      <c r="G3" s="237"/>
      <c r="H3" s="237"/>
      <c r="I3" s="238"/>
    </row>
    <row r="4" spans="2:14" ht="13.5" customHeight="1" thickBot="1" x14ac:dyDescent="0.25">
      <c r="B4" s="233" t="s">
        <v>123</v>
      </c>
      <c r="C4" s="234"/>
      <c r="D4" s="234"/>
      <c r="E4" s="234"/>
      <c r="F4" s="234"/>
      <c r="G4" s="234"/>
      <c r="H4" s="234"/>
      <c r="I4" s="235"/>
    </row>
    <row r="5" spans="2:14" ht="13.5" thickBot="1" x14ac:dyDescent="0.25"/>
    <row r="6" spans="2:14" ht="51.75" thickBot="1" x14ac:dyDescent="0.25">
      <c r="B6" s="138" t="s">
        <v>90</v>
      </c>
      <c r="C6" s="209" t="s">
        <v>119</v>
      </c>
      <c r="D6" s="225" t="s">
        <v>127</v>
      </c>
      <c r="E6" s="225" t="s">
        <v>121</v>
      </c>
      <c r="F6" s="210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1922584637</v>
      </c>
      <c r="D7" s="226">
        <v>0</v>
      </c>
      <c r="E7" s="227">
        <v>0</v>
      </c>
      <c r="F7" s="142">
        <f>C7+D7-E7</f>
        <v>1922584637</v>
      </c>
      <c r="G7" s="31">
        <f>F7/F10</f>
        <v>0.19398833007451691</v>
      </c>
      <c r="H7" s="224">
        <v>1215824</v>
      </c>
      <c r="I7" s="177">
        <f>H7/F10</f>
        <v>1.2267635082767982E-4</v>
      </c>
      <c r="K7" s="163"/>
      <c r="M7" s="154"/>
    </row>
    <row r="8" spans="2:14" ht="13.5" customHeight="1" thickBot="1" x14ac:dyDescent="0.25">
      <c r="B8" s="137" t="s">
        <v>105</v>
      </c>
      <c r="C8" s="143">
        <v>7988241629</v>
      </c>
      <c r="D8" s="205">
        <v>0</v>
      </c>
      <c r="E8" s="227">
        <v>0</v>
      </c>
      <c r="F8" s="142">
        <f>C8+D8-E8</f>
        <v>7988241629</v>
      </c>
      <c r="G8" s="31">
        <f>F8/F10</f>
        <v>0.80601166992548312</v>
      </c>
      <c r="H8" s="189">
        <v>125256971</v>
      </c>
      <c r="I8" s="179">
        <f>H8/F10</f>
        <v>1.2638398417870117E-2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8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9910826266</v>
      </c>
      <c r="D10" s="203">
        <f>SUM(D7:D9)</f>
        <v>0</v>
      </c>
      <c r="E10" s="229">
        <f>SUM(E7:E9)</f>
        <v>0</v>
      </c>
      <c r="F10" s="203">
        <f>+F7+F8+F9</f>
        <v>9910826266</v>
      </c>
      <c r="G10" s="149">
        <f>SUM(G7:G9)</f>
        <v>1</v>
      </c>
      <c r="H10" s="148">
        <f>SUM(H7:H9)</f>
        <v>126472795</v>
      </c>
      <c r="I10" s="178">
        <f>SUM(I7:I9)</f>
        <v>1.2761074768697797E-2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1215824</v>
      </c>
      <c r="D33" s="205"/>
      <c r="E33" s="205"/>
      <c r="F33" s="205"/>
      <c r="G33" s="177">
        <f>C33/C10</f>
        <v>1.2267635082767982E-4</v>
      </c>
    </row>
    <row r="34" spans="2:15" ht="13.5" thickBot="1" x14ac:dyDescent="0.25">
      <c r="B34" s="137" t="s">
        <v>93</v>
      </c>
      <c r="C34" s="142">
        <f>+H8</f>
        <v>125256971</v>
      </c>
      <c r="D34" s="205"/>
      <c r="E34" s="205"/>
      <c r="F34" s="205"/>
      <c r="G34" s="179">
        <f>C34/C10</f>
        <v>1.2638398417870117E-2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126472795</v>
      </c>
      <c r="D36" s="207"/>
      <c r="E36" s="207"/>
      <c r="F36" s="207"/>
      <c r="G36" s="208">
        <f>SUM(G33:G35)</f>
        <v>1.2761074768697797E-2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J31" sqref="J31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58" t="s">
        <v>131</v>
      </c>
      <c r="C2" s="259"/>
      <c r="D2" s="259"/>
      <c r="E2" s="259"/>
      <c r="F2" s="260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3920769001</v>
      </c>
      <c r="D4" s="53">
        <v>3920769001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tabSelected="1" workbookViewId="0">
      <selection activeCell="B26" sqref="B26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5" t="s">
        <v>132</v>
      </c>
      <c r="B5" s="256"/>
      <c r="C5" s="256"/>
      <c r="D5" s="256"/>
      <c r="E5" s="257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326730750</v>
      </c>
      <c r="C7" s="47">
        <v>0</v>
      </c>
      <c r="D7" s="48">
        <f>+B7/$B$18</f>
        <v>8.3333333312078997E-2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653461500</v>
      </c>
      <c r="C8" s="47">
        <v>0</v>
      </c>
      <c r="D8" s="48">
        <f>+B8/$B$18</f>
        <v>0.16666666662415799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980192250</v>
      </c>
      <c r="C9" s="47">
        <v>0</v>
      </c>
      <c r="D9" s="48">
        <f t="shared" si="0"/>
        <v>0.24999999993623701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1306923000</v>
      </c>
      <c r="C10" s="47">
        <v>0</v>
      </c>
      <c r="D10" s="48">
        <f t="shared" si="0"/>
        <v>0.33333333324831599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1633653750</v>
      </c>
      <c r="C11" s="47">
        <v>0</v>
      </c>
      <c r="D11" s="48">
        <f t="shared" si="0"/>
        <v>0.41666666656039497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1960384500</v>
      </c>
      <c r="C12" s="47">
        <v>0</v>
      </c>
      <c r="D12" s="48">
        <f t="shared" si="0"/>
        <v>0.49999999987247401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2287115250</v>
      </c>
      <c r="C13" s="47">
        <v>0</v>
      </c>
      <c r="D13" s="48">
        <f t="shared" si="0"/>
        <v>0.58333333318455305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2613846000</v>
      </c>
      <c r="C14" s="47">
        <v>0</v>
      </c>
      <c r="D14" s="48">
        <f t="shared" si="0"/>
        <v>0.66666666649663198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2940576750</v>
      </c>
      <c r="C15" s="47">
        <v>0</v>
      </c>
      <c r="D15" s="48">
        <f>+B15/$B$18</f>
        <v>0.74999999980871102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3267307500</v>
      </c>
      <c r="C16" s="47">
        <v>0</v>
      </c>
      <c r="D16" s="48">
        <f>+B16/$B$18</f>
        <v>0.83333333312078994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3594038250</v>
      </c>
      <c r="C17" s="47">
        <v>0</v>
      </c>
      <c r="D17" s="48">
        <f>+B17/$B$18</f>
        <v>0.91666666643286898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1">
        <f>+$B$7*12+1</f>
        <v>3920769001</v>
      </c>
      <c r="C18" s="222">
        <v>0</v>
      </c>
      <c r="D18" s="56">
        <f>+B18/$B$18</f>
        <v>1</v>
      </c>
      <c r="E18" s="223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>
        <f>B20/12</f>
        <v>0</v>
      </c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zoomScale="106" zoomScaleNormal="106" workbookViewId="0">
      <selection activeCell="J6" sqref="J6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1" t="s">
        <v>42</v>
      </c>
      <c r="C2" s="261"/>
      <c r="D2" s="261"/>
      <c r="E2" s="261"/>
      <c r="F2" s="261"/>
      <c r="G2" s="261"/>
      <c r="H2" s="261"/>
      <c r="I2" s="261"/>
      <c r="J2" s="261"/>
      <c r="K2" s="261"/>
      <c r="L2" s="261"/>
    </row>
    <row r="3" spans="1:12" ht="26.25" customHeight="1" thickBot="1" x14ac:dyDescent="0.25">
      <c r="B3" s="262" t="s">
        <v>128</v>
      </c>
      <c r="C3" s="262"/>
      <c r="D3" s="262"/>
      <c r="E3" s="262"/>
      <c r="F3" s="262"/>
      <c r="G3" s="262"/>
      <c r="H3" s="262"/>
      <c r="I3" s="262"/>
      <c r="J3" s="262"/>
      <c r="K3" s="262"/>
      <c r="L3" s="262"/>
    </row>
    <row r="4" spans="1:12" ht="86.25" customHeight="1" thickBot="1" x14ac:dyDescent="0.25">
      <c r="A4" s="193" t="s">
        <v>110</v>
      </c>
      <c r="B4" s="60" t="s">
        <v>20</v>
      </c>
      <c r="C4" s="60" t="s">
        <v>117</v>
      </c>
      <c r="D4" s="60" t="str">
        <f>'EJECUCIÓN DE GASTOS'!C4</f>
        <v>ADICIÓN SEG RESOLUCION(MINEDUCACIÓN)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1" t="s">
        <v>113</v>
      </c>
      <c r="B5" s="192" t="s">
        <v>115</v>
      </c>
      <c r="C5" s="150">
        <v>863926996</v>
      </c>
      <c r="D5" s="150"/>
      <c r="E5" s="150">
        <f>C5+D5</f>
        <v>863926996</v>
      </c>
      <c r="F5" s="40">
        <v>0</v>
      </c>
      <c r="G5" s="40">
        <v>0</v>
      </c>
      <c r="H5" s="40">
        <v>0</v>
      </c>
      <c r="I5" s="156">
        <v>1</v>
      </c>
      <c r="J5" s="156">
        <f>F5/E5</f>
        <v>0</v>
      </c>
      <c r="K5" s="157">
        <f>G5/E5</f>
        <v>0</v>
      </c>
      <c r="L5" s="157">
        <f>H5/E5</f>
        <v>0</v>
      </c>
    </row>
    <row r="6" spans="1:12" ht="55.5" customHeight="1" thickBot="1" x14ac:dyDescent="0.25">
      <c r="A6" s="191" t="s">
        <v>114</v>
      </c>
      <c r="B6" s="192" t="s">
        <v>116</v>
      </c>
      <c r="C6" s="150">
        <v>3056842005</v>
      </c>
      <c r="D6" s="150">
        <f>'EJE DE FUNCIONAMIENTO E INVERSI'!C6</f>
        <v>0</v>
      </c>
      <c r="E6" s="150">
        <f>C6+D6</f>
        <v>3056842005</v>
      </c>
      <c r="F6" s="216">
        <v>17591356</v>
      </c>
      <c r="G6" s="216">
        <v>0</v>
      </c>
      <c r="H6" s="216">
        <v>0</v>
      </c>
      <c r="I6" s="156">
        <v>1</v>
      </c>
      <c r="J6" s="156">
        <f>F6/E6</f>
        <v>5.7547481915081839E-3</v>
      </c>
      <c r="K6" s="157">
        <f>G6/E6</f>
        <v>0</v>
      </c>
      <c r="L6" s="157">
        <f>H6/E6</f>
        <v>0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ref="J7:J8" si="0">F7/E7</f>
        <v>#DIV/0!</v>
      </c>
      <c r="K7" s="157" t="e">
        <f t="shared" ref="K7:K8" si="1">G7/E7</f>
        <v>#DIV/0!</v>
      </c>
      <c r="L7" s="157" t="e">
        <f t="shared" ref="L7:L8" si="2">H7/E7</f>
        <v>#DIV/0!</v>
      </c>
    </row>
    <row r="8" spans="1:12" ht="55.5" hidden="1" customHeight="1" thickBot="1" x14ac:dyDescent="0.25">
      <c r="A8" s="191"/>
      <c r="B8" s="192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6"/>
      <c r="C9" s="150">
        <f>+SUM(C5:C8)</f>
        <v>3920769001</v>
      </c>
      <c r="D9" s="150">
        <f>D6</f>
        <v>0</v>
      </c>
      <c r="E9" s="150">
        <f>SUM(C9:D9)</f>
        <v>3920769001</v>
      </c>
      <c r="F9" s="150">
        <f>+SUM(F5:F8)</f>
        <v>17591356</v>
      </c>
      <c r="G9" s="175">
        <f>+SUM(G5:G8)</f>
        <v>0</v>
      </c>
      <c r="H9" s="175">
        <f>+SUM(H5:H8)</f>
        <v>0</v>
      </c>
      <c r="I9" s="158">
        <v>1</v>
      </c>
      <c r="J9" s="156">
        <f>F9/E9</f>
        <v>4.4867106415892623E-3</v>
      </c>
      <c r="K9" s="157">
        <f>G9/E9</f>
        <v>0</v>
      </c>
      <c r="L9" s="157">
        <f>H9/E9</f>
        <v>0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3" t="s">
        <v>60</v>
      </c>
      <c r="B16" s="264"/>
      <c r="C16" s="264"/>
      <c r="D16" s="264"/>
      <c r="E16" s="264"/>
      <c r="F16" s="265"/>
    </row>
    <row r="17" spans="1:6" ht="25.5" customHeight="1" thickBot="1" x14ac:dyDescent="0.25">
      <c r="A17" s="266"/>
      <c r="B17" s="267"/>
      <c r="C17" s="267"/>
      <c r="D17" s="267"/>
      <c r="E17" s="267"/>
      <c r="F17" s="268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69" t="str">
        <f>+A16</f>
        <v>EJECUCIÓN PRESUPUESTAL
RESERVAS PRESUPUESTALES
A AGOSTO 31 DE 2015</v>
      </c>
      <c r="B31" s="270"/>
      <c r="C31" s="270"/>
      <c r="D31" s="270"/>
      <c r="E31" s="271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39" t="s">
        <v>88</v>
      </c>
      <c r="B2" s="240"/>
      <c r="C2" s="240"/>
      <c r="D2" s="240"/>
      <c r="E2" s="240"/>
      <c r="F2" s="240"/>
      <c r="G2" s="241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2" t="s">
        <v>65</v>
      </c>
      <c r="B19" s="273"/>
      <c r="C19" s="274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2" t="s">
        <v>65</v>
      </c>
      <c r="B28" s="275"/>
      <c r="C28" s="275"/>
      <c r="D28" s="243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D6" sqref="D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39" t="s">
        <v>126</v>
      </c>
      <c r="B2" s="240"/>
      <c r="C2" s="240"/>
      <c r="D2" s="241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ht="13.5" thickBot="1" x14ac:dyDescent="0.25">
      <c r="A4" s="114" t="s">
        <v>75</v>
      </c>
      <c r="B4" s="194">
        <v>700701876</v>
      </c>
      <c r="C4" s="159">
        <v>1215824</v>
      </c>
      <c r="D4" s="160">
        <f>C4/B4</f>
        <v>1.7351516267383306E-3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1221882761</v>
      </c>
      <c r="C6" s="166">
        <f>'EJE INGRESOS'!C35</f>
        <v>0</v>
      </c>
      <c r="D6" s="160">
        <f t="shared" ref="D5: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1922584637</v>
      </c>
      <c r="C7" s="169">
        <f>SUM(C4:C6)</f>
        <v>1215824</v>
      </c>
      <c r="D7" s="184">
        <f>C7/B7</f>
        <v>6.3239036482532754E-4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2" t="s">
        <v>108</v>
      </c>
      <c r="B10" s="243"/>
      <c r="C10" s="171"/>
    </row>
    <row r="11" spans="1:6" ht="12.75" customHeight="1" x14ac:dyDescent="0.2">
      <c r="A11" s="125" t="s">
        <v>66</v>
      </c>
      <c r="B11" s="161">
        <v>2023</v>
      </c>
      <c r="C11" s="172"/>
    </row>
    <row r="12" spans="1:6" x14ac:dyDescent="0.2">
      <c r="A12" s="99" t="s">
        <v>69</v>
      </c>
      <c r="B12" s="101">
        <f>B7</f>
        <v>1922584637</v>
      </c>
      <c r="C12" s="173"/>
    </row>
    <row r="13" spans="1:6" x14ac:dyDescent="0.2">
      <c r="A13" s="162" t="s">
        <v>109</v>
      </c>
      <c r="B13" s="101">
        <f>C7</f>
        <v>1215824</v>
      </c>
      <c r="C13" s="173"/>
    </row>
    <row r="14" spans="1:6" ht="13.5" thickBot="1" x14ac:dyDescent="0.25">
      <c r="A14" s="102" t="s">
        <v>71</v>
      </c>
      <c r="B14" s="185">
        <f>+B13/B12</f>
        <v>6.3239036482532754E-4</v>
      </c>
      <c r="C14" s="174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I6" sqref="I6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4" t="s">
        <v>104</v>
      </c>
      <c r="B2" s="245"/>
      <c r="C2" s="245"/>
      <c r="D2" s="245"/>
      <c r="E2" s="245"/>
      <c r="F2" s="245"/>
      <c r="G2" s="245"/>
      <c r="H2" s="246"/>
      <c r="I2" s="14"/>
      <c r="J2" s="247" t="s">
        <v>102</v>
      </c>
      <c r="K2" s="247"/>
      <c r="L2" s="247"/>
    </row>
    <row r="3" spans="1:14" ht="13.5" customHeight="1" thickBot="1" x14ac:dyDescent="0.25">
      <c r="A3" s="233" t="s">
        <v>128</v>
      </c>
      <c r="B3" s="234"/>
      <c r="C3" s="234"/>
      <c r="D3" s="234"/>
      <c r="E3" s="234"/>
      <c r="F3" s="234"/>
      <c r="G3" s="234"/>
      <c r="H3" s="235"/>
      <c r="I3" s="14"/>
      <c r="J3" s="248"/>
      <c r="K3" s="248"/>
      <c r="L3" s="248"/>
    </row>
    <row r="4" spans="1:14" ht="93.75" customHeight="1" thickBot="1" x14ac:dyDescent="0.25">
      <c r="A4" s="1" t="s">
        <v>20</v>
      </c>
      <c r="B4" s="2" t="s">
        <v>117</v>
      </c>
      <c r="C4" s="215" t="str">
        <f>'EJE INGRESOS'!D6</f>
        <v>ADICIÓN SEG RESOLUCION(MINEDUCACIÓN) Y ACUERDOS</v>
      </c>
      <c r="D4" s="225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5990057265</v>
      </c>
      <c r="C5" s="5">
        <v>0</v>
      </c>
      <c r="D5" s="5">
        <v>0</v>
      </c>
      <c r="E5" s="5">
        <f>B5+C5-D5</f>
        <v>5990057265</v>
      </c>
      <c r="F5" s="5">
        <v>238357301</v>
      </c>
      <c r="G5" s="5">
        <v>125526971</v>
      </c>
      <c r="H5" s="5">
        <v>125256971</v>
      </c>
      <c r="J5" s="211">
        <f>F5/E5</f>
        <v>3.9792157312539482E-2</v>
      </c>
      <c r="K5" s="212">
        <f>G5/E5</f>
        <v>2.0955888307354939E-2</v>
      </c>
      <c r="L5" s="213">
        <f>H5/E5</f>
        <v>2.0910813613064849E-2</v>
      </c>
      <c r="M5" s="45"/>
      <c r="N5" s="45"/>
    </row>
    <row r="6" spans="1:14" ht="13.5" thickBot="1" x14ac:dyDescent="0.25">
      <c r="A6" s="6" t="s">
        <v>27</v>
      </c>
      <c r="B6" s="7">
        <v>3920769001</v>
      </c>
      <c r="C6" s="7">
        <v>0</v>
      </c>
      <c r="D6" s="7"/>
      <c r="E6" s="5">
        <f>B6+C6-D6</f>
        <v>3920769001</v>
      </c>
      <c r="F6" s="7">
        <v>17591356</v>
      </c>
      <c r="G6" s="232">
        <v>0</v>
      </c>
      <c r="H6" s="7">
        <v>0</v>
      </c>
      <c r="J6" s="211">
        <f>F6/E6</f>
        <v>4.4867106415892623E-3</v>
      </c>
      <c r="K6" s="212">
        <f>G6/E6</f>
        <v>0</v>
      </c>
      <c r="L6" s="213">
        <f>H6/E6</f>
        <v>0</v>
      </c>
      <c r="M6" s="45"/>
      <c r="N6" s="45"/>
    </row>
    <row r="7" spans="1:14" ht="13.5" thickBot="1" x14ac:dyDescent="0.25">
      <c r="A7" s="8" t="s">
        <v>89</v>
      </c>
      <c r="B7" s="199">
        <f>+SUM(B5:B6)</f>
        <v>9910826266</v>
      </c>
      <c r="C7" s="199">
        <f>+SUM(C5:C6)</f>
        <v>0</v>
      </c>
      <c r="D7" s="230">
        <f>D5+D6</f>
        <v>0</v>
      </c>
      <c r="E7" s="201">
        <f>SUM(E5:E6)</f>
        <v>9910826266</v>
      </c>
      <c r="F7" s="200">
        <f>+SUM(F5:F6)</f>
        <v>255948657</v>
      </c>
      <c r="G7" s="9">
        <f>+SUM(G5:G6)</f>
        <v>125526971</v>
      </c>
      <c r="H7" s="9">
        <f>+SUM(H5:H6)</f>
        <v>125256971</v>
      </c>
      <c r="J7" s="181">
        <f>F7/E7</f>
        <v>2.5825158279492336E-2</v>
      </c>
      <c r="K7" s="182">
        <f>G7/B7</f>
        <v>1.2665641353297839E-2</v>
      </c>
      <c r="L7" s="183">
        <f>H7/E7</f>
        <v>1.2638398417870117E-2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P18" sqref="P18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4" width="17.7109375" customWidth="1"/>
    <col min="15" max="15" width="12.7109375" bestFit="1" customWidth="1"/>
  </cols>
  <sheetData>
    <row r="1" spans="1:15" ht="48.75" customHeight="1" x14ac:dyDescent="0.2"/>
    <row r="2" spans="1:15" ht="12.75" customHeight="1" x14ac:dyDescent="0.2">
      <c r="A2" s="249" t="s">
        <v>103</v>
      </c>
      <c r="B2" s="249"/>
      <c r="C2" s="249"/>
      <c r="D2" s="249"/>
      <c r="E2" s="249"/>
      <c r="F2" s="249"/>
      <c r="G2" s="249"/>
      <c r="H2" s="249"/>
      <c r="I2" s="14"/>
      <c r="J2" s="14"/>
      <c r="K2" s="14"/>
    </row>
    <row r="3" spans="1:15" ht="24.75" customHeight="1" thickBot="1" x14ac:dyDescent="0.25">
      <c r="A3" s="233" t="s">
        <v>128</v>
      </c>
      <c r="B3" s="234"/>
      <c r="C3" s="234"/>
      <c r="D3" s="234"/>
      <c r="E3" s="234"/>
      <c r="F3" s="234"/>
      <c r="G3" s="234"/>
      <c r="H3" s="235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4" t="str">
        <f>'EJE INGRESOS'!D6</f>
        <v>ADICIÓN SEG RESOLUCION(MINEDUCACIÓN) Y ACUERDOS</v>
      </c>
      <c r="D4" s="225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17" customFormat="1" ht="24.75" thickBot="1" x14ac:dyDescent="0.25">
      <c r="A5" s="4" t="s">
        <v>31</v>
      </c>
      <c r="B5" s="5">
        <v>2404703631</v>
      </c>
      <c r="C5" s="231">
        <v>0</v>
      </c>
      <c r="D5" s="5">
        <v>0</v>
      </c>
      <c r="E5" s="231">
        <f>B5+C5-D5</f>
        <v>2404703631</v>
      </c>
      <c r="F5" s="5">
        <v>121767223</v>
      </c>
      <c r="G5" s="5">
        <v>120128465</v>
      </c>
      <c r="H5" s="5">
        <v>120128465</v>
      </c>
      <c r="I5" s="14"/>
      <c r="J5" s="211">
        <f>F5/E5</f>
        <v>5.0637101982235914E-2</v>
      </c>
      <c r="K5" s="211">
        <f>G5/E5</f>
        <v>4.9955621745389214E-2</v>
      </c>
      <c r="L5" s="211">
        <f>H5/E5</f>
        <v>4.9955621745389214E-2</v>
      </c>
      <c r="N5" s="218"/>
      <c r="O5" s="218"/>
    </row>
    <row r="6" spans="1:15" ht="24.75" thickBot="1" x14ac:dyDescent="0.25">
      <c r="A6" s="4" t="s">
        <v>112</v>
      </c>
      <c r="B6" s="5">
        <v>1159273609</v>
      </c>
      <c r="C6" s="5">
        <v>0</v>
      </c>
      <c r="D6" s="5">
        <v>0</v>
      </c>
      <c r="E6" s="5">
        <f t="shared" ref="E6:E8" si="0">B6+C6-D6</f>
        <v>1159273609</v>
      </c>
      <c r="F6" s="5">
        <v>116590078</v>
      </c>
      <c r="G6" s="5">
        <v>5128506</v>
      </c>
      <c r="H6" s="5">
        <v>5128506</v>
      </c>
      <c r="I6" s="14"/>
      <c r="J6" s="211">
        <f>F6/E6</f>
        <v>0.10057166582147217</v>
      </c>
      <c r="K6" s="211">
        <f>G6/E6</f>
        <v>4.4238961019943306E-3</v>
      </c>
      <c r="L6" s="211">
        <f>H6/E6</f>
        <v>4.4238961019943306E-3</v>
      </c>
      <c r="N6" s="45"/>
    </row>
    <row r="7" spans="1:15" ht="24.75" thickBot="1" x14ac:dyDescent="0.25">
      <c r="A7" s="4" t="s">
        <v>111</v>
      </c>
      <c r="B7" s="5">
        <v>2426080025</v>
      </c>
      <c r="C7" s="5">
        <v>0</v>
      </c>
      <c r="D7" s="5">
        <v>0</v>
      </c>
      <c r="E7" s="5">
        <f t="shared" si="0"/>
        <v>2426080025</v>
      </c>
      <c r="F7" s="5">
        <v>0</v>
      </c>
      <c r="G7" s="5">
        <v>0</v>
      </c>
      <c r="H7" s="5">
        <v>0</v>
      </c>
      <c r="I7" s="14"/>
      <c r="J7" s="211">
        <f>F7/E7</f>
        <v>0</v>
      </c>
      <c r="K7" s="211">
        <f>G7/E7</f>
        <v>0</v>
      </c>
      <c r="L7" s="211">
        <f>H7/E7</f>
        <v>0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1" t="e">
        <f>F8/E8</f>
        <v>#DIV/0!</v>
      </c>
      <c r="K8" s="211" t="e">
        <f>G8/E8</f>
        <v>#DIV/0!</v>
      </c>
      <c r="L8" s="211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3920769001</v>
      </c>
      <c r="C9" s="7">
        <f>'EJE DE FUNCIONAMIENTO E INVERSI'!C6</f>
        <v>0</v>
      </c>
      <c r="D9" s="7">
        <v>0</v>
      </c>
      <c r="E9" s="7">
        <f>'EJE DE FUNCIONAMIENTO E INVERSI'!E6</f>
        <v>3920769001</v>
      </c>
      <c r="F9" s="7">
        <f>'EJE DE FUNCIONAMIENTO E INVERSI'!F6</f>
        <v>17591356</v>
      </c>
      <c r="G9" s="7">
        <f>'EJE DE FUNCIONAMIENTO E INVERSI'!G6</f>
        <v>0</v>
      </c>
      <c r="H9" s="7">
        <f>'EJE DE FUNCIONAMIENTO E INVERSI'!H6</f>
        <v>0</v>
      </c>
      <c r="I9" s="14"/>
      <c r="J9" s="211">
        <f>F9/E9</f>
        <v>4.4867106415892623E-3</v>
      </c>
      <c r="K9" s="211">
        <f>G9/E9</f>
        <v>0</v>
      </c>
      <c r="L9" s="211">
        <f>H9/E9</f>
        <v>0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1" t="e">
        <f t="shared" ref="J10" si="1">F10/E10</f>
        <v>#DIV/0!</v>
      </c>
      <c r="K10" s="181" t="e">
        <f t="shared" ref="K10" si="2">G10/E10</f>
        <v>#DIV/0!</v>
      </c>
      <c r="L10" s="181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9910826266</v>
      </c>
      <c r="C11" s="9">
        <f>+SUM(C5:C10)</f>
        <v>0</v>
      </c>
      <c r="D11" s="9">
        <f>D5+D6+D7+D8+D9</f>
        <v>0</v>
      </c>
      <c r="E11" s="9">
        <f t="shared" ref="E11" si="4">+SUM(E5:E10)</f>
        <v>9910826266</v>
      </c>
      <c r="F11" s="9">
        <f>+SUM(F5:F10)</f>
        <v>255948657</v>
      </c>
      <c r="G11" s="9">
        <f>+SUM(G5:G10)</f>
        <v>125256971</v>
      </c>
      <c r="H11" s="9">
        <f>+SUM(H5:H10)</f>
        <v>125256971</v>
      </c>
      <c r="I11" s="14"/>
      <c r="J11" s="181">
        <f>F11/E11</f>
        <v>2.5825158279492336E-2</v>
      </c>
      <c r="K11" s="181">
        <f>G11/E11</f>
        <v>1.2638398417870117E-2</v>
      </c>
      <c r="L11" s="181">
        <f>H11/E11</f>
        <v>1.2638398417870117E-2</v>
      </c>
      <c r="N11" s="154"/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0" t="s">
        <v>19</v>
      </c>
      <c r="B2" s="251"/>
      <c r="C2" s="251"/>
      <c r="D2" s="251"/>
    </row>
    <row r="3" spans="1:4" ht="27" customHeight="1" x14ac:dyDescent="0.25">
      <c r="A3" s="251"/>
      <c r="B3" s="251"/>
      <c r="C3" s="251"/>
      <c r="D3" s="251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C7" sqref="C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2" t="s">
        <v>129</v>
      </c>
      <c r="B4" s="253"/>
      <c r="C4" s="253"/>
      <c r="D4" s="253"/>
      <c r="E4" s="254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200391969</v>
      </c>
      <c r="C6" s="30">
        <v>120128465</v>
      </c>
      <c r="D6" s="31">
        <f>+B6/$B$17</f>
        <v>8.3333333229370421E-2</v>
      </c>
      <c r="E6" s="177">
        <f>+C6/$B$17</f>
        <v>4.9955621745389214E-2</v>
      </c>
    </row>
    <row r="7" spans="1:5" x14ac:dyDescent="0.2">
      <c r="A7" s="22" t="s">
        <v>7</v>
      </c>
      <c r="B7" s="19">
        <f>+$B$6*2</f>
        <v>400783938</v>
      </c>
      <c r="C7" s="19">
        <v>0</v>
      </c>
      <c r="D7" s="20">
        <f t="shared" ref="D7:D17" si="0">+B7/$B$17</f>
        <v>0.16666666645874084</v>
      </c>
      <c r="E7" s="179">
        <f t="shared" ref="E7:E17" si="1">+C7/$B$17</f>
        <v>0</v>
      </c>
    </row>
    <row r="8" spans="1:5" x14ac:dyDescent="0.2">
      <c r="A8" s="22" t="s">
        <v>8</v>
      </c>
      <c r="B8" s="19">
        <f>+$B$6*3</f>
        <v>601175907</v>
      </c>
      <c r="C8" s="19">
        <v>0</v>
      </c>
      <c r="D8" s="20">
        <f t="shared" si="0"/>
        <v>0.24999999968811126</v>
      </c>
      <c r="E8" s="179">
        <f t="shared" si="1"/>
        <v>0</v>
      </c>
    </row>
    <row r="9" spans="1:5" x14ac:dyDescent="0.2">
      <c r="A9" s="22" t="s">
        <v>9</v>
      </c>
      <c r="B9" s="19">
        <f>+$B$6*4</f>
        <v>801567876</v>
      </c>
      <c r="C9" s="19">
        <v>0</v>
      </c>
      <c r="D9" s="20">
        <f t="shared" si="0"/>
        <v>0.33333333291748168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1001959845</v>
      </c>
      <c r="C10" s="19">
        <v>0</v>
      </c>
      <c r="D10" s="20">
        <f t="shared" si="0"/>
        <v>0.4166666661468521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1202351814</v>
      </c>
      <c r="C11" s="19">
        <v>0</v>
      </c>
      <c r="D11" s="20">
        <f t="shared" si="0"/>
        <v>0.49999999937622253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1402743783</v>
      </c>
      <c r="C12" s="19">
        <v>0</v>
      </c>
      <c r="D12" s="20">
        <f t="shared" si="0"/>
        <v>0.58333333260559295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1603135752</v>
      </c>
      <c r="C13" s="19">
        <v>0</v>
      </c>
      <c r="D13" s="20">
        <f t="shared" si="0"/>
        <v>0.66666666583496337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1803527721</v>
      </c>
      <c r="C14" s="19">
        <v>0</v>
      </c>
      <c r="D14" s="20">
        <f t="shared" si="0"/>
        <v>0.74999999906433379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2003919690</v>
      </c>
      <c r="C15" s="19">
        <v>0</v>
      </c>
      <c r="D15" s="20">
        <f t="shared" si="0"/>
        <v>0.83333333229370421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2204311659</v>
      </c>
      <c r="C16" s="219">
        <v>0</v>
      </c>
      <c r="D16" s="20">
        <f t="shared" si="0"/>
        <v>0.91666666552307463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+$B$6*12+3</f>
        <v>2404703631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workbookViewId="0">
      <selection activeCell="B20" sqref="B19:B22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5" t="s">
        <v>130</v>
      </c>
      <c r="B4" s="256"/>
      <c r="C4" s="256"/>
      <c r="D4" s="256"/>
      <c r="E4" s="257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96606134</v>
      </c>
      <c r="C6" s="21">
        <v>5128506</v>
      </c>
      <c r="D6" s="20">
        <f>+B6/$B$17</f>
        <v>8.3333333261449233E-2</v>
      </c>
      <c r="E6" s="179">
        <f>+C6/$B$17</f>
        <v>4.4238961019943306E-3</v>
      </c>
    </row>
    <row r="7" spans="1:5" x14ac:dyDescent="0.2">
      <c r="A7" s="22" t="s">
        <v>7</v>
      </c>
      <c r="B7" s="190">
        <f>+$B$6*2</f>
        <v>193212268</v>
      </c>
      <c r="C7" s="21">
        <v>0</v>
      </c>
      <c r="D7" s="20">
        <f t="shared" ref="D7:D17" si="0">+B7/$B$17</f>
        <v>0.16666666652289847</v>
      </c>
      <c r="E7" s="179">
        <f t="shared" ref="E7:E17" si="1">+C7/$B$17</f>
        <v>0</v>
      </c>
    </row>
    <row r="8" spans="1:5" x14ac:dyDescent="0.2">
      <c r="A8" s="22" t="s">
        <v>8</v>
      </c>
      <c r="B8" s="190">
        <f>+$B$6*3</f>
        <v>289818402</v>
      </c>
      <c r="C8" s="21">
        <v>0</v>
      </c>
      <c r="D8" s="20">
        <f t="shared" si="0"/>
        <v>0.24999999978434773</v>
      </c>
      <c r="E8" s="179">
        <f t="shared" si="1"/>
        <v>0</v>
      </c>
    </row>
    <row r="9" spans="1:5" x14ac:dyDescent="0.2">
      <c r="A9" s="22" t="s">
        <v>9</v>
      </c>
      <c r="B9" s="190">
        <f>+$B$6*4</f>
        <v>386424536</v>
      </c>
      <c r="C9" s="21">
        <v>0</v>
      </c>
      <c r="D9" s="20">
        <f t="shared" si="0"/>
        <v>0.33333333304579693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483030670</v>
      </c>
      <c r="C10" s="21">
        <v>0</v>
      </c>
      <c r="D10" s="20">
        <f t="shared" si="0"/>
        <v>0.41666666630724619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579636804</v>
      </c>
      <c r="C11" s="21">
        <v>0</v>
      </c>
      <c r="D11" s="20">
        <f t="shared" si="0"/>
        <v>0.49999999956869545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676242938</v>
      </c>
      <c r="C12" s="21">
        <v>0</v>
      </c>
      <c r="D12" s="20">
        <f t="shared" si="0"/>
        <v>0.58333333283014466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772849072</v>
      </c>
      <c r="C13" s="21">
        <v>0</v>
      </c>
      <c r="D13" s="20">
        <f t="shared" si="0"/>
        <v>0.66666666609159386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869455206</v>
      </c>
      <c r="C14" s="21">
        <v>0</v>
      </c>
      <c r="D14" s="20">
        <f t="shared" si="0"/>
        <v>0.74999999935304318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966061340</v>
      </c>
      <c r="C15" s="21">
        <v>0</v>
      </c>
      <c r="D15" s="20">
        <f t="shared" si="0"/>
        <v>0.83333333261449238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1062667474</v>
      </c>
      <c r="C16" s="21">
        <v>0</v>
      </c>
      <c r="D16" s="20">
        <f t="shared" si="0"/>
        <v>0.91666666587594159</v>
      </c>
      <c r="E16" s="179">
        <f t="shared" si="1"/>
        <v>0</v>
      </c>
    </row>
    <row r="17" spans="1:5" ht="13.5" thickBot="1" x14ac:dyDescent="0.25">
      <c r="A17" s="39" t="s">
        <v>17</v>
      </c>
      <c r="B17" s="221">
        <f>+$B$6*12+1</f>
        <v>1159273609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20"/>
      <c r="D19" s="196"/>
    </row>
    <row r="20" spans="1:5" x14ac:dyDescent="0.2">
      <c r="B20" s="13"/>
      <c r="C20" s="220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5" t="s">
        <v>33</v>
      </c>
      <c r="B4" s="256"/>
      <c r="C4" s="256"/>
      <c r="D4" s="256"/>
      <c r="E4" s="257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5" t="s">
        <v>34</v>
      </c>
      <c r="B5" s="256"/>
      <c r="C5" s="256"/>
      <c r="D5" s="256"/>
      <c r="E5" s="257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ADMINFOTEP</cp:lastModifiedBy>
  <cp:lastPrinted>2018-02-23T20:54:10Z</cp:lastPrinted>
  <dcterms:created xsi:type="dcterms:W3CDTF">2015-09-23T21:56:21Z</dcterms:created>
  <dcterms:modified xsi:type="dcterms:W3CDTF">2023-02-14T23:10:53Z</dcterms:modified>
</cp:coreProperties>
</file>