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2\2022\PLAN DE ACCION 2022\III SEGUIMIENTO\"/>
    </mc:Choice>
  </mc:AlternateContent>
  <xr:revisionPtr revIDLastSave="0" documentId="13_ncr:1_{F1A0BD3B-CB73-4909-ABA1-30872368079E}" xr6:coauthVersionLast="36" xr6:coauthVersionMax="36" xr10:uidLastSave="{00000000-0000-0000-0000-000000000000}"/>
  <bookViews>
    <workbookView xWindow="0" yWindow="0" windowWidth="28800" windowHeight="11925" activeTab="1" xr2:uid="{00000000-000D-0000-FFFF-FFFF00000000}"/>
  </bookViews>
  <sheets>
    <sheet name="GESTION MISIONAL" sheetId="1" r:id="rId1"/>
    <sheet name="GESTION INSTITUCIONAL" sheetId="2" r:id="rId2"/>
  </sheets>
  <calcPr calcId="191029"/>
</workbook>
</file>

<file path=xl/calcChain.xml><?xml version="1.0" encoding="utf-8"?>
<calcChain xmlns="http://schemas.openxmlformats.org/spreadsheetml/2006/main">
  <c r="R53" i="2" l="1"/>
  <c r="Q47" i="2"/>
  <c r="R45" i="2" l="1"/>
  <c r="R10" i="2" l="1"/>
  <c r="R12" i="2"/>
  <c r="R13" i="2"/>
  <c r="R15" i="2"/>
  <c r="R16" i="2"/>
  <c r="R17" i="2"/>
  <c r="R19" i="2"/>
  <c r="R20" i="2"/>
  <c r="R21" i="2"/>
  <c r="R29" i="2"/>
  <c r="R30" i="2"/>
  <c r="R31" i="2"/>
  <c r="R32" i="2"/>
  <c r="R36" i="2"/>
  <c r="R38" i="2"/>
  <c r="R39" i="2"/>
  <c r="R46" i="2"/>
  <c r="R47" i="2"/>
  <c r="Q13" i="1" l="1"/>
  <c r="Q12" i="1"/>
  <c r="Q56" i="1"/>
  <c r="Q15" i="1"/>
  <c r="R33" i="1"/>
  <c r="S20" i="2"/>
  <c r="R54" i="2" s="1"/>
  <c r="S21" i="2"/>
  <c r="R61" i="2" l="1"/>
  <c r="Q6" i="1"/>
  <c r="Q8" i="1"/>
  <c r="Q10" i="1"/>
  <c r="Q16" i="1"/>
  <c r="Q17" i="1"/>
  <c r="Q19" i="1"/>
  <c r="Q21" i="1"/>
  <c r="Q22" i="1"/>
  <c r="Q25" i="1"/>
  <c r="Q27" i="1"/>
  <c r="Q28" i="1"/>
  <c r="Q29" i="1"/>
  <c r="Q30" i="1"/>
  <c r="Q31" i="1"/>
  <c r="Q32" i="1"/>
  <c r="Q35" i="1"/>
  <c r="Q36" i="1"/>
  <c r="Q37" i="1"/>
  <c r="Q39" i="1"/>
  <c r="Q40" i="1"/>
  <c r="Q43" i="1"/>
  <c r="Q44" i="1"/>
  <c r="Q45" i="1"/>
  <c r="Q46" i="1"/>
  <c r="Q47" i="1"/>
  <c r="Q48" i="1"/>
  <c r="Q49" i="1"/>
  <c r="M47" i="2"/>
  <c r="M46" i="2"/>
  <c r="M45" i="2"/>
  <c r="M44" i="2"/>
  <c r="I44" i="2"/>
  <c r="J44" i="2" s="1"/>
  <c r="K44" i="2" s="1"/>
  <c r="M43" i="2"/>
  <c r="I43" i="2"/>
  <c r="J43" i="2" s="1"/>
  <c r="K43" i="2" s="1"/>
  <c r="I42" i="2"/>
  <c r="J42" i="2" s="1"/>
  <c r="K42" i="2" s="1"/>
  <c r="H42" i="2"/>
  <c r="M42" i="2" s="1"/>
  <c r="I41" i="2"/>
  <c r="J41" i="2" s="1"/>
  <c r="K41" i="2" s="1"/>
  <c r="H41" i="2"/>
  <c r="M41" i="2" s="1"/>
  <c r="M40" i="2"/>
  <c r="O39" i="2"/>
  <c r="M39" i="2"/>
  <c r="M37" i="2"/>
  <c r="I37" i="2"/>
  <c r="J37" i="2" s="1"/>
  <c r="K37" i="2" s="1"/>
  <c r="M36" i="2"/>
  <c r="M35" i="2"/>
  <c r="M34" i="2"/>
  <c r="I34" i="2"/>
  <c r="J34" i="2" s="1"/>
  <c r="K34" i="2" s="1"/>
  <c r="M33" i="2"/>
  <c r="M32" i="2"/>
  <c r="M31" i="2"/>
  <c r="M30" i="2"/>
  <c r="M28" i="2"/>
  <c r="M27" i="2"/>
  <c r="M26" i="2"/>
  <c r="J26" i="2"/>
  <c r="K26" i="2" s="1"/>
  <c r="G25" i="2"/>
  <c r="M24" i="2"/>
  <c r="O21" i="2"/>
  <c r="M21" i="2"/>
  <c r="O20" i="2"/>
  <c r="O50" i="2" s="1"/>
  <c r="R55" i="2" s="1"/>
  <c r="M20" i="2"/>
  <c r="M19" i="2"/>
  <c r="M17" i="2"/>
  <c r="M14" i="2"/>
  <c r="M13" i="2"/>
  <c r="M12" i="2"/>
  <c r="M11" i="2"/>
  <c r="M9" i="2"/>
  <c r="J9" i="2"/>
  <c r="K9" i="2" s="1"/>
  <c r="M8" i="2"/>
  <c r="I8" i="2"/>
  <c r="J8" i="2" s="1"/>
  <c r="K8" i="2" s="1"/>
  <c r="L8" i="2" s="1"/>
  <c r="M7" i="2"/>
  <c r="I7" i="2"/>
  <c r="J7" i="2" s="1"/>
  <c r="K7" i="2" s="1"/>
  <c r="M6" i="2"/>
  <c r="I6" i="2"/>
  <c r="J6" i="2" s="1"/>
  <c r="K6" i="2" s="1"/>
  <c r="M5" i="2"/>
  <c r="I5" i="2"/>
  <c r="J5" i="2" s="1"/>
  <c r="K5" i="2" s="1"/>
  <c r="L50" i="1"/>
  <c r="H50" i="1"/>
  <c r="I50" i="1" s="1"/>
  <c r="J50" i="1" s="1"/>
  <c r="K50" i="1" s="1"/>
  <c r="L49" i="1"/>
  <c r="L46" i="1"/>
  <c r="L45" i="1"/>
  <c r="L44" i="1"/>
  <c r="L43" i="1"/>
  <c r="L42" i="1"/>
  <c r="L41" i="1"/>
  <c r="L40" i="1"/>
  <c r="L39" i="1"/>
  <c r="L38" i="1"/>
  <c r="L37" i="1"/>
  <c r="H37" i="1"/>
  <c r="L36" i="1"/>
  <c r="L35" i="1"/>
  <c r="L34" i="1"/>
  <c r="H34" i="1"/>
  <c r="I34" i="1" s="1"/>
  <c r="J34" i="1" s="1"/>
  <c r="K34" i="1" s="1"/>
  <c r="N33" i="1"/>
  <c r="N52" i="1" s="1"/>
  <c r="Q57" i="1" s="1"/>
  <c r="L33" i="1"/>
  <c r="H33" i="1"/>
  <c r="I33" i="1" s="1"/>
  <c r="J33" i="1" s="1"/>
  <c r="K33" i="1" s="1"/>
  <c r="L32" i="1"/>
  <c r="L31" i="1"/>
  <c r="L30" i="1"/>
  <c r="L29" i="1"/>
  <c r="L28" i="1"/>
  <c r="G26" i="1"/>
  <c r="I26" i="1" s="1"/>
  <c r="J26" i="1" s="1"/>
  <c r="K26" i="1" s="1"/>
  <c r="L25" i="1"/>
  <c r="R24" i="1"/>
  <c r="L24" i="1"/>
  <c r="H24" i="1"/>
  <c r="I24" i="1" s="1"/>
  <c r="J24" i="1" s="1"/>
  <c r="K24" i="1" s="1"/>
  <c r="L23" i="1"/>
  <c r="H23" i="1"/>
  <c r="I23" i="1" s="1"/>
  <c r="J23" i="1" s="1"/>
  <c r="K23" i="1" s="1"/>
  <c r="L21" i="1"/>
  <c r="G20" i="1"/>
  <c r="L20" i="1" s="1"/>
  <c r="L19" i="1"/>
  <c r="L18" i="1"/>
  <c r="L17" i="1"/>
  <c r="L16" i="1"/>
  <c r="F16" i="1"/>
  <c r="L15" i="1"/>
  <c r="L14" i="1"/>
  <c r="H14" i="1"/>
  <c r="L12" i="1"/>
  <c r="L11" i="1"/>
  <c r="L10" i="1"/>
  <c r="L9" i="1"/>
  <c r="H9" i="1"/>
  <c r="I9" i="1" s="1"/>
  <c r="J9" i="1" s="1"/>
  <c r="K9" i="1" s="1"/>
  <c r="L8" i="1"/>
  <c r="F8" i="1"/>
  <c r="K7" i="1"/>
  <c r="I7" i="1"/>
  <c r="L6" i="1"/>
  <c r="J5" i="1"/>
  <c r="J7" i="1" s="1"/>
  <c r="Q7" i="1" s="1"/>
  <c r="H5" i="1"/>
  <c r="H7" i="1" s="1"/>
  <c r="G5" i="1"/>
  <c r="L5" i="1" s="1"/>
  <c r="L43" i="2" l="1"/>
  <c r="R43" i="2"/>
  <c r="L44" i="2"/>
  <c r="R44" i="2"/>
  <c r="L37" i="2"/>
  <c r="R37" i="2"/>
  <c r="L41" i="2"/>
  <c r="R41" i="2"/>
  <c r="L42" i="2"/>
  <c r="R42" i="2"/>
  <c r="L9" i="2"/>
  <c r="R9" i="2"/>
  <c r="R26" i="2"/>
  <c r="L26" i="2"/>
  <c r="L7" i="2"/>
  <c r="R7" i="2"/>
  <c r="L5" i="2"/>
  <c r="R5" i="2"/>
  <c r="L6" i="2"/>
  <c r="R6" i="2"/>
  <c r="L34" i="2"/>
  <c r="R34" i="2"/>
  <c r="Q33" i="1"/>
  <c r="Q24" i="1"/>
  <c r="Q23" i="1"/>
  <c r="R62" i="2"/>
  <c r="G7" i="1"/>
  <c r="L7" i="1" s="1"/>
  <c r="I20" i="1"/>
  <c r="J20" i="1" s="1"/>
  <c r="Q50" i="1"/>
  <c r="Q26" i="1"/>
  <c r="Q9" i="1"/>
  <c r="Q34" i="1"/>
  <c r="Q5" i="1"/>
  <c r="L26" i="1"/>
  <c r="I14" i="1"/>
  <c r="J14" i="1" s="1"/>
  <c r="K14" i="1" l="1"/>
  <c r="Q14" i="1"/>
  <c r="K20" i="1"/>
  <c r="Q20" i="1"/>
  <c r="Q55" i="1" l="1"/>
  <c r="R60" i="2" s="1"/>
</calcChain>
</file>

<file path=xl/sharedStrings.xml><?xml version="1.0" encoding="utf-8"?>
<sst xmlns="http://schemas.openxmlformats.org/spreadsheetml/2006/main" count="628" uniqueCount="468">
  <si>
    <t xml:space="preserve">PLAN DE ACCIÓN 2022: COMPONENTE GESTIÓN MISIONAL
INSTITUTO NACIONAL DE FORMACIÓN TÉCNICA PROFESIONAL DE SAN ANDRÉS Y PROVIDENCIA - INFOTEP SAI
</t>
  </si>
  <si>
    <t>SEGUIMIENTO 3ER TRIMESTRE DE 2022- MESES: JULIO, AGOSTO Y SEPTIEMBRE</t>
  </si>
  <si>
    <t>LÍNEAS TEMÁTICAS PDI</t>
  </si>
  <si>
    <t>OBJETIVOS</t>
  </si>
  <si>
    <t>ACCIONES DEL PLAN</t>
  </si>
  <si>
    <t>INDICADORES</t>
  </si>
  <si>
    <t>FÓRMULA DEL INDICADOR</t>
  </si>
  <si>
    <t>LÍNEA BASE</t>
  </si>
  <si>
    <t>META 2022</t>
  </si>
  <si>
    <t>PROYECCIÓN DE LA EJECUCIÓN DE LA META TRIMESTRALMENTE</t>
  </si>
  <si>
    <t>TOTAL</t>
  </si>
  <si>
    <t xml:space="preserve">RESPONSABLES DE LA EJECUCION </t>
  </si>
  <si>
    <t>RECURSOS FINANCIEROS 2022</t>
  </si>
  <si>
    <t>REPORTE NÚMERICO O PORCENTUAL DEL AVANCE EN EL CUMPLIMIENTO DE LA META</t>
  </si>
  <si>
    <t>% DE AVANCE DEL PERIODO</t>
  </si>
  <si>
    <t>REPORTE DE RECURSOS FINANCIEROS EJECUTADOS CON CORTE CORTE 30 SEPT</t>
  </si>
  <si>
    <t>REPORTE CUALITATIVO DEL AVANCE EN EL CUMPLIMIENTO DE LA META</t>
  </si>
  <si>
    <t>MEDIO DE VERIFICACIÓN DE EVIDENCIAS</t>
  </si>
  <si>
    <t>OBSERVACIONES</t>
  </si>
  <si>
    <t>TRIM I</t>
  </si>
  <si>
    <t>TRIM II</t>
  </si>
  <si>
    <t>TRIM III</t>
  </si>
  <si>
    <t>TRIM IV</t>
  </si>
  <si>
    <t>PRESUPUESTO 2022</t>
  </si>
  <si>
    <t>TIPO Y FUENTE DE RECURSOS</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</si>
  <si>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</si>
  <si>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</si>
  <si>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</si>
  <si>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</si>
  <si>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</si>
  <si>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 xml:space="preserve">Vicerrectoría Académica - Charles Gallardo </t>
  </si>
  <si>
    <t>N/A</t>
  </si>
  <si>
    <t>El numero de estudiantes matriculados y registrados en el SNIES para el segundo semestre es 348</t>
  </si>
  <si>
    <t>Aumento de cobertura de programas académicos</t>
  </si>
  <si>
    <t># de programas técnicos profesionales nuevos registrados en SACES</t>
  </si>
  <si>
    <t>La institución se encuentra a la espera de respueta al proceso de completitud para el cumplimiento de las condciones institucionales.</t>
  </si>
  <si>
    <t>Aumentar los ingresos propios de la institución</t>
  </si>
  <si>
    <t>Incrementar el recaudo por matrícula de programas regulares</t>
  </si>
  <si>
    <t>Ingreso por matrícula de programas regulares</t>
  </si>
  <si>
    <t>Cantidad de recursos propios recaudados por programas regulares</t>
  </si>
  <si>
    <t>Llevar a cabo estrategias para una graduación exitosa de estudiantes</t>
  </si>
  <si>
    <t>Incrementar la cantidad de estudiantes que se gradúan del INFOTEP</t>
  </si>
  <si>
    <t>Cantidad de estudiantes de graduados por semestre</t>
  </si>
  <si>
    <t># de graduados por semestre</t>
  </si>
  <si>
    <t xml:space="preserve"> Implementar procesos para el mejoramiento de las condiciones de calidad de los programas académicos de la institución </t>
  </si>
  <si>
    <t xml:space="preserve">Ejecutar las estrategias planteadas para el mejoramiento de las condiciones de calidad de los programas académicos de la institución </t>
  </si>
  <si>
    <t>Porcentaje de implementación de los procesos de mejoramiento de condiciones de calidad de programas</t>
  </si>
  <si>
    <t>(# de actividades implementadas/ # de actividades programadas)*100</t>
  </si>
  <si>
    <t>Nación - inversión</t>
  </si>
  <si>
    <t>Incrementar la apropiación de uso de recursos bibliográficos a nivel institucional</t>
  </si>
  <si>
    <t>Implementar acciones para la mejora en la prestación del servicio de la biblioteca</t>
  </si>
  <si>
    <t>Porcentaje de beneficiarios de los servicios de la biblioteca con un 80% o más de satisfacción</t>
  </si>
  <si>
    <t>(# de usuarios que califican satisfactoriamente los servicios de la biblioteca/# de usuarios de la biblioteca)*100</t>
  </si>
  <si>
    <t>80%.</t>
  </si>
  <si>
    <t>Vicerrectoría Académica: Biblioteca - Zoraida Vanegas</t>
  </si>
  <si>
    <t>Funcionamiento</t>
  </si>
  <si>
    <t>$ 5.773.788</t>
  </si>
  <si>
    <t>Con el proposito de incrementar el uso de los Recursos Bibliograficos, nos encontramos suscritos a la base de datos juridico contable  MULTILEGIS, el cual es un recurso que tiene especial enfasis en apoyar los programas  de Contabilidad y Logistica Interncional de Comercio, es por ello que para el mes de septiembre se brindo capacitación en el uso de este recurso para que el usuario obtenga las habilidades necesarias para realizar las consultas bibliograficas que necesite.</t>
  </si>
  <si>
    <t>Alianzas estratégicas</t>
  </si>
  <si>
    <t xml:space="preserve"> Consolidar alianzas estratégicas para la articulación interinstitucional, ampliación de oferta y la inclusión de mejores prácticas.</t>
  </si>
  <si>
    <t xml:space="preserve"> Consolidar nuevas alianzas estratégicas pertinentes  para el desarrollo de las acciones misionales y/o de apoyo de la institución</t>
  </si>
  <si>
    <t>Alianzas estratégicas consolidadas</t>
  </si>
  <si>
    <t>Número de alianzas estratégicas consolidadas</t>
  </si>
  <si>
    <t>Vicerrectoría Académica: Coordinación de Extensión - Julliet Orozco</t>
  </si>
  <si>
    <t>Conformación de las Alianzas Logisticas Regionales son un espacio de articulacion regional donde concurren actores del sector publico, privado y la academia, a efectos de lograr la articulacion necesaria para alcanzar los objetivos a nivel regional y que tiene como finalidad promover iniciativas de facilitacion logistica, coordinacion interinstitucional y el desarrollo de politicas publicas.</t>
  </si>
  <si>
    <t>https://drive.google.com/file/d/17fpYe_Wruu_qB0k3p_yAn3qF8XxXyY_U/view?usp=sharing</t>
  </si>
  <si>
    <t>Consolidar alianzas para implementar el programa de apropiación social del conocimiento de la cultura isleña</t>
  </si>
  <si>
    <t>% porcentaje de consolidación del programa de apropiación social del conocimiento de la cultura isleña</t>
  </si>
  <si>
    <t>(# de acciones implementadas / # de acciones planeadas) * 100</t>
  </si>
  <si>
    <t>Vicerrectoría Académica - Coordinación de Investigación, Coordinación de Extensión y Centro de Lenguas: Ian David Criollo, Julliet Orozco y Emelino O'Neill</t>
  </si>
  <si>
    <t>Monitorear las acciones realizadas en Redes de Conocimiento</t>
  </si>
  <si>
    <t>Número de beneficios obtenidos por la participación en redes de conocimiento</t>
  </si>
  <si>
    <t>Cantidad de beneficios por participación en redes de conocimiento obtenidas</t>
  </si>
  <si>
    <t>Vicerrectoría Académica - Coordinación de Investigación: Ian David Criollo</t>
  </si>
  <si>
    <t>Redefinición institucional</t>
  </si>
  <si>
    <t>Redefinir la naturaleza institucional de acuerdo con el plan estratégico</t>
  </si>
  <si>
    <t>Implementar la hoja de ruta para el proceso de redefinición de la institución</t>
  </si>
  <si>
    <t>Porcentaje de implementación de la hoja de ruta de redefinición institucional</t>
  </si>
  <si>
    <t xml:space="preserve">La institucion desarrolló el proceso de completitud dando respuesa cada una de las observaciones dadas por el MEN, en el momento, se encuentra a la espera de repuesta. </t>
  </si>
  <si>
    <t>Idiomas</t>
  </si>
  <si>
    <t>Implementar estrategias para el mejoramiento del nivel de la segunda lengua en la comunidad educativa</t>
  </si>
  <si>
    <t>Promover el aprendizaje de idiomas  y apropiación de la cultura isleña</t>
  </si>
  <si>
    <t>Número  de personas formadas en Inglés</t>
  </si>
  <si>
    <t xml:space="preserve"># de personas formados </t>
  </si>
  <si>
    <t>Vicerrectoría Académica: Centro de lenguas - Emelino O'Neill</t>
  </si>
  <si>
    <t>Número  de personas formadas en Kriol</t>
  </si>
  <si>
    <t>Porcentaje de estudiantes, docentes y funcionarios formados en ingles con nivel de Inglés A2 y B1</t>
  </si>
  <si>
    <t>% de estudiantes, docentes y funcionarios con nivel de Inglés A2 y B1</t>
  </si>
  <si>
    <t>Este año no hubo cursos de inglés para los docentes y funcionarios de la institución</t>
  </si>
  <si>
    <t>Diseñar un programa transversal de apropiación social del conocimiento de la cultura isleña</t>
  </si>
  <si>
    <t>Diseño de programa de apropiación social de la cultura isleña</t>
  </si>
  <si>
    <t># de programas diseñados</t>
  </si>
  <si>
    <t>Vicerrectoría Académica: Centro de lenguas + Coordinación de Investigación - Emelino O'Neill + Ian David Criollo</t>
  </si>
  <si>
    <t>El proyecto esta en construcción</t>
  </si>
  <si>
    <t>Evento de apropiación social de la cultura isleña</t>
  </si>
  <si>
    <t># de eventos ejecutados</t>
  </si>
  <si>
    <t>Vicerrectoría Académica: Centro de lenguas + Coordinación de Investigación + Coordinación de Bienestar - Emelino O'Neill + Ian David Criollo + Surisadays Baena</t>
  </si>
  <si>
    <t>Fomentar acciones para el aumento de ingresos por recursos propios</t>
  </si>
  <si>
    <t>Aumentar en un 20% el recaudo de ingresos propios de las institución con los cursos del centro de idiomas</t>
  </si>
  <si>
    <t>Ingreso por matrícula del centro de idiomas</t>
  </si>
  <si>
    <t>Cantidad de recursos propios recaudados por el centro de idiomas</t>
  </si>
  <si>
    <t>No aplica</t>
  </si>
  <si>
    <t>$ 37.257.408</t>
  </si>
  <si>
    <t>se logra el recaudo por los cursos de creole y la venta de los examenes de suficiencia</t>
  </si>
  <si>
    <t>Movilidad académica</t>
  </si>
  <si>
    <t>Implementar la política de Internacionalización</t>
  </si>
  <si>
    <t>Implementar las acciones contempladas en el documento técnico que traza la ruta de la internacionalización en el Infotep</t>
  </si>
  <si>
    <t>% porcentaje de implementación de las acciones de la ruta de internacionalización</t>
  </si>
  <si>
    <t>Difusión de distintos eventos virtuales de internacionalización en alianza con la red RCI; Difusión en redes sociales de video de la Oficina de Relaciones internacionales; Trabajo conjunto con el area de direccionamiento estrategico para  elaborar Caracterización de la política de internacionalización del INFOTEP; diseño de formatos de movilidad</t>
  </si>
  <si>
    <t>https://docs.google.com/document/d/1QYjIUrtVB6dEaznrx23atUJ1pqYc2Zpz/edit?usp=sharing&amp;ouid=104686425447134919329&amp;rtpof=true&amp;sd=true</t>
  </si>
  <si>
    <t>Ejecutar acciones para el desarrollo de actividades la movilidad nacional e internacional (en modalidad presencial o en casa)</t>
  </si>
  <si>
    <t xml:space="preserve">Número de eventos de movilidad académica en la que participa la comunidad educativa
</t>
  </si>
  <si>
    <t># de eventos movilidad efectiva</t>
  </si>
  <si>
    <t>Movilidad entrante de 7 estudiantes de INFOTEP cienaga Gestion evento de emprendimiento para los estudiantes de
INFOTEP y estudiantes de INFOTEP ciénaga con
certificación de asistencia al evento de emprendimiento el
día viernes 12 de agosto 2022</t>
  </si>
  <si>
    <t>https://drive.google.com/drive/folders/1wTJPBgW8UxW4e3-qnInBOReCzXxZv1E7?usp=sharing</t>
  </si>
  <si>
    <t>Extensión, proyección social y emprendimiento</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</si>
  <si>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</si>
  <si>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</si>
  <si>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 ejecutadas con miras al fortalecimiento de la relación de la institución con el sector externo</t>
  </si>
  <si>
    <t>(# estrategias ejecutadas/ # de estrategias identificadas) * 100</t>
  </si>
  <si>
    <t>Vicerrectoría Académica: Coordinación de Extensión</t>
  </si>
  <si>
    <t>Certificación de 36 estudiantes en Diplomados como opción de grado. Actualización del portafolio de cursos de educación complementaria. Certificación de 40 personas de la comunidad en Playas libres de basura.  Desarrollo de 3 visitas a empresas y 12 conferencias por parte de invitados a las aulas de clase.Alianza con el ICBF para fortalecer capacidades de nuestras estudiantes de AIPI en temas como: Sistema Nacional de Bienestar Familiar, Estrategia Territorios Amigos de la Niñez TAN, Alianza nacional contra la violencia, Plan Decenal de nutrición y alimentación complementaria Y Políticas Públicas de Primera Infancia, Infancia, Adolescencia, y Familia</t>
  </si>
  <si>
    <t>https://drive.google.com/drive/folders/1fhvpXAG3SyQmWKrnuP9WiJj4vS-F9bUm?usp=sharing</t>
  </si>
  <si>
    <t>Diseñar e implementar actividades orientadas a la Proyección y Responsabilidad Social del INFOTEP con la comunidad</t>
  </si>
  <si>
    <t>Cantidad de actividades de Proyección y Responsabilidad Social implementadas</t>
  </si>
  <si>
    <t>capacitación a funcionarios estrategia Be energy. Diseño en alianza con el área de Investigación del concurso de innovación y creatividad.Difusión en redes sociales de video de objetivo de la responsabilidad social institucional. Contratación de 5 profesionales para desarrollar 5 proyectos sociales</t>
  </si>
  <si>
    <t xml:space="preserve">https://drive.google.com/drive/folders/1b407Kbkas-uZI8Rxp1MR262h1AxJ3qmf?usp=sharing  </t>
  </si>
  <si>
    <t>Medir la satisfacción de los beneficiarios de actividades de extensión y proyección social</t>
  </si>
  <si>
    <t>Porcentaje de beneficiarios que califican las acciones de extensión, proyección y responsabilidad social con un 80% o más de satisfacción</t>
  </si>
  <si>
    <t>% de actividades calificadas con 80% o más de favorabilidad</t>
  </si>
  <si>
    <t>Medición de satisfaccion de cursos de educación complementaria ofertado en el 3 trimestre</t>
  </si>
  <si>
    <t>https://drive.google.com/drive/folders/11zE7JkT5m0b4dp9q3gk3hPUmcoZl8881?usp=sharing</t>
  </si>
  <si>
    <t>Aumentar en un 20% el recaudo de ingresos  por los servicios de extensión</t>
  </si>
  <si>
    <t>Aumento de ingresos por los servicios de extensión</t>
  </si>
  <si>
    <t>Cantidad de recursos propios recaudados por los servicios de extensión</t>
  </si>
  <si>
    <t>Reporte de ingresos de venta de servicios de gimnasio a personas del sector externo en julio, agosto y septiembre</t>
  </si>
  <si>
    <r>
      <rPr>
        <u/>
        <sz val="11"/>
        <color rgb="FF1155CC"/>
        <rFont val="Arial"/>
      </rPr>
      <t>https://drive.google.com/drive/folders/1fhvpXAG3SyQmWKrnuP9WiJj4vS-F9bUm?usp=sharing</t>
    </r>
    <r>
      <rPr>
        <sz val="11"/>
        <color theme="1"/>
        <rFont val="Arial"/>
      </rPr>
      <t>g</t>
    </r>
  </si>
  <si>
    <t>Atender las necesidades de los graduados</t>
  </si>
  <si>
    <t>Diseñar e implementar con los graduados estrategias que permitan la participación de un mayor número de exalumnos en las actividades de la institución</t>
  </si>
  <si>
    <t>Porcentaje de estrategias de vinculación de graduados implementadas</t>
  </si>
  <si>
    <t>(# de graduados que participaron en el diseño estrategias/ # de estrategias planeadas)*100</t>
  </si>
  <si>
    <t>Diseño de formato de registro de datos de nuevo egresado graduado; solicitud al area de comunicaciones para difundir en redes sociales instrumento de actualización de datos de egresados</t>
  </si>
  <si>
    <r>
      <rPr>
        <u/>
        <sz val="11"/>
        <color rgb="FF1155CC"/>
        <rFont val="Arial"/>
      </rPr>
      <t>https://drive.google.com/drive/folders/1fhvpXAG3SyQmWKrnuP9WiJj4vS-F9bUm?usp=sharing</t>
    </r>
    <r>
      <rPr>
        <sz val="11"/>
        <color theme="1"/>
        <rFont val="Arial"/>
      </rPr>
      <t>g</t>
    </r>
  </si>
  <si>
    <t>Porcentaje de graduados que participan de las estrategias</t>
  </si>
  <si>
    <t># de graduados que participaron en las estrategias/ # total de graduados caracterizados)*100</t>
  </si>
  <si>
    <t xml:space="preserve">https://drive.google.com/file/d/1dbY1m6vV5_DEaOfSL1fmQo0NzcjE24yv/view?usp=sharing </t>
  </si>
  <si>
    <t>Medir la satisfacción de los graduados con las estrategias de vinculación implementadas</t>
  </si>
  <si>
    <t>Porcentaje de beneficiarios de estrategias de graduados con un 80% o más de satisfacción</t>
  </si>
  <si>
    <t>Diseñar y poner en marcha una estrategia institucional para el fortalecimiento e implementación de iniciativas de emprendimiento de los estudiantes y docentes de la institución</t>
  </si>
  <si>
    <t>Ejecutar una estrategia para la obtención de recursos de capital semilla para emprendimientos en etapa temprana a nivel institucional</t>
  </si>
  <si>
    <t>Cantidad de recursos de capital semilla obtenidos para los emprendedores</t>
  </si>
  <si>
    <t>$ de recursos de capital semilla obtenidos Cantidad de recursos de capital semilla obtenidos para los emprendedores</t>
  </si>
  <si>
    <t>Vicerrectoría Académica: Coordinación de investigación - Ian David Criollo</t>
  </si>
  <si>
    <t>1. Ejecución del Concurso de Emprendimiento INFOTEP BUSINESS STAR UP II  -2022</t>
  </si>
  <si>
    <t>Implementar las acciones de la política de emprendimiento conducentes al apoyo institucional de una iniciativa de emprendimiento</t>
  </si>
  <si>
    <t>Emprendimientos de la de los Estudiantes y graduados de la institución financiados</t>
  </si>
  <si>
    <t># de iniciativas financiadas</t>
  </si>
  <si>
    <t>1. En ejecución del Concurso de Emprendimiento INFOTEP BUSINESS STAR UP II  -2022</t>
  </si>
  <si>
    <t>Porcentaje de acciones de la política de emprendimiento implementadas</t>
  </si>
  <si>
    <t>(# de acciones de la política de emprendimiento implementadas / # de acciones de la política de emprendimiento planeadas)*100</t>
  </si>
  <si>
    <t xml:space="preserve">
1. Asesorías a emprendedores.
2. Charlas de emprendimiento.
3. Diseño de estudios previos para el contrato del operador para la ejecución del concurso de emnprendimiento..
4. Términos de referencia del Concurso de Emprendimiento INFOTEP BUSINESS STAR UP II  -2022</t>
  </si>
  <si>
    <t>Acceso, permanencia y graduación</t>
  </si>
  <si>
    <t>Incrementar la cantidad estudiantes que acceden, permanecen y se gradúan del INFOTEP</t>
  </si>
  <si>
    <t>Desarrollar las actividades del Plan de acceso, permanencia y graduación institucional</t>
  </si>
  <si>
    <t>Porcentaje de actividades del plan de acceso, permanencia y graduación ejecutadas</t>
  </si>
  <si>
    <t>(# de acciones del plan de acceso, permanencia y graduación ejecutadas / # de acciones de plan de acceso, permanencia y graduación planeados)*100</t>
  </si>
  <si>
    <t>Vicerrectoría Académica: Coordinación de Bienestar - Surisadays Baena</t>
  </si>
  <si>
    <t>A la fecha se han realizado las siguientes actividades: ATENCIÓN PRE HOSPITALARIA (12 participante), ORIENTACIÓN PSICOLOGICA (9 participante),  PROMOCIÓN DE LA SALUD Y PREVENCIÓN DE LA ENFERMEDAD (73 participante), INFOFIT (74 participante), MICROFÚTBOL (10 participante), KARATE (15 participante), MUSICA (62 participante), DANZA (7 participantes), TEATRO (8 participantes), TALLERES DE DESARROLLO HUMANO (139 participante), JORNADAS RECREATIVAS (70 participante), PLANES DE MEJORAMIENTO (39 participantes), NIVELACIÓN DE ESTUDIANTES DE PRIMER INGRESO (46 participantes) ARTE (96 participantes), DOMINO (19 participantes), PROGRAMA DE INDUCCION Y REINDUCCION (21 participantes)</t>
  </si>
  <si>
    <t>Informe Bajado del Software de permanencia. Informe Planeacion</t>
  </si>
  <si>
    <t>Cantidad de estudiantes impactados con las estrategias del plan de acceso, permanencia y graduación</t>
  </si>
  <si>
    <t># de estudiantes impactados</t>
  </si>
  <si>
    <t>Medir el impacto de la implementación del plan de acceso, permanencia y graduación estudiantil a través porcentaje de  retención de la población estudiantil por periodo</t>
  </si>
  <si>
    <t>Porcentaje de estudiantes que permanecen durante el ciclo educativo</t>
  </si>
  <si>
    <t># de estudiantes nuevos admitidos e inscritos + # de estudiantes antiguos matriculados (estudiantes de segundo semestre en adelante, que renuevan cada período académico su matrícula) - # de desertores (quienes abandonan la carrera de manera temporal o definitiva) - # estudiantes que terminaron cuarto semestre (quienes culminan de manera exitosa sus estudios)] / # total de estudiantes de la institución</t>
  </si>
  <si>
    <t>Vicerrectoría Académica: Coordinación Académica y Bienestar - Surisadays Baena y Jamina Henry</t>
  </si>
  <si>
    <t>Para el 2022-2 se matricularon 359 estudiantes, de los cuales 44 son nuevos y 315 antiguos. Se graduaron 48 estudiantes de 7 programas tecnicos profesionales. 96 estudiantes no se matricularon dejandonos con un porcentaje del 22% estudiantes con intension de desercion.</t>
  </si>
  <si>
    <t>Informe Desercion Presentado al Consejo Directivo.</t>
  </si>
  <si>
    <t>Medir la satisfacción de los estudiantes con las actividades implementadas del plan</t>
  </si>
  <si>
    <t>Porcentaje de estudiantes beneficiados del plan de permanencia y graduación que califican con un 80% o más de satisfacción</t>
  </si>
  <si>
    <t>Las encuestas de satisfaccion se aplican de maneras semestral</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</si>
  <si>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</si>
  <si>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</si>
  <si>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transversal</t>
  </si>
  <si>
    <t>Número de beneficiarios</t>
  </si>
  <si>
    <t xml:space="preserve">Hasta la fecha el contratista encargado del desarrollo de la estrategia T&amp;T ha atendido a 130 estudiantes en total, apoyando a lo estudiantes en todo el proceso desde la inscripción al examen, preparación (simulacros), registro y autenticación a quienes realizaran el examen de forma virtual. </t>
  </si>
  <si>
    <t>Carpeta de evidencia en Drive</t>
  </si>
  <si>
    <t>Incremento de puntos en los resultados de las pruebas Saber T&amp;T  de los estudiantes  respecto a la vigencia anterior</t>
  </si>
  <si>
    <t>Puntuación global de las pruebas T&amp;T respecto a la vigencia anterior</t>
  </si>
  <si>
    <t>No se realiza medición</t>
  </si>
  <si>
    <t>Esta información se obtendra en el periodo nov-dic, luego de la presentación del examen que tuvo que ser reprogramado debida al Huracan Julia.</t>
  </si>
  <si>
    <t>Disminuir el porcentaje de ausencia intersemestral a nivel institucional</t>
  </si>
  <si>
    <t>Desarrollar  acciones con miras a reducir el porcentaje de estudiantes no matriculados de los programas académicos</t>
  </si>
  <si>
    <t>Porcentaje de reducción de la tasa de ausencias intersemestrales</t>
  </si>
  <si>
    <t>(# de estudiantes que no se matriculan en el semestre t/# de estudiantes matriculados en el semestre t-1)*100</t>
  </si>
  <si>
    <t>ENTREGA DE COMODATOS DE COMPUTADORES (83 beneficiados), ENTREGA DE CAMISETAS INSTITUCIONALES (230 beneficiados), KITS DE HIGIENE BUCAL (21 beneficiados), KITS PEDAGOGICOS (21 beneficiados), SEGUIMIENTO A LA PERMANENCIA (136 participante). BONOS DE TRANSPORTE (87), ENTREGA DE IMPERMEABLES (256 Participantes),</t>
  </si>
  <si>
    <t>Desarrollar la estrategia institucional de inclusión</t>
  </si>
  <si>
    <t>Implementar las acciones diseñadas en la  estrategia institucional de inclusión</t>
  </si>
  <si>
    <t>Porcentaje de acciones de la estrategia de inclusión implementadas</t>
  </si>
  <si>
    <t>(# de acciones implementadas/ # de acciones programadas) * 100</t>
  </si>
  <si>
    <t>CONTRATAR SERVICIOS ESPECIALIZADOS DE ASESORÍA PARA EL ABORDAJE DE LA DISCAPACIDAD Y EDUCACIÓN INCLUSIVA EN INFOTEP EN EL INSTITUTO NACIONAL DE FORMACIÓN TÉCNICA PROFESIONAL DE SAN ANDRES Y PROVIDENCIA -NFOTEP VIGENCIA 2021</t>
  </si>
  <si>
    <t>Productos del contratista</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</si>
  <si>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</si>
  <si>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</si>
  <si>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Incrementar los productos de investigación generados a través del grupo y semillero de investigación de la institución</t>
  </si>
  <si>
    <t>Documento de generación de conocimiento de los grupos o semillero de investigación</t>
  </si>
  <si>
    <t># de productos propios generados de la gestión investigativa institucional</t>
  </si>
  <si>
    <t>Implementar la Convocatoria Interna de Proyectos de Investigación de INFOTEP</t>
  </si>
  <si>
    <t xml:space="preserve">Cantidad de proyectos de Investigación Financiados </t>
  </si>
  <si>
    <t># de proyectos de Investigación Financiados</t>
  </si>
  <si>
    <t>Vincular estudiantes en los semilleros de investigación de la institución</t>
  </si>
  <si>
    <t xml:space="preserve">Participación de estudiantes en los semilleros de investigación </t>
  </si>
  <si>
    <t># de estudiantes que conforma los semilleros de investigación institucional</t>
  </si>
  <si>
    <t>1. ____ Estudiantes que conforman el Semillero de Investigación</t>
  </si>
  <si>
    <t>se proyecta para éste 4to trimestre Boot Camp  Semillero de Investigación.</t>
  </si>
  <si>
    <t>Capacitar a los miembros del grupo y semillero de investigación con la formación pertinente y necesaria para el desarrollo de sus actividades</t>
  </si>
  <si>
    <t>Cantidad capacitaciones sobre investigación entregadas a la comunidad educativa</t>
  </si>
  <si>
    <t># de capacitaciones entregadas a la comunidad educativa</t>
  </si>
  <si>
    <t>Inicio de Capacitación En escritura de artículos cientítficos con la Universidad Pontificia Bolivariana- UPB.</t>
  </si>
  <si>
    <t>Se han realizado con ésta 3 capacitaciones: Avanciencia 2 y UPB. Pendiente realizar Cartografía Social</t>
  </si>
  <si>
    <t>Generar de proyecto de investigación producto de la implementación del programa de apropiación social del conocimiento de la cultura isleña</t>
  </si>
  <si>
    <t>Un proyecto de investigación formulado</t>
  </si>
  <si>
    <t># de proyecto de proyecto formulados</t>
  </si>
  <si>
    <t>En formulación proyecto “FORTALECIMIENTO DE LAS HABILIDADES Y COMPETENCIAS
COMUNICATIVAS, INVESTIGATIVAS Y TECNOLÓGICAS
ALREDEDOR DE LA MEMORIA HISTORICA Y CULTURAL DEL
PUEBLO CREOLE EN LA ISLA DE SAN ANDRÉS".</t>
  </si>
  <si>
    <t>Diseñar o actualizar instrumentos de planificación necesarios para el subproceso de Investigación.</t>
  </si>
  <si>
    <t>Cantidad de instrumentos de planificación del subproceso de investigación diseñados o actualizados</t>
  </si>
  <si>
    <t># numero de instrumentos de planificación</t>
  </si>
  <si>
    <t>Se proyecta apara el 4to trimestre tener 3 documentos de planificación:  Política de Investigación Actualiada, Documento creación de banco de Proyectos y Reglamento de Propiedad intelectual.</t>
  </si>
  <si>
    <t>Implementar los planes, programas y proyectos del subproceso de investigación</t>
  </si>
  <si>
    <t>Porcentaje de Implementación de los planes, programas y proyectos del subproceso de investigación</t>
  </si>
  <si>
    <t>2 proyectos de Investigación implementados convocatoria Interna. recursos propios.
3 proyectos con financiación del SGR en implementación:  1) Proyecto Laboratorio de Innovación, 2) Proyecto CUC -Becas Pasantías como aliados. 3) Proyecto ITSA -Energías alternativas como aliados.</t>
  </si>
  <si>
    <t>Seguimiento a la Ejecución de Proyectos de CTeI - SGR</t>
  </si>
  <si>
    <t>Porcentaje de cumplimiento del Plan de Implementación del Proyecto "Laboratorio de innovación turística"</t>
  </si>
  <si>
    <t>En la implementación del Proyecto de Laboratorio de Innovación turística se cuenta con:
1) Contratación y adquisición de Equipos de programación y sistemas.
2) Contratación y entrega de Diseños laboratorio mobiliario e interiores.
3) Ejecución contrato Licitación adquisición de Software para el Laboratorio.</t>
  </si>
  <si>
    <t xml:space="preserve">Porcentaje de Cumplimiento de los compromisos adquiridos en proyectos de CTeI – SGR como aliados estratégicos.  </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</si>
  <si>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</si>
  <si>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</si>
  <si>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</si>
  <si>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implementación del modelo de autoevaluación institucional y de programas</t>
  </si>
  <si>
    <t>(# de acciones implementadas/ # de acciones formuladas) * 100</t>
  </si>
  <si>
    <t>TOTAL COMPONENENTE MISIONAL 2022</t>
  </si>
  <si>
    <t>PLAN DE ACCIÓN 2022: COMPONENTE GESTIÓN INSTITUCIONAL
 INSTITUTO NACIONAL DE FORMACIÓN TÉCNICA PROFESIONAL DE SAN ANDRÉS Y PROVIDENCIA - INFOTEP SAI</t>
  </si>
  <si>
    <t>POLÍTICA INSTITUCIONAL, MIPG O MISIONAL ASOCIADA</t>
  </si>
  <si>
    <t>RESPONSABLES DE LA EJECUCION</t>
  </si>
  <si>
    <t xml:space="preserve">TRIM I </t>
  </si>
  <si>
    <t xml:space="preserve">TRIM III </t>
  </si>
  <si>
    <t xml:space="preserve">TRIM IV </t>
  </si>
  <si>
    <t>TIPO DE RECURSO</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</si>
  <si>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</si>
  <si>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</si>
  <si>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</si>
  <si>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Talento Humano</t>
  </si>
  <si>
    <t>Porcentaje de implementación de los planes de talento humano contemplados en la dimensión respectiva de MIPG</t>
  </si>
  <si>
    <t>(# de acciones implementadas / # de acciones planeadas)*100</t>
  </si>
  <si>
    <t>Jefe de Talento Humano  - Geraldine Gordon</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</si>
  <si>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</si>
  <si>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</si>
  <si>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</si>
  <si>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</si>
  <si>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Jhinezhka Davis</t>
  </si>
  <si>
    <t>Apostar por la integridad integridad en el actuar de los servidores y contratistas de la entidad, mediante la puesta en marcha del plan de trabajo de la política de Integridad y las acciones planteadas en los componentes adicionales del plan anticorrupción y atención al ciudadano</t>
  </si>
  <si>
    <t>Política de Integridad</t>
  </si>
  <si>
    <t>Puesta en marcha de iniciativas para fomentar la  apropiación de los valores   del código y sus prácticas asociadas, como eje central para la prevención de la corrupción, la lucha contra el soborno y/o fraude</t>
  </si>
  <si>
    <t># de actividades apropiación del código implementadas / # de actividades planeadas)*100</t>
  </si>
  <si>
    <t>Jefe de Talento Humano - Geraldine Gordon</t>
  </si>
  <si>
    <t>% de riesgos de corrupción, soborno o fraude NO materializados como consecuencia del actuar íntegro de los colaboradores del INFOTEP</t>
  </si>
  <si>
    <t>Jefe de Talento Humano - Geraldine Gordon + Control Interno - Avelino Meza</t>
  </si>
  <si>
    <t>Desarrollo de mecanismos o acciones para prevenir y controlar la aparición de conflictos de interés en la institución</t>
  </si>
  <si>
    <t>Desarrollar jornadas de socialización sobre las temáticas de conflicto de interés, políticas antisoborno, antitrámite y antifraude</t>
  </si>
  <si>
    <t>Cantidad de jornadas de socialización obre las temáticas de conflicto de interés, políticas antisoborno, antitrámite y antifraude desarrolladas</t>
  </si>
  <si>
    <t># de jornadas de socialización</t>
  </si>
  <si>
    <t>Aumentar la planta de personal de docentes</t>
  </si>
  <si>
    <t>Planta de personal de docentes aumentada</t>
  </si>
  <si>
    <t># de docentes nuevos vinculados a la institución</t>
  </si>
  <si>
    <t>Ejecutar el plan de desarrollo profesoral definido por la institución</t>
  </si>
  <si>
    <t>Cantidad de profesores capacitados</t>
  </si>
  <si>
    <t># de profesores capacitados</t>
  </si>
  <si>
    <t>Direccionamiento estratégico, planeación y MIPG</t>
  </si>
  <si>
    <t>Fortalecer la gobernabilidad de la institución por medio de la puesta en marcha de todas las políticas y planes institucionales (Misionales y MIPG)</t>
  </si>
  <si>
    <t>Definir documento estratégico para un horizonte de diez (10) años</t>
  </si>
  <si>
    <t>Planeación Institucional</t>
  </si>
  <si>
    <t>Documento Plan Estratégico 2021-2031 Aprobado por el Consejo Directivo</t>
  </si>
  <si>
    <t># de Informes de seguimientos</t>
  </si>
  <si>
    <t xml:space="preserve">Lideran: Rectoría y Planeación con apoyo de todos los procesos </t>
  </si>
  <si>
    <t>Ejecución del Plan Estratégico 2021-2031</t>
  </si>
  <si>
    <t>(% de actividades ejecutadas / % de actividades planeadas)*100</t>
  </si>
  <si>
    <t>Todos los procesos</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</si>
  <si>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</si>
  <si>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</si>
  <si>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Buena practica de Gestión Presupuestal y eficiencia del Gasto público implementada</t>
  </si>
  <si>
    <t># de buenas practicas implementadas</t>
  </si>
  <si>
    <t>Vicerrectoría Administrativa y Financiera - Marlon Mitchell Humphries</t>
  </si>
  <si>
    <t>Gestionar adecuada, pertinente y eficientemente las compras y contrataciones públicas de la institución, basado en los lineamientos normativos para tal fin</t>
  </si>
  <si>
    <t>Compras y contratación pública</t>
  </si>
  <si>
    <t>Actualización de documentos asociados a la política Compras y contratación pública</t>
  </si>
  <si>
    <t># de documentos actualizados</t>
  </si>
  <si>
    <t>Porcentaje de cumplimiento de los lineamientos planteados en la política de compras y contratación pública</t>
  </si>
  <si>
    <t>(# de actividades o lineamientos de la política ejecutados/ # de actividades o lineamientos de la política planteados)*100</t>
  </si>
  <si>
    <t>2.5%</t>
  </si>
  <si>
    <t>Rediseñar del mapa de procesos del INFOTEP y sus operaciones asociadas para una modernizar la gestión institucional</t>
  </si>
  <si>
    <t>Fortalecimiento institucional y simplificación de procesos</t>
  </si>
  <si>
    <t>Mapa de procesos rediseñado</t>
  </si>
  <si>
    <t># de Mapa de procesos rediseñado</t>
  </si>
  <si>
    <t>Coordinación de Calidad - Janelle Forbes</t>
  </si>
  <si>
    <t>Porcentaje de actualización del sistema de calidad</t>
  </si>
  <si>
    <t>(# de documentos de calidad actualizados o creados/# de documentos de calidad totales)</t>
  </si>
  <si>
    <t>Durante el segundo trimestre se viene adelantando apoyo a los diferentes areas en la actuliazión, modificación y estandarización de formatos</t>
  </si>
  <si>
    <t>https://drive.google.com/drive/folders/1cdsEJbyv8HoPfBVScb_iZ5XbZrSdmpFc</t>
  </si>
  <si>
    <t>Fortalecer la relación del INFOTEP con sus grupos de valor mediante el uso de las tecnologías de Información y la adopción e implementación de los lineamientos establecidos en la Política de Gobierno Digital.</t>
  </si>
  <si>
    <t>Gobierno Digital</t>
  </si>
  <si>
    <t>(%) Porcentaje de avances en la implementación de la Política de Gobierno Digital.</t>
  </si>
  <si>
    <t xml:space="preserve"> Actividades Planeadas (AP) / Actividades Ejecutadas (AE)*100</t>
  </si>
  <si>
    <t>Gestión Tecnológica de la Información y de las Comunicaciones -  G-TICs - Jhonathan Marin</t>
  </si>
  <si>
    <t>Gestionar el nivel de riesgos asociados a los activos de información de la institución para incrementar la seguridad digital.</t>
  </si>
  <si>
    <t>Seguridad Digital</t>
  </si>
  <si>
    <t>(%)Porcentaje de avance en la Implementación del Modelo de Seguridad y Privacidad de la Información.</t>
  </si>
  <si>
    <t>Actividades Planeadas (AP) / Actividades Ejecutadas (AE) * 100</t>
  </si>
  <si>
    <t>Líder de TI,  Chief Información Security Oficer (CISO) - Jhonathan Marin</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</si>
  <si>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</si>
  <si>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</si>
  <si>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Estrategias para fomentar la cultura de prevención del daño antijurídico desarrolladas</t>
  </si>
  <si>
    <t># estrategias para fomentar la cultura de prevención del daño antijurídico desarrolladas</t>
  </si>
  <si>
    <t>Mejora Normativa</t>
  </si>
  <si>
    <t>Documento recopilatorio de la normatividad del INFOTEP publicado</t>
  </si>
  <si>
    <t># de documentos recopilatorios de la normatividad del Infotep</t>
  </si>
  <si>
    <t>Implementar acciones para la mejora en la medición de satisfacción del cliente a nivel institucional</t>
  </si>
  <si>
    <t>Servicio al ciudadano</t>
  </si>
  <si>
    <t>Porcentaje de mejora en el desempeño de la institución en la medición de satisfacción al cliente realizada</t>
  </si>
  <si>
    <t>(# de usuarios que manifiestan satisfacción con los servicios institucionales / # de usuarios atendidos) *100</t>
  </si>
  <si>
    <t>INVERSIÓN</t>
  </si>
  <si>
    <t>Porcentaje de PQRSDF contestadas en los tiempos de ley</t>
  </si>
  <si>
    <t># de PQRSDF contestadas en los términos de ley / # total de PQRSDF recibidas</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</si>
  <si>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</si>
  <si>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</si>
  <si>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</si>
  <si>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</si>
  <si>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Nerieth May</t>
  </si>
  <si>
    <t>Realizar espacio de diálogo con la ciudadanía para la apropiación social de la cultura isleña</t>
  </si>
  <si>
    <t>Participación Ciudadana</t>
  </si>
  <si>
    <t>Espacios de participación ciudadana institucional</t>
  </si>
  <si>
    <t># número de espacios de participación generados</t>
  </si>
  <si>
    <t>Centro de lenguas - Emelino O'Neill</t>
  </si>
  <si>
    <t xml:space="preserve">Realizar un espacio de diálogo y reconocimiento hacia la comunidad educativa </t>
  </si>
  <si>
    <t>Coordinación de Extensión e Investigación: Julliet Orozco e Ian David Criollo</t>
  </si>
  <si>
    <t>Se planificó un espacio de Dialogo para abordar “VISION Y PROSPECTIVA DE LA INDUSTRIA TURÍSTICA PARA EL SIGLO XXI” el cual se desarrollará en el último trimestre incluyendo un seminario-taller certificable a los participantes</t>
  </si>
  <si>
    <t>https://drive.google.com/drive/folders/1aL8qg0-485ZN3E0-LMwaZVFPOlAF2rzr?usp=sharing</t>
  </si>
  <si>
    <t>Foro temático del programa de primera infancia</t>
  </si>
  <si>
    <t>Coordinación de Extensión y Proyección Social: Julliet Orozco</t>
  </si>
  <si>
    <t>Se desarrolló la Jornada de Atención Integral a la primera infancia,  con la participación de comunidad educativa, egresados y entidades externas</t>
  </si>
  <si>
    <t>Favorecer espacios de participación ciudadana en las acciones de rendición de cuentas del INFOTEP</t>
  </si>
  <si>
    <t>Comunicaciones + Planeación + Líderes de procesos</t>
  </si>
  <si>
    <t>Diseñar e implementar un esquema de seguimiento de indicadores institucionales</t>
  </si>
  <si>
    <t>Seguimiento y evaluación al desempeño institucional</t>
  </si>
  <si>
    <t>Porcentaje de avance de las metas institucionales</t>
  </si>
  <si>
    <t>(porcentaje de avance en los indicadores institucionales/ porcentaje de avance en los indicadores planeado)</t>
  </si>
  <si>
    <t>Mejorar el desempeño del INFOTEP en la medición del FURAG</t>
  </si>
  <si>
    <t>% de mejoramiento en los resultados del MIPG medidos a través del FURAG</t>
  </si>
  <si>
    <t>% de mejoramiento en los resultados del FURAG</t>
  </si>
  <si>
    <t>90.4</t>
  </si>
  <si>
    <t>Garantizar el derecho fundamental del acceso a la información pública mediante el cumplimiento de los lineamientos de la ley 1712 de 2014 y Resolución 1519 de 2020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</si>
  <si>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</si>
  <si>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</si>
  <si>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</si>
  <si>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Nerieth May</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</si>
  <si>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</si>
  <si>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</si>
  <si>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</si>
  <si>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</si>
  <si>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</si>
  <si>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$ 51.980.553</t>
  </si>
  <si>
    <t>1.Formulación programa de documentos especiales.  2. Presentación en power point del programa de documentos especiales 
INFOTEP para ser presentado y aprobada ante el Comité Institcuional de Gestión y Desempeño de la Institución.  3. Propuesta de reglamento para el servicio de correspondencia del INFOTEP.   4. Cuadro de control de indicadores de implementación de la política de uso y consumo responsable del papel para el primer semestre de 2022.  5. Informe de análisis diagnóstico de Inventarios Documentales.  6.  Cuadro de análisis Identificación de Series y Subseries a partir de los inventarios II.  7. Inventario del Fondo Documental Acumulado analizado caja 251 a 502.</t>
  </si>
  <si>
    <t>Carpeta con evidencias</t>
  </si>
  <si>
    <t>Implementar un procedimiento establecido en la política de gestión estadística</t>
  </si>
  <si>
    <t>Gestión Estadística</t>
  </si>
  <si>
    <t>Procedimiento implementado</t>
  </si>
  <si>
    <t>Número de procedimientos implementados</t>
  </si>
  <si>
    <t>Promover buenas prácticas para la gestión y divulgación del conocimiento generado propio de las labores de los funcionarios y contratistas de la entidad</t>
  </si>
  <si>
    <t>Gestión del Conocimiento y la Innovación</t>
  </si>
  <si>
    <t>Política de gestión del conocimiento y la innovación actualizada</t>
  </si>
  <si>
    <t># de políticas actualizada</t>
  </si>
  <si>
    <t>Coordinación de Investigación con todos los líderes de procesos - Ian David Criollo</t>
  </si>
  <si>
    <t>Porcentaje de implementación del plan de acción de la política de gestión del conocimiento y la innovación</t>
  </si>
  <si>
    <t>Repositorio de la memoria institucional  creado</t>
  </si>
  <si>
    <t># de repositorios creados</t>
  </si>
  <si>
    <t>Visibilizar la gestión institucional con el fin de posicionar al INFOTEP a nivel local, nacional e internacional</t>
  </si>
  <si>
    <t>Cantidad de estrategias de comunicaciones y divulgación implementadas</t>
  </si>
  <si>
    <t># de estrategias divulgados</t>
  </si>
  <si>
    <t>Comunicaciones: Andrés Escalona</t>
  </si>
  <si>
    <t>Porcentaje de favorabilidad de la imagen institucional</t>
  </si>
  <si>
    <t>% de favorabilidad</t>
  </si>
  <si>
    <t>Fomentar la sostenibilidad y un entorno ambientalmente sano dentro del desarrollo de la misionalidad del INFOTEP como institución educativa y de formación superior, de conformidad con lo dispuesto en los lineamientos de la política ambiental</t>
  </si>
  <si>
    <t>Gestión Ambiental</t>
  </si>
  <si>
    <t>Desarrollo de los lineamientos, programas y proyectos de corto plazo contempladas en la política  ambiental</t>
  </si>
  <si>
    <t>(# de acciones implementadas/ # de acciones planeadas)*100</t>
  </si>
  <si>
    <t>Cumplimiento de las estrategias planteadas en el plan de trabajo de la política</t>
  </si>
  <si>
    <t>Vicerrectoría Administrativa y Financiera -  Marlon Mitchell Humphries</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</si>
  <si>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</si>
  <si>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</si>
  <si>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autorregulación en la institución</t>
  </si>
  <si>
    <t>Control Interno</t>
  </si>
  <si>
    <t>Acciones para fomentar la cultura de autocontrol y autorregulación</t>
  </si>
  <si>
    <t>Control Interno - Andrés Meza</t>
  </si>
  <si>
    <t>Implementar actividades de monitoreo y supervisión continua en la entidad</t>
  </si>
  <si>
    <t>Acciones de monitoreo y supervisión para la mejora contínua</t>
  </si>
  <si>
    <t>Infraestructura</t>
  </si>
  <si>
    <t>Dotar y adecuar la institución con los recursos físicos y tecnológicos necesarios</t>
  </si>
  <si>
    <t>Dotar y adecuar la infraestructura física del INFOTEP para una prestación segura y eficiente del servicio educativo</t>
  </si>
  <si>
    <t>Cantidad de mts² de la institución adecuados y dotados</t>
  </si>
  <si>
    <t># de mts² adecuados y dotados</t>
  </si>
  <si>
    <t>Ejecutar las actividades contempladas en el plan de mantenimiento de la institución</t>
  </si>
  <si>
    <t>Porcentaje de cumplimiento del plan de mantenimiento</t>
  </si>
  <si>
    <t>Gestión financiera</t>
  </si>
  <si>
    <t>Implementar acciones para el aumento de ingresos por recursos propios del INFOTEP</t>
  </si>
  <si>
    <t xml:space="preserve">
Gestión presupuestal y eficiencia del gasto público / planeación institucional</t>
  </si>
  <si>
    <t>% de aumento de ingresos por recursos propios</t>
  </si>
  <si>
    <t>% de aumento de recursos propios</t>
  </si>
  <si>
    <t>Vicerrectoría Administrativa y Financiera - Marlon Mitchel Humphries</t>
  </si>
  <si>
    <t>TOTAL COMPONENTE INSTITUCIONAL 2022</t>
  </si>
  <si>
    <t xml:space="preserve">Se implementó el modelo de autoevaluación. La implementación del modelo se realizó y ya se cuenta con los informes y planes de mejroamiento de condiciones de programas. </t>
  </si>
  <si>
    <t>https://drive.google.com/drive/folders/1t3IG9VRlW5jqWXKJcKAeufrJWw5D4xuA</t>
  </si>
  <si>
    <t>Reporte Validado</t>
  </si>
  <si>
    <t>Luego de realizar la revisión del grupo de estudiantes que cumplian con todos los requisitos para obtar por el titulo de tecnicos profesionales, solo 48 de ellos cumplieron con los requisitos para acceder al grado. las principales causas por las culaes los estudiantes no accedieron al proceso se debe a que hubo dificultades con la presentación de las pruebas T&amp;T y la terminación de las horas de practica, dos requisitos importantes para ello. En constancia se adjunta el acta de graduación donde se registra la información de los 48 graduados.  Se carga copia del acta de grado en el drive y también puede verificarse en SNIES 
La ceremonia de grado se celebró el dia 30 de Septiembre.</t>
  </si>
  <si>
    <t xml:space="preserve"> https://drive.google.com/drive/folders/1dr5iolfZT83JgTUCCAPfdToQh40WB9jd</t>
  </si>
  <si>
    <t>Carpeta de evidencias en drive
Matriz consolidación resultados de aprendizaje.
Organización de evento: visión prospectiva de la industria turistica para el siglo XXI: https://drive.google.com/drive/folders/1dr5iolfZT83JgTUCCAPfdToQh40WB9jd</t>
  </si>
  <si>
    <t>Las actividades desarrolladas en el fortalecimiento de los programas se centraron básicamente en la consolidación de los resultados de aprendizaje creados por los profesores durante el taller que trataba del mismo tema. Tambien se organizo con el área de Extensión y Proyeccion social un evento en el área de turismo que pretende, por un lado acercar al sector externo a la institución y por otro lado recoger las opiniones de los diferentes actores del sector turismo y así reorientar el programa académico que oferta la institución o dejar de ofertar. La institución se encuentra en el proceso de completitud por segunda vez en respuesta a la observaciones del proceso de condiciones de calidad institucionales.</t>
  </si>
  <si>
    <t xml:space="preserve">Reporte Validado </t>
  </si>
  <si>
    <t>Lista de asistencia a capacitación MULTILEGIS.                                            Fotografias: https://drive.google.com/drive/folders/1EOFGChS0pVYv3pKmF6iIL4QMnY6julRp</t>
  </si>
  <si>
    <t>Metas cumplidas en el 3er trimestre. Resolución horás cátedra profesor dwight forbes. Los cursos se terminan en noviembre</t>
  </si>
  <si>
    <t>https://drive.google.com/drive/folders/1SjjNnyUtvHsZ-PIf31XtpO01wkskJlaj</t>
  </si>
  <si>
    <t>Reporte validado</t>
  </si>
  <si>
    <t>Metas cumplidas en el 3er trimestre. Contratación de servicios profesor Vinburn Davis. Los cursos se extienden hasta Noviembre</t>
  </si>
  <si>
    <t>Sin validar: no se cargaron las evidencias</t>
  </si>
  <si>
    <t>El líder reporta un 26% de avance en el reporte de la meta, sin embargo, al contrastar con el reporte cualitativo, no concuerda, dado que se informa que no se desarrollaron los cursos</t>
  </si>
  <si>
    <t xml:space="preserve"> Se realizaron las celebraciones del día del la lengua materna (primer trimestre), el día del idioma (segundo trimestre), y la celebración de la emancipación (tercer trimestre)</t>
  </si>
  <si>
    <t>Lista de asistencias, y registro fotográficos: https://drive.google.com/drive/folders/1SjjNnyUtvHsZ-PIf31XtpO01wkskJlaj</t>
  </si>
  <si>
    <t>Invitación a participar en el taller de prospectiva institucional 2023-2033, 48 estudiantes diligenciaron el nuevo formato de datos de nuevo graduado</t>
  </si>
  <si>
    <t xml:space="preserve">EL INDICADOR NO TIENE META ASIGNADA PARA ESTE TRIMESTRE.
1. Estudios previos para contratación de la corrección de estilo de dos (02) artículos para ser publicados.
</t>
  </si>
  <si>
    <t>EL INDICADOR NO TIENE META ASIGNADA PARA ESTE TRIMESTRE.
1. Lanzamiento de la convocatoria para la financiación de dos (02) proyectos de Investigación.</t>
  </si>
  <si>
    <t>Para el corte del 30-septiembre se tiene que el recaudo por matrícula se mantiene de acuerdo con el reporte del segundo trimestre del año, dado que aún no se cuenta con el giro del ICETEX de los recursos correspondientes a las matrículas de los estudiantes beneficiarios de Generación E</t>
  </si>
  <si>
    <t>https://drive.google.com/drive/folders/1_qGgw61xgOqZBVDaQ7RMaQhC0B6XyITr</t>
  </si>
  <si>
    <t>Porcentaje de avance físico de las metas</t>
  </si>
  <si>
    <t>Total ejecución presupuestal</t>
  </si>
  <si>
    <t>Porcentaje de ejecución presupuestal</t>
  </si>
  <si>
    <t>Resumen de avance del componente misional</t>
  </si>
  <si>
    <t>No se presentó el reporte por parte del líder</t>
  </si>
  <si>
    <t>Dos (02) capacitaciones realizadas con la Red de conocimiento Ananciencia: 1) Gestión de la Innovación 2)Propiedad Intelectual.</t>
  </si>
  <si>
    <t>En el mes de agosto se desarrolló la actividad del mural de huellas, en la que los funcionarios y contratistas de la institución se identificaron con el valor del código de integridad que más les aplicaba para dejar su huella en el mural y mostrando con cual valor aportan a que #INFOTEPAvance.</t>
  </si>
  <si>
    <t>Para el corte del tercer trimestre del año, la institución cuenta con 5 docentes nombrados, ya que mediante	
Resolucion 079 de 2022 se hace el nombramiento de la profesora Elizabeth Outten</t>
  </si>
  <si>
    <t>https://www.infotepsai.edu.co/obligacion-de-reporte-de-informacion/nombramientos/nombramientos-2022</t>
  </si>
  <si>
    <t>Se desarrollaron las jornadas con los distintos grupos de valor para formular el plan con base en sus aportes. La metodología se hizo tipo grupo focal y se recolectaron los insumos necesarios para hacer la proyección de las metas del INFOTEP a 10 años. Se contó con la participación de egresados, estudiantes, consejo directivo, funcionarios y contratistas, y el sector externo</t>
  </si>
  <si>
    <t>No se presentaron avances</t>
  </si>
  <si>
    <t>Se presentó el manual de contratación a los delegados del MEN para su revisión, se tiene previsto llevar a Consejo Directivo en la sesión ordinaria del mes de Octubre</t>
  </si>
  <si>
    <t xml:space="preserve">Se encuetra aprobado la Politica de Compras </t>
  </si>
  <si>
    <t>Con el acompañamiento de la oficina de tecnología del MEN, la institución hizo el diseño del plan de trabajo de implementación de la INTRANET e inició el proceso de creación del micrositio para el cargue de la información. La solución planteada para este requerimiento fue la siguiente:
Dado que la institución cuenta con una licencia educativo de GSuit que es la
plataforma de trabajo de Google y lo funcionarios ya se encuentran familiarizados
con estas herramientas se optó por desarrollar la intranet en la opción que disopone
Google para tal medio llamado Google Sites, por otra parta se mencionan algunas de
sus ventajas:
• Facilidad de implementación, mantenimiento y uso.
• Trabajo colaborativo.
• Responsive/multiplataforma.
• Seguridad respaldo y disponibilidad.
• Integración con Gsuite.
• Google Analitycs para estadísticas de uso de la intranet.</t>
  </si>
  <si>
    <t>https://drive.google.com/drive/folders/1we1JM_W7RmgCs_wGThD4GjMx16d0Yuah</t>
  </si>
  <si>
    <t>Se han realizado dos (2) capacitaciones al personal que realiza la supervisión de los contratos en la institucion</t>
  </si>
  <si>
    <t>El normograma se encuentra elaborado, algunas dependencias de la Insittución no han realizado sus observaciones, estamos a la espera de sus comentarios para proseguir</t>
  </si>
  <si>
    <t>Se adelantaron las gestiones con el proveedor de Q10 para habilitar el botón PSE, que al surtir este paso, podrían quedar los trámites totalmente en línea y cargar el reporte en el SUIT para que quede la estrategia de racionalizacion de trámites implementada.</t>
  </si>
  <si>
    <t>Se realizó el arreglo de la cubierta del auditorio luego de la emergencia por temas climaticos, en este momento esta en proceso la adecuación de una bateria de baños del tercer piso</t>
  </si>
  <si>
    <t>Con respecto al trimestre inmediatamente anterior (Jun de 2022) se reporta un aumento del 9%</t>
  </si>
  <si>
    <t>Resumen de avance del componente institucional</t>
  </si>
  <si>
    <r>
      <rPr>
        <sz val="11"/>
        <rFont val="Arial"/>
        <family val="2"/>
      </rPr>
      <t xml:space="preserve">https://drive.google.com/drive/folders/18vzxHALZcHAlL3743YZiwoPgqSSpOt3X?usp=sharing  Informe, videos, registros fotograficos </t>
    </r>
    <r>
      <rPr>
        <u/>
        <sz val="11"/>
        <color rgb="FF1155CC"/>
        <rFont val="Arial"/>
        <family val="2"/>
      </rPr>
      <t>https://drive.google.com/drive/folders/1mzJ_UlHH3zr_7rT-a2Cca3BTy6tWtyWB?usp=sharing</t>
    </r>
  </si>
  <si>
    <t>Avance global del plan en el II trimestre</t>
  </si>
  <si>
    <t>Porcentaje de avance físico de las metas totales del plan</t>
  </si>
  <si>
    <t>Total ejecución presupuestal del total del plan</t>
  </si>
  <si>
    <t>Porcentaje de ejecución financiera total del plan</t>
  </si>
  <si>
    <t>Porcentaje de avance físico de las metas componente institucional</t>
  </si>
  <si>
    <t>Porcentaje de avance físico de las metas componente misional</t>
  </si>
  <si>
    <t>No se materializaron riesgos de corrupción, soborno o fraude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</si>
</sst>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44" formatCode="_-&quot;$&quot;\ * #,##0.00_-;\-&quot;$&quot;\ * #,##0.00_-;_-&quot;$&quot;\ * &quot;-&quot;??_-;_-@_-"/>
    <numFmt numFmtId="164" formatCode="_-&quot;$&quot;\ * #,##0_-;\-&quot;$&quot;\ * #,##0_-;_-&quot;$&quot;\ * &quot;-&quot;_-;_-@"/>
    <numFmt numFmtId="165" formatCode="#,##0;\(#,##0\)"/>
    <numFmt numFmtId="166" formatCode="_-&quot;$&quot;\ * #,##0_-;\-&quot;$&quot;\ * #,##0_-;_-&quot;$&quot;\ * &quot;-&quot;??_-;_-@"/>
    <numFmt numFmtId="167" formatCode="_-&quot;$&quot;\ * #,##0.00_-;\-&quot;$&quot;\ * #,##0.00_-;_-&quot;$&quot;\ * &quot;-&quot;??_-;_-@"/>
    <numFmt numFmtId="168" formatCode="_-&quot;$&quot;* #,##0_-;\-&quot;$&quot;* #,##0_-;_-&quot;$&quot;* &quot;-&quot;??_-;_-@"/>
    <numFmt numFmtId="169" formatCode="0.0%"/>
    <numFmt numFmtId="170" formatCode="_-&quot;$&quot;\ * #,##0_-;\-&quot;$&quot;\ * #,##0_-;_-&quot;$&quot;\ * &quot;-&quot;??_-;_-@_-"/>
  </numFmts>
  <fonts count="36" x14ac:knownFonts="1">
    <font>
      <sz val="11"/>
      <color theme="1"/>
      <name val="Arial"/>
      <scheme val="minor"/>
    </font>
    <font>
      <sz val="11"/>
      <color theme="1"/>
      <name val="Arial"/>
      <family val="2"/>
      <scheme val="minor"/>
    </font>
    <font>
      <b/>
      <sz val="11"/>
      <color theme="0"/>
      <name val="Arial"/>
    </font>
    <font>
      <sz val="11"/>
      <name val="Arial"/>
    </font>
    <font>
      <b/>
      <sz val="18"/>
      <color theme="0"/>
      <name val="Calibri"/>
    </font>
    <font>
      <sz val="11"/>
      <color theme="1"/>
      <name val="Arial"/>
    </font>
    <font>
      <b/>
      <sz val="11"/>
      <color theme="1"/>
      <name val="Arial"/>
    </font>
    <font>
      <b/>
      <sz val="8"/>
      <color theme="1"/>
      <name val="Arial"/>
    </font>
    <font>
      <b/>
      <sz val="11"/>
      <color rgb="FF000000"/>
      <name val="Arial"/>
    </font>
    <font>
      <b/>
      <sz val="9"/>
      <color theme="1"/>
      <name val="Calibri"/>
    </font>
    <font>
      <b/>
      <sz val="10"/>
      <color theme="1"/>
      <name val="Calibri"/>
    </font>
    <font>
      <sz val="11"/>
      <color rgb="FF000000"/>
      <name val="Arial"/>
    </font>
    <font>
      <u/>
      <sz val="11"/>
      <color rgb="FF0000FF"/>
      <name val="Arial"/>
    </font>
    <font>
      <sz val="11"/>
      <color theme="1"/>
      <name val="Arial"/>
      <scheme val="minor"/>
    </font>
    <font>
      <u/>
      <sz val="11"/>
      <color theme="1"/>
      <name val="Arial"/>
    </font>
    <font>
      <sz val="11"/>
      <color theme="1"/>
      <name val="Bookman Old Style"/>
    </font>
    <font>
      <b/>
      <sz val="11"/>
      <color theme="1"/>
      <name val="Bookman Old Style"/>
    </font>
    <font>
      <u/>
      <sz val="11"/>
      <color rgb="FF1155CC"/>
      <name val="Arial"/>
    </font>
    <font>
      <u/>
      <sz val="11"/>
      <color theme="10"/>
      <name val="Arial"/>
      <scheme val="minor"/>
    </font>
    <font>
      <sz val="11"/>
      <color theme="1"/>
      <name val="Arial"/>
      <family val="2"/>
    </font>
    <font>
      <sz val="12"/>
      <color theme="1"/>
      <name val="Arial"/>
      <family val="2"/>
    </font>
    <font>
      <sz val="11"/>
      <name val="Arial"/>
      <family val="2"/>
    </font>
    <font>
      <sz val="11"/>
      <color rgb="FF000000"/>
      <name val="Arial"/>
      <family val="2"/>
    </font>
    <font>
      <b/>
      <sz val="11"/>
      <color theme="1"/>
      <name val="Arial"/>
      <family val="2"/>
    </font>
    <font>
      <b/>
      <sz val="11"/>
      <color rgb="FFFFFFFF"/>
      <name val="Arial"/>
      <family val="2"/>
    </font>
    <font>
      <b/>
      <sz val="18"/>
      <color theme="0"/>
      <name val="Arial"/>
      <family val="2"/>
    </font>
    <font>
      <b/>
      <sz val="11"/>
      <color rgb="FF000000"/>
      <name val="Arial"/>
      <family val="2"/>
    </font>
    <font>
      <b/>
      <sz val="8"/>
      <color theme="1"/>
      <name val="Arial"/>
      <family val="2"/>
    </font>
    <font>
      <b/>
      <sz val="9"/>
      <color theme="1"/>
      <name val="Arial"/>
      <family val="2"/>
    </font>
    <font>
      <b/>
      <sz val="10"/>
      <color theme="1"/>
      <name val="Arial"/>
      <family val="2"/>
    </font>
    <font>
      <u/>
      <sz val="11"/>
      <color theme="10"/>
      <name val="Arial"/>
      <family val="2"/>
    </font>
    <font>
      <u/>
      <sz val="11"/>
      <color rgb="FF000000"/>
      <name val="Arial"/>
      <family val="2"/>
    </font>
    <font>
      <u/>
      <sz val="11"/>
      <color theme="1"/>
      <name val="Arial"/>
      <family val="2"/>
    </font>
    <font>
      <sz val="11"/>
      <color rgb="FFFF0000"/>
      <name val="Arial"/>
      <family val="2"/>
    </font>
    <font>
      <u/>
      <sz val="11"/>
      <color rgb="FF0000FF"/>
      <name val="Arial"/>
      <family val="2"/>
    </font>
    <font>
      <u/>
      <sz val="11"/>
      <color rgb="FF1155CC"/>
      <name val="Arial"/>
      <family val="2"/>
    </font>
  </fonts>
  <fills count="16">
    <fill>
      <patternFill patternType="none"/>
    </fill>
    <fill>
      <patternFill patternType="gray125"/>
    </fill>
    <fill>
      <patternFill patternType="solid">
        <fgColor rgb="FF002060"/>
        <bgColor rgb="FF002060"/>
      </patternFill>
    </fill>
    <fill>
      <patternFill patternType="solid">
        <fgColor rgb="FF0097CC"/>
        <bgColor rgb="FF0097CC"/>
      </patternFill>
    </fill>
    <fill>
      <patternFill patternType="solid">
        <fgColor theme="0"/>
        <bgColor theme="0"/>
      </patternFill>
    </fill>
    <fill>
      <patternFill patternType="solid">
        <fgColor rgb="FFFFFFFF"/>
        <bgColor rgb="FFFFFFFF"/>
      </patternFill>
    </fill>
    <fill>
      <patternFill patternType="solid">
        <fgColor rgb="FFFFFF00"/>
        <bgColor theme="0"/>
      </patternFill>
    </fill>
    <fill>
      <patternFill patternType="solid">
        <fgColor rgb="FFFFFFFF"/>
        <bgColor indexed="64"/>
      </patternFill>
    </fill>
    <fill>
      <patternFill patternType="solid">
        <fgColor theme="0"/>
        <bgColor indexed="64"/>
      </patternFill>
    </fill>
    <fill>
      <patternFill patternType="solid">
        <fgColor rgb="FFFF0000"/>
        <bgColor theme="0"/>
      </patternFill>
    </fill>
    <fill>
      <patternFill patternType="solid">
        <fgColor rgb="FF92D050"/>
        <bgColor theme="0"/>
      </patternFill>
    </fill>
    <fill>
      <patternFill patternType="solid">
        <fgColor rgb="FFFFFF00"/>
        <bgColor indexed="64"/>
      </patternFill>
    </fill>
    <fill>
      <patternFill patternType="solid">
        <fgColor rgb="FF00B0F0"/>
        <bgColor theme="0"/>
      </patternFill>
    </fill>
    <fill>
      <patternFill patternType="solid">
        <fgColor rgb="FF92D050"/>
        <bgColor indexed="64"/>
      </patternFill>
    </fill>
    <fill>
      <patternFill patternType="solid">
        <fgColor rgb="FF00B0F0"/>
        <bgColor indexed="64"/>
      </patternFill>
    </fill>
    <fill>
      <patternFill patternType="solid">
        <fgColor rgb="FF00B050"/>
        <bgColor theme="0"/>
      </patternFill>
    </fill>
  </fills>
  <borders count="43">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right/>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4">
    <xf numFmtId="0" fontId="0" fillId="0" borderId="0"/>
    <xf numFmtId="0" fontId="18" fillId="0" borderId="0" applyNumberFormat="0" applyFill="0" applyBorder="0" applyAlignment="0" applyProtection="0"/>
    <xf numFmtId="44" fontId="13" fillId="0" borderId="0" applyFont="0" applyFill="0" applyBorder="0" applyAlignment="0" applyProtection="0"/>
    <xf numFmtId="9" fontId="13" fillId="0" borderId="0" applyFont="0" applyFill="0" applyBorder="0" applyAlignment="0" applyProtection="0"/>
  </cellStyleXfs>
  <cellXfs count="385">
    <xf numFmtId="0" fontId="0" fillId="0" borderId="0" xfId="0" applyFont="1" applyAlignment="1"/>
    <xf numFmtId="0" fontId="5" fillId="4" borderId="7" xfId="0" applyFont="1" applyFill="1" applyBorder="1"/>
    <xf numFmtId="0" fontId="5" fillId="4" borderId="15" xfId="0" applyFont="1" applyFill="1" applyBorder="1"/>
    <xf numFmtId="0" fontId="6" fillId="4" borderId="17" xfId="0" applyFont="1" applyFill="1" applyBorder="1" applyAlignment="1">
      <alignment horizontal="center" vertical="center" wrapText="1"/>
    </xf>
    <xf numFmtId="0" fontId="5" fillId="4" borderId="7" xfId="0" applyFont="1" applyFill="1" applyBorder="1" applyAlignment="1">
      <alignment horizontal="center" vertical="center" wrapText="1"/>
    </xf>
    <xf numFmtId="1" fontId="5" fillId="4" borderId="7" xfId="0" applyNumberFormat="1" applyFont="1" applyFill="1" applyBorder="1" applyAlignment="1">
      <alignment horizontal="center" vertical="center" wrapText="1"/>
    </xf>
    <xf numFmtId="164" fontId="6" fillId="4" borderId="18" xfId="0" applyNumberFormat="1" applyFont="1" applyFill="1" applyBorder="1" applyAlignment="1">
      <alignment horizontal="center" vertical="center" wrapText="1"/>
    </xf>
    <xf numFmtId="0" fontId="5" fillId="4" borderId="7" xfId="0" applyFont="1" applyFill="1" applyBorder="1" applyAlignment="1">
      <alignment vertical="center" wrapText="1"/>
    </xf>
    <xf numFmtId="164" fontId="5" fillId="4" borderId="7" xfId="0" applyNumberFormat="1" applyFont="1" applyFill="1" applyBorder="1"/>
    <xf numFmtId="6" fontId="15" fillId="4" borderId="7" xfId="0" applyNumberFormat="1" applyFont="1" applyFill="1" applyBorder="1" applyAlignment="1">
      <alignment horizontal="center" vertical="center" wrapText="1"/>
    </xf>
    <xf numFmtId="0" fontId="16" fillId="4" borderId="7"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4" borderId="7" xfId="0" applyFont="1" applyFill="1" applyBorder="1" applyAlignment="1">
      <alignment wrapText="1"/>
    </xf>
    <xf numFmtId="0" fontId="0" fillId="0" borderId="0" xfId="0" applyFont="1" applyAlignment="1">
      <alignment wrapText="1"/>
    </xf>
    <xf numFmtId="0" fontId="0" fillId="0" borderId="0" xfId="0" applyFont="1" applyAlignment="1">
      <alignment vertical="center" wrapText="1"/>
    </xf>
    <xf numFmtId="0" fontId="13" fillId="0" borderId="0" xfId="0" applyFont="1" applyAlignment="1">
      <alignment horizontal="center" vertical="center" wrapText="1"/>
    </xf>
    <xf numFmtId="0" fontId="0" fillId="0" borderId="0" xfId="0" applyFont="1" applyAlignment="1">
      <alignment horizontal="center" vertical="center" wrapText="1"/>
    </xf>
    <xf numFmtId="0" fontId="19" fillId="4" borderId="7" xfId="0" applyFont="1" applyFill="1" applyBorder="1" applyAlignment="1">
      <alignment horizontal="left" vertical="center"/>
    </xf>
    <xf numFmtId="0" fontId="19" fillId="0" borderId="0" xfId="0" applyFont="1" applyAlignment="1">
      <alignment horizontal="left" vertical="center"/>
    </xf>
    <xf numFmtId="0" fontId="5" fillId="0" borderId="7" xfId="0" applyFont="1" applyFill="1" applyBorder="1"/>
    <xf numFmtId="0" fontId="0" fillId="0" borderId="0" xfId="0" applyFont="1" applyFill="1" applyAlignment="1"/>
    <xf numFmtId="0" fontId="5" fillId="4" borderId="21" xfId="0" applyFont="1" applyFill="1" applyBorder="1" applyAlignment="1">
      <alignment horizontal="center" vertical="center" wrapText="1"/>
    </xf>
    <xf numFmtId="1" fontId="5" fillId="4" borderId="21" xfId="0" applyNumberFormat="1" applyFont="1" applyFill="1" applyBorder="1" applyAlignment="1">
      <alignment horizontal="center" vertical="center" wrapText="1"/>
    </xf>
    <xf numFmtId="164" fontId="5" fillId="4" borderId="21" xfId="0" applyNumberFormat="1" applyFont="1" applyFill="1" applyBorder="1" applyAlignment="1">
      <alignment horizontal="center" vertical="center" wrapText="1"/>
    </xf>
    <xf numFmtId="9" fontId="5" fillId="4" borderId="21" xfId="3" applyFont="1" applyFill="1" applyBorder="1" applyAlignment="1">
      <alignment horizontal="center" vertical="center"/>
    </xf>
    <xf numFmtId="0" fontId="19" fillId="4" borderId="21" xfId="0" applyFont="1" applyFill="1" applyBorder="1" applyAlignment="1">
      <alignment horizontal="left" vertical="center" wrapText="1"/>
    </xf>
    <xf numFmtId="0" fontId="18" fillId="4" borderId="21" xfId="1" applyFill="1" applyBorder="1" applyAlignment="1">
      <alignment horizontal="center" vertical="center" wrapText="1"/>
    </xf>
    <xf numFmtId="164" fontId="5" fillId="4" borderId="21" xfId="0" applyNumberFormat="1" applyFont="1" applyFill="1" applyBorder="1" applyAlignment="1">
      <alignment horizontal="center" vertical="center"/>
    </xf>
    <xf numFmtId="170" fontId="5" fillId="4" borderId="21" xfId="2" applyNumberFormat="1" applyFont="1" applyFill="1" applyBorder="1" applyAlignment="1">
      <alignment vertical="center" wrapText="1"/>
    </xf>
    <xf numFmtId="0" fontId="5" fillId="4" borderId="21" xfId="0" applyFont="1" applyFill="1" applyBorder="1" applyAlignment="1">
      <alignment wrapText="1"/>
    </xf>
    <xf numFmtId="0" fontId="5" fillId="0" borderId="21" xfId="0" applyFont="1" applyFill="1" applyBorder="1" applyAlignment="1">
      <alignment horizontal="center" vertical="center" wrapText="1"/>
    </xf>
    <xf numFmtId="165" fontId="11" fillId="0" borderId="21" xfId="0" applyNumberFormat="1" applyFont="1" applyFill="1" applyBorder="1" applyAlignment="1">
      <alignment horizontal="right" vertical="center"/>
    </xf>
    <xf numFmtId="165" fontId="5" fillId="0" borderId="21" xfId="0" applyNumberFormat="1" applyFont="1" applyFill="1" applyBorder="1" applyAlignment="1">
      <alignment horizontal="center" vertical="center" wrapText="1"/>
    </xf>
    <xf numFmtId="164" fontId="5" fillId="0" borderId="21" xfId="0" applyNumberFormat="1" applyFont="1" applyFill="1" applyBorder="1" applyAlignment="1">
      <alignment horizontal="center" vertical="center"/>
    </xf>
    <xf numFmtId="170" fontId="5" fillId="0" borderId="21" xfId="2" applyNumberFormat="1" applyFont="1" applyFill="1" applyBorder="1" applyAlignment="1">
      <alignment horizontal="center" vertical="center" wrapText="1"/>
    </xf>
    <xf numFmtId="170" fontId="5" fillId="0" borderId="21" xfId="2" applyNumberFormat="1" applyFont="1" applyFill="1" applyBorder="1" applyAlignment="1">
      <alignment vertical="center" wrapText="1"/>
    </xf>
    <xf numFmtId="0" fontId="19" fillId="0" borderId="21" xfId="0" applyFont="1" applyFill="1" applyBorder="1" applyAlignment="1">
      <alignment horizontal="left" vertical="center" wrapText="1"/>
    </xf>
    <xf numFmtId="0" fontId="18" fillId="0" borderId="21" xfId="1" applyFill="1" applyBorder="1" applyAlignment="1">
      <alignment wrapText="1"/>
    </xf>
    <xf numFmtId="3" fontId="5" fillId="4" borderId="21" xfId="0" applyNumberFormat="1" applyFont="1" applyFill="1" applyBorder="1" applyAlignment="1">
      <alignment horizontal="center" vertical="center" wrapText="1"/>
    </xf>
    <xf numFmtId="0" fontId="5" fillId="4" borderId="21" xfId="0" applyFont="1" applyFill="1" applyBorder="1" applyAlignment="1">
      <alignment vertical="center" wrapText="1"/>
    </xf>
    <xf numFmtId="9" fontId="5" fillId="4" borderId="21" xfId="0" applyNumberFormat="1" applyFont="1" applyFill="1" applyBorder="1" applyAlignment="1">
      <alignment horizontal="center" vertical="center" wrapText="1"/>
    </xf>
    <xf numFmtId="0" fontId="12" fillId="4" borderId="21" xfId="0" applyFont="1" applyFill="1" applyBorder="1" applyAlignment="1">
      <alignment wrapText="1"/>
    </xf>
    <xf numFmtId="9" fontId="5" fillId="0" borderId="21" xfId="0" applyNumberFormat="1" applyFont="1" applyFill="1" applyBorder="1" applyAlignment="1">
      <alignment horizontal="center" vertical="center" wrapText="1"/>
    </xf>
    <xf numFmtId="0" fontId="5" fillId="0" borderId="21" xfId="0" applyFont="1" applyFill="1" applyBorder="1" applyAlignment="1">
      <alignment wrapText="1"/>
    </xf>
    <xf numFmtId="9" fontId="5" fillId="4" borderId="21" xfId="0" applyNumberFormat="1" applyFont="1" applyFill="1" applyBorder="1" applyAlignment="1">
      <alignment horizontal="center" vertical="center"/>
    </xf>
    <xf numFmtId="165" fontId="5" fillId="4" borderId="21" xfId="0" applyNumberFormat="1" applyFont="1" applyFill="1" applyBorder="1" applyAlignment="1">
      <alignment horizontal="center" vertical="center" wrapText="1"/>
    </xf>
    <xf numFmtId="170" fontId="5" fillId="4" borderId="21" xfId="2" applyNumberFormat="1" applyFont="1" applyFill="1" applyBorder="1" applyAlignment="1">
      <alignment horizontal="center" vertical="center" wrapText="1"/>
    </xf>
    <xf numFmtId="0" fontId="5" fillId="4" borderId="21" xfId="0" applyFont="1" applyFill="1" applyBorder="1" applyAlignment="1">
      <alignment horizontal="center" vertical="center"/>
    </xf>
    <xf numFmtId="165" fontId="5" fillId="4" borderId="21" xfId="0" applyNumberFormat="1" applyFont="1" applyFill="1" applyBorder="1" applyAlignment="1">
      <alignment horizontal="center" vertical="center"/>
    </xf>
    <xf numFmtId="0" fontId="14" fillId="4" borderId="21" xfId="0" applyFont="1" applyFill="1" applyBorder="1" applyAlignment="1">
      <alignment wrapText="1"/>
    </xf>
    <xf numFmtId="0" fontId="11" fillId="4" borderId="21" xfId="0" applyFont="1" applyFill="1" applyBorder="1" applyAlignment="1">
      <alignment horizontal="center" vertical="center" wrapText="1"/>
    </xf>
    <xf numFmtId="0" fontId="19" fillId="5" borderId="21" xfId="0" applyFont="1" applyFill="1" applyBorder="1" applyAlignment="1">
      <alignment horizontal="left" vertical="center" wrapText="1"/>
    </xf>
    <xf numFmtId="0" fontId="11" fillId="5" borderId="21" xfId="0" applyFont="1" applyFill="1" applyBorder="1" applyAlignment="1">
      <alignment horizontal="center" vertical="center" wrapText="1"/>
    </xf>
    <xf numFmtId="0" fontId="22" fillId="5" borderId="21" xfId="0" applyFont="1" applyFill="1" applyBorder="1" applyAlignment="1">
      <alignment horizontal="left" vertical="center" wrapText="1"/>
    </xf>
    <xf numFmtId="0" fontId="19" fillId="0" borderId="21" xfId="0" applyFont="1" applyBorder="1" applyAlignment="1">
      <alignment horizontal="left" vertical="center" wrapText="1"/>
    </xf>
    <xf numFmtId="9" fontId="11" fillId="4" borderId="21" xfId="0" applyNumberFormat="1" applyFont="1" applyFill="1" applyBorder="1" applyAlignment="1">
      <alignment horizontal="center" vertical="center" wrapText="1"/>
    </xf>
    <xf numFmtId="9" fontId="11" fillId="5" borderId="21" xfId="0" applyNumberFormat="1"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13" fillId="0" borderId="26" xfId="0" applyFont="1" applyBorder="1" applyAlignment="1">
      <alignment horizontal="center" vertical="center" wrapText="1"/>
    </xf>
    <xf numFmtId="0" fontId="5" fillId="4" borderId="28" xfId="0" applyFont="1" applyFill="1" applyBorder="1" applyAlignment="1">
      <alignment horizontal="center" vertical="center" wrapText="1"/>
    </xf>
    <xf numFmtId="9" fontId="5" fillId="4" borderId="28" xfId="0" applyNumberFormat="1" applyFont="1" applyFill="1" applyBorder="1" applyAlignment="1">
      <alignment horizontal="center" vertical="center" wrapText="1"/>
    </xf>
    <xf numFmtId="0" fontId="19" fillId="4" borderId="28" xfId="0" applyFont="1" applyFill="1" applyBorder="1" applyAlignment="1">
      <alignment horizontal="left" vertical="center" wrapText="1"/>
    </xf>
    <xf numFmtId="0" fontId="5" fillId="4" borderId="28" xfId="0" applyFont="1" applyFill="1" applyBorder="1" applyAlignment="1">
      <alignment wrapText="1"/>
    </xf>
    <xf numFmtId="0" fontId="5" fillId="4" borderId="29" xfId="0" applyFont="1" applyFill="1" applyBorder="1" applyAlignment="1">
      <alignment horizontal="center" vertical="center" wrapText="1"/>
    </xf>
    <xf numFmtId="0" fontId="5" fillId="4" borderId="23" xfId="0" applyFont="1" applyFill="1" applyBorder="1" applyAlignment="1">
      <alignment horizontal="center" vertical="center" wrapText="1"/>
    </xf>
    <xf numFmtId="1" fontId="5" fillId="4" borderId="23" xfId="0" applyNumberFormat="1" applyFont="1" applyFill="1" applyBorder="1" applyAlignment="1">
      <alignment horizontal="center" vertical="center" wrapText="1"/>
    </xf>
    <xf numFmtId="164" fontId="5" fillId="4" borderId="23" xfId="0" applyNumberFormat="1" applyFont="1" applyFill="1" applyBorder="1" applyAlignment="1">
      <alignment horizontal="center" vertical="center" wrapText="1"/>
    </xf>
    <xf numFmtId="9" fontId="5" fillId="4" borderId="23" xfId="3" applyFont="1" applyFill="1" applyBorder="1" applyAlignment="1">
      <alignment horizontal="center" vertical="center"/>
    </xf>
    <xf numFmtId="0" fontId="0" fillId="0" borderId="23" xfId="0" applyFont="1" applyBorder="1" applyAlignment="1"/>
    <xf numFmtId="0" fontId="19" fillId="4" borderId="23" xfId="0" applyFont="1" applyFill="1" applyBorder="1" applyAlignment="1">
      <alignment horizontal="left" vertical="center" wrapText="1"/>
    </xf>
    <xf numFmtId="0" fontId="18" fillId="4" borderId="23" xfId="1" applyFill="1" applyBorder="1" applyAlignment="1">
      <alignment horizontal="center" vertical="center" wrapText="1"/>
    </xf>
    <xf numFmtId="0" fontId="5" fillId="4" borderId="24" xfId="0" applyFont="1" applyFill="1" applyBorder="1" applyAlignment="1">
      <alignment horizontal="center" vertical="center" wrapText="1"/>
    </xf>
    <xf numFmtId="170" fontId="5" fillId="4" borderId="23" xfId="2" applyNumberFormat="1" applyFont="1" applyFill="1" applyBorder="1" applyAlignment="1">
      <alignment vertical="center" wrapText="1"/>
    </xf>
    <xf numFmtId="0" fontId="12" fillId="4" borderId="23" xfId="0" applyFont="1" applyFill="1" applyBorder="1" applyAlignment="1">
      <alignment wrapText="1"/>
    </xf>
    <xf numFmtId="0" fontId="5" fillId="0" borderId="28" xfId="0" applyFont="1" applyFill="1" applyBorder="1" applyAlignment="1">
      <alignment horizontal="center" vertical="center" wrapText="1"/>
    </xf>
    <xf numFmtId="3" fontId="5" fillId="0" borderId="28" xfId="0" applyNumberFormat="1" applyFont="1" applyFill="1" applyBorder="1" applyAlignment="1">
      <alignment horizontal="center" vertical="center" wrapText="1"/>
    </xf>
    <xf numFmtId="0" fontId="5" fillId="0" borderId="28" xfId="0" applyFont="1" applyFill="1" applyBorder="1" applyAlignment="1">
      <alignment wrapText="1"/>
    </xf>
    <xf numFmtId="0" fontId="5" fillId="0" borderId="29"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5" fillId="4" borderId="34" xfId="0" applyFont="1" applyFill="1" applyBorder="1" applyAlignment="1">
      <alignment horizontal="center" vertical="center" wrapText="1"/>
    </xf>
    <xf numFmtId="9" fontId="5" fillId="4" borderId="34" xfId="0" applyNumberFormat="1" applyFont="1" applyFill="1" applyBorder="1" applyAlignment="1">
      <alignment horizontal="center" vertical="center" wrapText="1"/>
    </xf>
    <xf numFmtId="166" fontId="5" fillId="4" borderId="34" xfId="0" applyNumberFormat="1" applyFont="1" applyFill="1" applyBorder="1" applyAlignment="1">
      <alignment horizontal="center" vertical="center" wrapText="1"/>
    </xf>
    <xf numFmtId="170" fontId="5" fillId="4" borderId="34" xfId="2" applyNumberFormat="1" applyFont="1" applyFill="1" applyBorder="1" applyAlignment="1">
      <alignment vertical="center" wrapText="1"/>
    </xf>
    <xf numFmtId="0" fontId="19" fillId="4" borderId="34" xfId="0" applyFont="1" applyFill="1" applyBorder="1" applyAlignment="1">
      <alignment horizontal="left" vertical="center" wrapText="1"/>
    </xf>
    <xf numFmtId="0" fontId="5" fillId="4" borderId="34" xfId="0" applyFont="1" applyFill="1" applyBorder="1" applyAlignment="1">
      <alignment wrapText="1"/>
    </xf>
    <xf numFmtId="165" fontId="5" fillId="4" borderId="28" xfId="0" applyNumberFormat="1" applyFont="1" applyFill="1" applyBorder="1" applyAlignment="1">
      <alignment horizontal="center" vertical="center" wrapText="1"/>
    </xf>
    <xf numFmtId="164" fontId="5" fillId="4" borderId="28" xfId="0" applyNumberFormat="1" applyFont="1" applyFill="1" applyBorder="1" applyAlignment="1">
      <alignment vertical="center" wrapText="1"/>
    </xf>
    <xf numFmtId="170" fontId="5" fillId="4" borderId="28" xfId="2" applyNumberFormat="1" applyFont="1" applyFill="1" applyBorder="1" applyAlignment="1">
      <alignment horizontal="center" vertical="center" wrapText="1"/>
    </xf>
    <xf numFmtId="0" fontId="18" fillId="4" borderId="28" xfId="1" applyFill="1" applyBorder="1" applyAlignment="1">
      <alignment horizontal="center" vertical="center" wrapText="1"/>
    </xf>
    <xf numFmtId="9" fontId="5" fillId="4" borderId="23" xfId="0" applyNumberFormat="1" applyFont="1" applyFill="1" applyBorder="1" applyAlignment="1">
      <alignment horizontal="center" vertical="center"/>
    </xf>
    <xf numFmtId="9" fontId="5" fillId="4" borderId="23" xfId="0" applyNumberFormat="1" applyFont="1" applyFill="1" applyBorder="1" applyAlignment="1">
      <alignment horizontal="center" vertical="center" wrapText="1"/>
    </xf>
    <xf numFmtId="0" fontId="5" fillId="4" borderId="28" xfId="0" applyFont="1" applyFill="1" applyBorder="1" applyAlignment="1">
      <alignment horizontal="center" vertical="center"/>
    </xf>
    <xf numFmtId="1" fontId="5" fillId="4" borderId="28" xfId="0" applyNumberFormat="1" applyFont="1" applyFill="1" applyBorder="1" applyAlignment="1">
      <alignment horizontal="center" vertical="center" wrapText="1"/>
    </xf>
    <xf numFmtId="0" fontId="12" fillId="4" borderId="28" xfId="0" applyFont="1" applyFill="1" applyBorder="1" applyAlignment="1">
      <alignment wrapText="1"/>
    </xf>
    <xf numFmtId="170" fontId="5" fillId="4" borderId="23" xfId="2" applyNumberFormat="1" applyFont="1" applyFill="1" applyBorder="1" applyAlignment="1">
      <alignment horizontal="center" vertical="center" wrapText="1"/>
    </xf>
    <xf numFmtId="9" fontId="5" fillId="4" borderId="28" xfId="0" applyNumberFormat="1" applyFont="1" applyFill="1" applyBorder="1" applyAlignment="1">
      <alignment horizontal="center" vertical="center"/>
    </xf>
    <xf numFmtId="0" fontId="19" fillId="4" borderId="28" xfId="0" applyFont="1" applyFill="1" applyBorder="1" applyAlignment="1">
      <alignment horizontal="left" vertical="center"/>
    </xf>
    <xf numFmtId="165" fontId="5" fillId="4" borderId="23" xfId="0" applyNumberFormat="1" applyFont="1" applyFill="1" applyBorder="1" applyAlignment="1">
      <alignment horizontal="center" vertical="center" wrapText="1"/>
    </xf>
    <xf numFmtId="0" fontId="19" fillId="5" borderId="23" xfId="0" applyFont="1" applyFill="1" applyBorder="1" applyAlignment="1">
      <alignment horizontal="left" vertical="center" wrapText="1"/>
    </xf>
    <xf numFmtId="0" fontId="5" fillId="4" borderId="23" xfId="0" applyFont="1" applyFill="1" applyBorder="1" applyAlignment="1">
      <alignment wrapText="1"/>
    </xf>
    <xf numFmtId="0" fontId="19" fillId="5" borderId="28" xfId="0" applyFont="1" applyFill="1" applyBorder="1" applyAlignment="1">
      <alignment horizontal="left" vertical="center" wrapText="1"/>
    </xf>
    <xf numFmtId="0" fontId="11" fillId="4" borderId="23" xfId="0" applyFont="1" applyFill="1" applyBorder="1" applyAlignment="1">
      <alignment horizontal="center" vertical="center" wrapText="1"/>
    </xf>
    <xf numFmtId="0" fontId="11" fillId="4" borderId="28" xfId="0" applyFont="1" applyFill="1" applyBorder="1" applyAlignment="1">
      <alignment horizontal="center" vertical="center" wrapText="1"/>
    </xf>
    <xf numFmtId="9" fontId="11" fillId="4" borderId="28" xfId="0" applyNumberFormat="1" applyFont="1" applyFill="1" applyBorder="1" applyAlignment="1">
      <alignment horizontal="center" vertical="center" wrapText="1"/>
    </xf>
    <xf numFmtId="9" fontId="11" fillId="5" borderId="28" xfId="0" applyNumberFormat="1" applyFont="1" applyFill="1" applyBorder="1" applyAlignment="1">
      <alignment horizontal="center" vertical="center" wrapText="1"/>
    </xf>
    <xf numFmtId="0" fontId="22" fillId="5" borderId="28" xfId="0" applyFont="1" applyFill="1" applyBorder="1" applyAlignment="1">
      <alignment horizontal="left" vertical="center" wrapText="1"/>
    </xf>
    <xf numFmtId="0" fontId="11" fillId="5" borderId="28"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5" fillId="4" borderId="37" xfId="0" applyFont="1" applyFill="1" applyBorder="1" applyAlignment="1">
      <alignment horizontal="center" vertical="center" wrapText="1"/>
    </xf>
    <xf numFmtId="9" fontId="5" fillId="4" borderId="37" xfId="0" applyNumberFormat="1" applyFont="1" applyFill="1" applyBorder="1" applyAlignment="1">
      <alignment horizontal="center" vertical="center" wrapText="1"/>
    </xf>
    <xf numFmtId="166" fontId="5" fillId="4" borderId="37" xfId="0" applyNumberFormat="1" applyFont="1" applyFill="1" applyBorder="1" applyAlignment="1">
      <alignment horizontal="center" vertical="center" wrapText="1"/>
    </xf>
    <xf numFmtId="170" fontId="5" fillId="4" borderId="37" xfId="2" applyNumberFormat="1" applyFont="1" applyFill="1" applyBorder="1" applyAlignment="1">
      <alignment vertical="center" wrapText="1"/>
    </xf>
    <xf numFmtId="0" fontId="19" fillId="4" borderId="37" xfId="0" applyFont="1" applyFill="1" applyBorder="1" applyAlignment="1">
      <alignment horizontal="left" vertical="center" wrapText="1"/>
    </xf>
    <xf numFmtId="0" fontId="5" fillId="4" borderId="37" xfId="0" applyFont="1" applyFill="1" applyBorder="1" applyAlignment="1">
      <alignment wrapText="1"/>
    </xf>
    <xf numFmtId="0" fontId="19" fillId="0" borderId="23" xfId="0" applyFont="1" applyBorder="1" applyAlignment="1">
      <alignment horizontal="left" vertical="center" wrapText="1"/>
    </xf>
    <xf numFmtId="0" fontId="19" fillId="0" borderId="28" xfId="0" applyFont="1" applyBorder="1" applyAlignment="1">
      <alignment horizontal="left" vertical="center" wrapText="1"/>
    </xf>
    <xf numFmtId="0" fontId="5" fillId="4" borderId="35" xfId="0" applyFont="1" applyFill="1" applyBorder="1" applyAlignment="1">
      <alignment horizontal="center" vertical="center" wrapText="1"/>
    </xf>
    <xf numFmtId="0" fontId="19" fillId="4" borderId="23"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9" fillId="4" borderId="22"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4" borderId="27" xfId="0" applyFont="1" applyFill="1" applyBorder="1" applyAlignment="1">
      <alignment horizontal="center" vertical="center" wrapText="1"/>
    </xf>
    <xf numFmtId="9" fontId="5" fillId="4" borderId="24" xfId="0" applyNumberFormat="1" applyFont="1" applyFill="1" applyBorder="1" applyAlignment="1">
      <alignment vertical="center" wrapText="1"/>
    </xf>
    <xf numFmtId="170" fontId="5" fillId="4" borderId="26" xfId="2" applyNumberFormat="1" applyFont="1" applyFill="1" applyBorder="1" applyAlignment="1">
      <alignment vertical="center" wrapText="1"/>
    </xf>
    <xf numFmtId="9" fontId="5" fillId="4" borderId="29" xfId="3" applyFont="1" applyFill="1" applyBorder="1" applyAlignment="1">
      <alignment vertical="center" wrapText="1"/>
    </xf>
    <xf numFmtId="0" fontId="5" fillId="4" borderId="31" xfId="0" applyFont="1" applyFill="1" applyBorder="1" applyAlignment="1">
      <alignment horizontal="center" vertical="center" wrapText="1"/>
    </xf>
    <xf numFmtId="9" fontId="5" fillId="4" borderId="31" xfId="0" applyNumberFormat="1" applyFont="1" applyFill="1" applyBorder="1" applyAlignment="1">
      <alignment horizontal="center" vertical="center" wrapText="1"/>
    </xf>
    <xf numFmtId="164" fontId="5" fillId="4" borderId="31" xfId="0" applyNumberFormat="1" applyFont="1" applyFill="1" applyBorder="1" applyAlignment="1">
      <alignment horizontal="center" vertical="center" wrapText="1"/>
    </xf>
    <xf numFmtId="170" fontId="5" fillId="4" borderId="31" xfId="2" applyNumberFormat="1" applyFont="1" applyFill="1" applyBorder="1" applyAlignment="1">
      <alignment vertical="center" wrapText="1"/>
    </xf>
    <xf numFmtId="0" fontId="19" fillId="4" borderId="31" xfId="0" applyFont="1" applyFill="1" applyBorder="1" applyAlignment="1">
      <alignment horizontal="left" vertical="center" wrapText="1"/>
    </xf>
    <xf numFmtId="0" fontId="5" fillId="4" borderId="31" xfId="0" applyFont="1" applyFill="1" applyBorder="1" applyAlignment="1">
      <alignment vertical="center" wrapText="1"/>
    </xf>
    <xf numFmtId="0" fontId="5" fillId="4" borderId="32" xfId="0" applyFont="1" applyFill="1" applyBorder="1" applyAlignment="1">
      <alignment horizontal="center" vertical="center" wrapText="1"/>
    </xf>
    <xf numFmtId="0" fontId="0" fillId="0" borderId="38" xfId="0" applyFont="1" applyBorder="1" applyAlignment="1">
      <alignment horizontal="center" vertical="center" wrapText="1"/>
    </xf>
    <xf numFmtId="0" fontId="5" fillId="0" borderId="23" xfId="0" applyFont="1" applyFill="1" applyBorder="1" applyAlignment="1">
      <alignment horizontal="center" vertical="center" wrapText="1"/>
    </xf>
    <xf numFmtId="1" fontId="5" fillId="0" borderId="23" xfId="0" applyNumberFormat="1" applyFont="1" applyFill="1" applyBorder="1" applyAlignment="1">
      <alignment horizontal="center" vertical="center" wrapText="1"/>
    </xf>
    <xf numFmtId="0" fontId="19" fillId="0" borderId="23" xfId="0" applyFont="1" applyFill="1" applyBorder="1" applyAlignment="1">
      <alignment horizontal="left" vertical="center" wrapText="1"/>
    </xf>
    <xf numFmtId="0" fontId="12" fillId="0" borderId="23" xfId="0" applyFont="1" applyFill="1" applyBorder="1" applyAlignment="1">
      <alignment wrapText="1"/>
    </xf>
    <xf numFmtId="0" fontId="5" fillId="0" borderId="24" xfId="0" applyFont="1" applyFill="1" applyBorder="1" applyAlignment="1">
      <alignment horizontal="center" vertical="center" wrapText="1"/>
    </xf>
    <xf numFmtId="9" fontId="1" fillId="0" borderId="21" xfId="0" applyNumberFormat="1" applyFont="1" applyFill="1" applyBorder="1" applyAlignment="1">
      <alignment horizontal="center" wrapText="1"/>
    </xf>
    <xf numFmtId="0" fontId="1" fillId="0" borderId="21" xfId="0" applyFont="1" applyFill="1" applyBorder="1" applyAlignment="1">
      <alignment vertical="center" wrapText="1"/>
    </xf>
    <xf numFmtId="0" fontId="1" fillId="0" borderId="28" xfId="0" applyFont="1" applyFill="1" applyBorder="1" applyAlignment="1">
      <alignment horizontal="center" wrapText="1"/>
    </xf>
    <xf numFmtId="0" fontId="1" fillId="0" borderId="28" xfId="0" applyFont="1" applyFill="1" applyBorder="1" applyAlignment="1">
      <alignment vertical="center" wrapText="1"/>
    </xf>
    <xf numFmtId="0" fontId="5" fillId="4" borderId="15" xfId="0" applyFont="1" applyFill="1" applyBorder="1" applyAlignment="1">
      <alignment horizontal="center" vertical="center" wrapText="1"/>
    </xf>
    <xf numFmtId="0" fontId="6" fillId="4" borderId="15" xfId="0" applyFont="1" applyFill="1" applyBorder="1" applyAlignment="1">
      <alignment horizontal="center" vertical="center" wrapText="1"/>
    </xf>
    <xf numFmtId="164" fontId="6" fillId="4" borderId="15" xfId="0" applyNumberFormat="1" applyFont="1" applyFill="1" applyBorder="1" applyAlignment="1">
      <alignment horizontal="center" vertical="center" wrapText="1"/>
    </xf>
    <xf numFmtId="0" fontId="19" fillId="4" borderId="15" xfId="0" applyFont="1" applyFill="1" applyBorder="1" applyAlignment="1">
      <alignment horizontal="left" vertical="center"/>
    </xf>
    <xf numFmtId="0" fontId="5" fillId="4" borderId="15" xfId="0" applyFont="1" applyFill="1" applyBorder="1" applyAlignment="1">
      <alignment wrapText="1"/>
    </xf>
    <xf numFmtId="0" fontId="19" fillId="4" borderId="7" xfId="0" applyFont="1" applyFill="1" applyBorder="1"/>
    <xf numFmtId="0" fontId="19" fillId="0" borderId="0" xfId="0" applyFont="1" applyAlignment="1"/>
    <xf numFmtId="0" fontId="22" fillId="4" borderId="7" xfId="0" applyFont="1" applyFill="1" applyBorder="1" applyAlignment="1">
      <alignment horizontal="center" vertical="center" wrapText="1"/>
    </xf>
    <xf numFmtId="0" fontId="19" fillId="4" borderId="15" xfId="0" applyFont="1" applyFill="1" applyBorder="1" applyAlignment="1">
      <alignment vertical="center" wrapText="1"/>
    </xf>
    <xf numFmtId="0" fontId="19" fillId="4" borderId="15" xfId="0" applyFont="1" applyFill="1" applyBorder="1" applyAlignment="1">
      <alignment vertical="center"/>
    </xf>
    <xf numFmtId="0" fontId="19" fillId="4" borderId="15" xfId="0" applyFont="1" applyFill="1" applyBorder="1"/>
    <xf numFmtId="0" fontId="19" fillId="4" borderId="15" xfId="0" applyFont="1" applyFill="1" applyBorder="1" applyAlignment="1">
      <alignment wrapText="1"/>
    </xf>
    <xf numFmtId="164" fontId="19" fillId="4" borderId="7" xfId="0" applyNumberFormat="1" applyFont="1" applyFill="1" applyBorder="1" applyAlignment="1">
      <alignment horizontal="center" vertical="center" wrapText="1"/>
    </xf>
    <xf numFmtId="0" fontId="23" fillId="4" borderId="17" xfId="0" applyFont="1" applyFill="1" applyBorder="1" applyAlignment="1">
      <alignment horizontal="center" vertical="center" wrapText="1"/>
    </xf>
    <xf numFmtId="164" fontId="23" fillId="4" borderId="18" xfId="0" applyNumberFormat="1" applyFont="1" applyFill="1" applyBorder="1" applyAlignment="1">
      <alignment horizontal="center" vertical="center" wrapText="1"/>
    </xf>
    <xf numFmtId="0" fontId="19" fillId="4" borderId="7" xfId="0" applyFont="1" applyFill="1" applyBorder="1" applyAlignment="1">
      <alignment vertical="center" wrapText="1"/>
    </xf>
    <xf numFmtId="0" fontId="19" fillId="4" borderId="7" xfId="0" applyFont="1" applyFill="1" applyBorder="1" applyAlignment="1">
      <alignment vertical="center"/>
    </xf>
    <xf numFmtId="0" fontId="19" fillId="4" borderId="7" xfId="0" applyFont="1" applyFill="1" applyBorder="1" applyAlignment="1">
      <alignment wrapText="1"/>
    </xf>
    <xf numFmtId="6" fontId="19" fillId="4" borderId="7" xfId="0" applyNumberFormat="1" applyFont="1" applyFill="1" applyBorder="1" applyAlignment="1">
      <alignment horizontal="center" vertical="center" wrapText="1"/>
    </xf>
    <xf numFmtId="9" fontId="19" fillId="4" borderId="24" xfId="0" applyNumberFormat="1" applyFont="1" applyFill="1" applyBorder="1" applyAlignment="1">
      <alignment vertical="center" wrapText="1"/>
    </xf>
    <xf numFmtId="0" fontId="23" fillId="4" borderId="7" xfId="0" applyFont="1" applyFill="1" applyBorder="1" applyAlignment="1">
      <alignment horizontal="center" vertical="center" wrapText="1"/>
    </xf>
    <xf numFmtId="166" fontId="19" fillId="4" borderId="7" xfId="0" applyNumberFormat="1" applyFont="1" applyFill="1" applyBorder="1" applyAlignment="1">
      <alignment horizontal="center" vertical="center" wrapText="1"/>
    </xf>
    <xf numFmtId="170" fontId="19" fillId="4" borderId="26" xfId="2" applyNumberFormat="1" applyFont="1" applyFill="1" applyBorder="1" applyAlignment="1">
      <alignment vertical="center" wrapText="1"/>
    </xf>
    <xf numFmtId="9" fontId="19" fillId="4" borderId="29" xfId="3" applyFont="1" applyFill="1" applyBorder="1" applyAlignment="1">
      <alignment vertical="center" wrapText="1"/>
    </xf>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wrapText="1"/>
    </xf>
    <xf numFmtId="0" fontId="19" fillId="0" borderId="0" xfId="0" applyFont="1" applyAlignment="1">
      <alignment horizontal="center" vertical="center" wrapText="1"/>
    </xf>
    <xf numFmtId="0" fontId="22" fillId="4" borderId="21" xfId="0" applyFont="1" applyFill="1" applyBorder="1" applyAlignment="1">
      <alignment horizontal="center" vertical="center" wrapText="1"/>
    </xf>
    <xf numFmtId="9" fontId="22" fillId="4" borderId="21" xfId="0" applyNumberFormat="1" applyFont="1" applyFill="1" applyBorder="1" applyAlignment="1">
      <alignment horizontal="center" vertical="center" wrapText="1"/>
    </xf>
    <xf numFmtId="9" fontId="19" fillId="4" borderId="21" xfId="3" applyFont="1" applyFill="1" applyBorder="1" applyAlignment="1">
      <alignment vertical="center"/>
    </xf>
    <xf numFmtId="0" fontId="19" fillId="4" borderId="21" xfId="0" applyFont="1" applyFill="1" applyBorder="1" applyAlignment="1">
      <alignment vertical="center" wrapText="1"/>
    </xf>
    <xf numFmtId="0" fontId="19" fillId="4" borderId="21" xfId="0" applyFont="1" applyFill="1" applyBorder="1" applyAlignment="1">
      <alignment wrapText="1"/>
    </xf>
    <xf numFmtId="0" fontId="19" fillId="4" borderId="21" xfId="0" applyFont="1" applyFill="1" applyBorder="1"/>
    <xf numFmtId="3" fontId="22" fillId="4" borderId="21" xfId="0" applyNumberFormat="1" applyFont="1" applyFill="1" applyBorder="1" applyAlignment="1">
      <alignment horizontal="center" vertical="center" wrapText="1"/>
    </xf>
    <xf numFmtId="0" fontId="30" fillId="4" borderId="21" xfId="1" applyFont="1" applyFill="1" applyBorder="1" applyAlignment="1">
      <alignment wrapText="1"/>
    </xf>
    <xf numFmtId="1" fontId="22" fillId="4" borderId="21" xfId="0" applyNumberFormat="1" applyFont="1" applyFill="1" applyBorder="1" applyAlignment="1">
      <alignment horizontal="center" vertical="center" wrapText="1"/>
    </xf>
    <xf numFmtId="164" fontId="22" fillId="4" borderId="21" xfId="0" applyNumberFormat="1" applyFont="1" applyFill="1" applyBorder="1" applyAlignment="1">
      <alignment horizontal="center" vertical="center" wrapText="1"/>
    </xf>
    <xf numFmtId="9" fontId="19" fillId="4" borderId="21" xfId="0" applyNumberFormat="1" applyFont="1" applyFill="1" applyBorder="1" applyAlignment="1">
      <alignment horizontal="center" vertical="center" wrapText="1"/>
    </xf>
    <xf numFmtId="164" fontId="19" fillId="4" borderId="21" xfId="0" applyNumberFormat="1" applyFont="1" applyFill="1" applyBorder="1" applyAlignment="1">
      <alignment horizontal="center" vertical="center"/>
    </xf>
    <xf numFmtId="10" fontId="22" fillId="4" borderId="21" xfId="0" applyNumberFormat="1" applyFont="1" applyFill="1" applyBorder="1" applyAlignment="1">
      <alignment horizontal="center" vertical="center" wrapText="1"/>
    </xf>
    <xf numFmtId="169" fontId="19" fillId="4" borderId="21" xfId="0" applyNumberFormat="1" applyFont="1" applyFill="1" applyBorder="1" applyAlignment="1">
      <alignment vertical="center" wrapText="1"/>
    </xf>
    <xf numFmtId="0" fontId="22" fillId="0" borderId="21" xfId="0" applyFont="1" applyBorder="1" applyAlignment="1">
      <alignment vertical="center" wrapText="1"/>
    </xf>
    <xf numFmtId="0" fontId="22" fillId="5" borderId="21" xfId="0" applyFont="1" applyFill="1" applyBorder="1" applyAlignment="1">
      <alignment horizontal="center" vertical="center" wrapText="1"/>
    </xf>
    <xf numFmtId="3" fontId="22" fillId="5" borderId="21" xfId="0" applyNumberFormat="1" applyFont="1" applyFill="1" applyBorder="1" applyAlignment="1">
      <alignment horizontal="center" vertical="center" wrapText="1"/>
    </xf>
    <xf numFmtId="0" fontId="31" fillId="4" borderId="21" xfId="0" applyFont="1" applyFill="1" applyBorder="1" applyAlignment="1">
      <alignment wrapText="1"/>
    </xf>
    <xf numFmtId="9" fontId="22" fillId="5" borderId="21" xfId="0" applyNumberFormat="1" applyFont="1" applyFill="1" applyBorder="1" applyAlignment="1">
      <alignment horizontal="center" vertical="center" wrapText="1"/>
    </xf>
    <xf numFmtId="0" fontId="32" fillId="4" borderId="21" xfId="0" applyFont="1" applyFill="1" applyBorder="1" applyAlignment="1">
      <alignment horizontal="center" vertical="center" wrapText="1"/>
    </xf>
    <xf numFmtId="169" fontId="22" fillId="4" borderId="21" xfId="0" applyNumberFormat="1" applyFont="1" applyFill="1" applyBorder="1" applyAlignment="1">
      <alignment horizontal="center" vertical="center" wrapText="1"/>
    </xf>
    <xf numFmtId="9" fontId="19" fillId="4" borderId="21" xfId="0" applyNumberFormat="1" applyFont="1" applyFill="1" applyBorder="1" applyAlignment="1">
      <alignment vertical="center" wrapText="1"/>
    </xf>
    <xf numFmtId="170" fontId="19" fillId="4" borderId="21" xfId="2" applyNumberFormat="1" applyFont="1" applyFill="1" applyBorder="1" applyAlignment="1">
      <alignment horizontal="center" vertical="center"/>
    </xf>
    <xf numFmtId="165" fontId="19" fillId="4" borderId="21" xfId="0" applyNumberFormat="1" applyFont="1" applyFill="1" applyBorder="1" applyAlignment="1">
      <alignment vertical="center"/>
    </xf>
    <xf numFmtId="0" fontId="19" fillId="7" borderId="21" xfId="0" applyFont="1" applyFill="1" applyBorder="1" applyAlignment="1">
      <alignment horizontal="center" vertical="center" wrapText="1"/>
    </xf>
    <xf numFmtId="9" fontId="33" fillId="5" borderId="21" xfId="0" applyNumberFormat="1" applyFont="1" applyFill="1" applyBorder="1" applyAlignment="1">
      <alignment horizontal="center" vertical="center" wrapText="1"/>
    </xf>
    <xf numFmtId="0" fontId="19" fillId="5" borderId="21" xfId="0" applyFont="1" applyFill="1" applyBorder="1" applyAlignment="1">
      <alignment horizontal="center" wrapText="1"/>
    </xf>
    <xf numFmtId="0" fontId="34" fillId="4" borderId="21" xfId="0" applyFont="1" applyFill="1" applyBorder="1" applyAlignment="1">
      <alignment wrapText="1"/>
    </xf>
    <xf numFmtId="165" fontId="22" fillId="4" borderId="21" xfId="0" applyNumberFormat="1" applyFont="1" applyFill="1" applyBorder="1" applyAlignment="1">
      <alignment horizontal="center" vertical="center" wrapText="1"/>
    </xf>
    <xf numFmtId="0" fontId="22" fillId="4" borderId="23" xfId="0" applyFont="1" applyFill="1" applyBorder="1" applyAlignment="1">
      <alignment horizontal="center" vertical="center" wrapText="1"/>
    </xf>
    <xf numFmtId="9" fontId="22" fillId="4" borderId="23" xfId="0" applyNumberFormat="1" applyFont="1" applyFill="1" applyBorder="1" applyAlignment="1">
      <alignment horizontal="center" vertical="center" wrapText="1"/>
    </xf>
    <xf numFmtId="1" fontId="19" fillId="4" borderId="23" xfId="0" applyNumberFormat="1" applyFont="1" applyFill="1" applyBorder="1" applyAlignment="1">
      <alignment vertical="center" wrapText="1"/>
    </xf>
    <xf numFmtId="9" fontId="19" fillId="4" borderId="23" xfId="3" applyFont="1" applyFill="1" applyBorder="1" applyAlignment="1">
      <alignment vertical="center"/>
    </xf>
    <xf numFmtId="0" fontId="19" fillId="4" borderId="23" xfId="0" applyFont="1" applyFill="1" applyBorder="1" applyAlignment="1">
      <alignment vertical="center" wrapText="1"/>
    </xf>
    <xf numFmtId="0" fontId="19" fillId="4" borderId="23" xfId="0" applyFont="1" applyFill="1" applyBorder="1" applyAlignment="1">
      <alignment wrapText="1"/>
    </xf>
    <xf numFmtId="0" fontId="19" fillId="4" borderId="24" xfId="0" applyFont="1" applyFill="1" applyBorder="1"/>
    <xf numFmtId="0" fontId="19" fillId="4" borderId="26" xfId="0" applyFont="1" applyFill="1" applyBorder="1"/>
    <xf numFmtId="0" fontId="32" fillId="5" borderId="26" xfId="0" applyFont="1" applyFill="1" applyBorder="1" applyAlignment="1">
      <alignment horizontal="center" wrapText="1"/>
    </xf>
    <xf numFmtId="0" fontId="22" fillId="4" borderId="28" xfId="0" applyFont="1" applyFill="1" applyBorder="1" applyAlignment="1">
      <alignment horizontal="center" vertical="center" wrapText="1"/>
    </xf>
    <xf numFmtId="9" fontId="22" fillId="4" borderId="28" xfId="0" applyNumberFormat="1" applyFont="1" applyFill="1" applyBorder="1" applyAlignment="1">
      <alignment horizontal="center" vertical="center" wrapText="1"/>
    </xf>
    <xf numFmtId="164" fontId="22" fillId="4" borderId="28" xfId="0" applyNumberFormat="1" applyFont="1" applyFill="1" applyBorder="1" applyAlignment="1">
      <alignment horizontal="center" vertical="center" wrapText="1"/>
    </xf>
    <xf numFmtId="9" fontId="19" fillId="4" borderId="28" xfId="3" applyFont="1" applyFill="1" applyBorder="1" applyAlignment="1">
      <alignment vertical="center"/>
    </xf>
    <xf numFmtId="0" fontId="19" fillId="4" borderId="28" xfId="0" applyFont="1" applyFill="1" applyBorder="1"/>
    <xf numFmtId="0" fontId="19" fillId="4" borderId="28" xfId="0" applyFont="1" applyFill="1" applyBorder="1" applyAlignment="1">
      <alignment wrapText="1"/>
    </xf>
    <xf numFmtId="0" fontId="19" fillId="4" borderId="29" xfId="0" applyFont="1" applyFill="1" applyBorder="1"/>
    <xf numFmtId="1" fontId="22" fillId="4" borderId="28" xfId="0" applyNumberFormat="1" applyFont="1" applyFill="1" applyBorder="1" applyAlignment="1">
      <alignment horizontal="center" vertical="center" wrapText="1"/>
    </xf>
    <xf numFmtId="3" fontId="22" fillId="4" borderId="28" xfId="0" applyNumberFormat="1" applyFont="1" applyFill="1" applyBorder="1" applyAlignment="1">
      <alignment horizontal="center" vertical="center" wrapText="1"/>
    </xf>
    <xf numFmtId="0" fontId="19" fillId="4" borderId="28" xfId="0" applyFont="1" applyFill="1" applyBorder="1" applyAlignment="1">
      <alignment vertical="center" wrapText="1"/>
    </xf>
    <xf numFmtId="1" fontId="22" fillId="4" borderId="23" xfId="0" applyNumberFormat="1" applyFont="1" applyFill="1" applyBorder="1" applyAlignment="1">
      <alignment horizontal="center" vertical="center" wrapText="1"/>
    </xf>
    <xf numFmtId="1" fontId="19" fillId="4" borderId="23" xfId="0" applyNumberFormat="1" applyFont="1" applyFill="1" applyBorder="1" applyAlignment="1">
      <alignment horizontal="center" vertical="center" wrapText="1"/>
    </xf>
    <xf numFmtId="3" fontId="22" fillId="4" borderId="23" xfId="0" applyNumberFormat="1" applyFont="1" applyFill="1" applyBorder="1" applyAlignment="1">
      <alignment horizontal="center" vertical="center" wrapText="1"/>
    </xf>
    <xf numFmtId="164" fontId="22" fillId="4" borderId="23" xfId="0" applyNumberFormat="1" applyFont="1" applyFill="1" applyBorder="1" applyAlignment="1">
      <alignment horizontal="center" vertical="center" wrapText="1"/>
    </xf>
    <xf numFmtId="0" fontId="19" fillId="4" borderId="23" xfId="0" applyFont="1" applyFill="1" applyBorder="1"/>
    <xf numFmtId="0" fontId="19" fillId="4" borderId="28" xfId="0" applyFont="1" applyFill="1" applyBorder="1" applyAlignment="1">
      <alignment horizontal="center" vertical="center" wrapText="1"/>
    </xf>
    <xf numFmtId="0" fontId="26" fillId="4" borderId="33" xfId="0" applyFont="1" applyFill="1" applyBorder="1" applyAlignment="1">
      <alignment horizontal="center" vertical="center" wrapText="1"/>
    </xf>
    <xf numFmtId="0" fontId="22" fillId="4" borderId="34" xfId="0" applyFont="1" applyFill="1" applyBorder="1" applyAlignment="1">
      <alignment horizontal="center" vertical="center" wrapText="1"/>
    </xf>
    <xf numFmtId="9" fontId="22" fillId="4" borderId="34" xfId="0" applyNumberFormat="1" applyFont="1" applyFill="1" applyBorder="1" applyAlignment="1">
      <alignment horizontal="center" vertical="center" wrapText="1"/>
    </xf>
    <xf numFmtId="164" fontId="22" fillId="4" borderId="34" xfId="0" applyNumberFormat="1" applyFont="1" applyFill="1" applyBorder="1" applyAlignment="1">
      <alignment horizontal="center" vertical="center" wrapText="1"/>
    </xf>
    <xf numFmtId="9" fontId="19" fillId="0" borderId="34" xfId="3" applyFont="1" applyBorder="1" applyAlignment="1">
      <alignment vertical="center"/>
    </xf>
    <xf numFmtId="0" fontId="19" fillId="4" borderId="34" xfId="0" applyFont="1" applyFill="1" applyBorder="1"/>
    <xf numFmtId="0" fontId="20" fillId="0" borderId="34" xfId="0" applyFont="1" applyBorder="1" applyAlignment="1">
      <alignment horizontal="center" vertical="center" wrapText="1"/>
    </xf>
    <xf numFmtId="0" fontId="19" fillId="4" borderId="34" xfId="0" applyFont="1" applyFill="1" applyBorder="1" applyAlignment="1">
      <alignment wrapText="1"/>
    </xf>
    <xf numFmtId="0" fontId="19" fillId="4" borderId="35" xfId="0" applyFont="1" applyFill="1" applyBorder="1"/>
    <xf numFmtId="0" fontId="19" fillId="4" borderId="25" xfId="0" applyFont="1" applyFill="1" applyBorder="1" applyAlignment="1">
      <alignment vertical="center" wrapText="1"/>
    </xf>
    <xf numFmtId="9" fontId="19" fillId="4" borderId="26" xfId="0" applyNumberFormat="1" applyFont="1" applyFill="1" applyBorder="1" applyAlignment="1">
      <alignment horizontal="center" vertical="center" wrapText="1"/>
    </xf>
    <xf numFmtId="0" fontId="19" fillId="4" borderId="25" xfId="0" applyFont="1" applyFill="1" applyBorder="1" applyAlignment="1">
      <alignment horizontal="left" vertical="center" wrapText="1"/>
    </xf>
    <xf numFmtId="170" fontId="0" fillId="8" borderId="26" xfId="0" applyNumberFormat="1" applyFont="1" applyFill="1" applyBorder="1" applyAlignment="1"/>
    <xf numFmtId="0" fontId="19" fillId="4" borderId="27" xfId="0" applyFont="1" applyFill="1" applyBorder="1" applyAlignment="1">
      <alignment horizontal="left" vertical="center" wrapText="1"/>
    </xf>
    <xf numFmtId="9" fontId="19" fillId="4" borderId="29" xfId="3" applyFont="1" applyFill="1" applyBorder="1" applyAlignment="1">
      <alignment horizontal="center" vertical="center" wrapText="1"/>
    </xf>
    <xf numFmtId="9" fontId="5" fillId="9" borderId="23" xfId="3" applyFont="1" applyFill="1" applyBorder="1" applyAlignment="1">
      <alignment horizontal="center" vertical="center"/>
    </xf>
    <xf numFmtId="9" fontId="5" fillId="10" borderId="21" xfId="3" applyFont="1" applyFill="1" applyBorder="1" applyAlignment="1">
      <alignment horizontal="center" vertical="center"/>
    </xf>
    <xf numFmtId="9" fontId="5" fillId="11" borderId="21" xfId="3" applyFont="1" applyFill="1" applyBorder="1" applyAlignment="1">
      <alignment horizontal="center" vertical="center"/>
    </xf>
    <xf numFmtId="9" fontId="5" fillId="12" borderId="21" xfId="3" applyFont="1" applyFill="1" applyBorder="1" applyAlignment="1">
      <alignment horizontal="center" vertical="center"/>
    </xf>
    <xf numFmtId="9" fontId="5" fillId="6" borderId="31" xfId="3" applyFont="1" applyFill="1" applyBorder="1" applyAlignment="1">
      <alignment horizontal="center" vertical="center"/>
    </xf>
    <xf numFmtId="9" fontId="5" fillId="13" borderId="23" xfId="3" applyFont="1" applyFill="1" applyBorder="1" applyAlignment="1">
      <alignment horizontal="center" vertical="center"/>
    </xf>
    <xf numFmtId="9" fontId="1" fillId="14" borderId="21" xfId="0" applyNumberFormat="1" applyFont="1" applyFill="1" applyBorder="1" applyAlignment="1">
      <alignment wrapText="1"/>
    </xf>
    <xf numFmtId="9" fontId="1" fillId="13" borderId="21" xfId="0" applyNumberFormat="1" applyFont="1" applyFill="1" applyBorder="1" applyAlignment="1">
      <alignment wrapText="1"/>
    </xf>
    <xf numFmtId="9" fontId="5" fillId="12" borderId="37" xfId="3" applyFont="1" applyFill="1" applyBorder="1" applyAlignment="1">
      <alignment horizontal="center" vertical="center"/>
    </xf>
    <xf numFmtId="9" fontId="5" fillId="12" borderId="23" xfId="3" applyFont="1" applyFill="1" applyBorder="1" applyAlignment="1">
      <alignment horizontal="center" vertical="center"/>
    </xf>
    <xf numFmtId="9" fontId="5" fillId="9" borderId="21" xfId="3" applyFont="1" applyFill="1" applyBorder="1" applyAlignment="1">
      <alignment horizontal="center" vertical="center"/>
    </xf>
    <xf numFmtId="9" fontId="5" fillId="12" borderId="28" xfId="3" applyFont="1" applyFill="1" applyBorder="1" applyAlignment="1">
      <alignment horizontal="center" vertical="center"/>
    </xf>
    <xf numFmtId="9" fontId="5" fillId="15" borderId="28" xfId="3" applyFont="1" applyFill="1" applyBorder="1" applyAlignment="1">
      <alignment horizontal="center" vertical="center"/>
    </xf>
    <xf numFmtId="9" fontId="5" fillId="6" borderId="21" xfId="3" applyFont="1" applyFill="1" applyBorder="1" applyAlignment="1">
      <alignment horizontal="center" vertical="center"/>
    </xf>
    <xf numFmtId="9" fontId="5" fillId="9" borderId="28" xfId="3" applyFont="1" applyFill="1" applyBorder="1" applyAlignment="1">
      <alignment horizontal="center" vertical="center"/>
    </xf>
    <xf numFmtId="9" fontId="5" fillId="10" borderId="28" xfId="3" applyFont="1" applyFill="1" applyBorder="1" applyAlignment="1">
      <alignment horizontal="center" vertical="center"/>
    </xf>
    <xf numFmtId="9" fontId="5" fillId="12" borderId="34" xfId="3" applyFont="1" applyFill="1" applyBorder="1" applyAlignment="1">
      <alignment horizontal="center" vertical="center"/>
    </xf>
    <xf numFmtId="9" fontId="19" fillId="10" borderId="21" xfId="3" applyFont="1" applyFill="1" applyBorder="1" applyAlignment="1">
      <alignment vertical="center"/>
    </xf>
    <xf numFmtId="9" fontId="19" fillId="12" borderId="21" xfId="3" applyFont="1" applyFill="1" applyBorder="1" applyAlignment="1">
      <alignment vertical="center"/>
    </xf>
    <xf numFmtId="9" fontId="19" fillId="6" borderId="21" xfId="3" applyFont="1" applyFill="1" applyBorder="1" applyAlignment="1">
      <alignment vertical="center"/>
    </xf>
    <xf numFmtId="9" fontId="19" fillId="9" borderId="21" xfId="3" applyFont="1" applyFill="1" applyBorder="1" applyAlignment="1">
      <alignment vertical="center"/>
    </xf>
    <xf numFmtId="9" fontId="19" fillId="12" borderId="23" xfId="3" applyFont="1" applyFill="1" applyBorder="1" applyAlignment="1">
      <alignment vertical="center"/>
    </xf>
    <xf numFmtId="9" fontId="19" fillId="4" borderId="28" xfId="0" applyNumberFormat="1" applyFont="1" applyFill="1" applyBorder="1" applyAlignment="1">
      <alignment vertical="center" wrapText="1"/>
    </xf>
    <xf numFmtId="9" fontId="19" fillId="6" borderId="28" xfId="3" applyFont="1" applyFill="1" applyBorder="1" applyAlignment="1">
      <alignment vertical="center"/>
    </xf>
    <xf numFmtId="9" fontId="19" fillId="10" borderId="23" xfId="3" applyFont="1" applyFill="1" applyBorder="1" applyAlignment="1">
      <alignment vertical="center"/>
    </xf>
    <xf numFmtId="9" fontId="19" fillId="4" borderId="29" xfId="0" applyNumberFormat="1" applyFont="1" applyFill="1" applyBorder="1" applyAlignment="1">
      <alignment horizontal="center" vertical="center" wrapText="1"/>
    </xf>
    <xf numFmtId="9" fontId="19" fillId="9" borderId="34" xfId="3" applyFont="1" applyFill="1" applyBorder="1" applyAlignment="1">
      <alignment vertical="center"/>
    </xf>
    <xf numFmtId="170" fontId="5" fillId="4" borderId="21" xfId="2" applyNumberFormat="1" applyFont="1" applyFill="1" applyBorder="1" applyAlignment="1">
      <alignment horizontal="center" vertical="center" wrapText="1"/>
    </xf>
    <xf numFmtId="170" fontId="5" fillId="4" borderId="28" xfId="2" applyNumberFormat="1" applyFont="1" applyFill="1" applyBorder="1" applyAlignment="1">
      <alignment horizontal="center" vertical="center" wrapText="1"/>
    </xf>
    <xf numFmtId="170" fontId="5" fillId="4" borderId="23" xfId="2" applyNumberFormat="1" applyFont="1" applyFill="1" applyBorder="1" applyAlignment="1">
      <alignment horizontal="center" vertical="center" wrapText="1"/>
    </xf>
    <xf numFmtId="0" fontId="19" fillId="4" borderId="39" xfId="0" applyFont="1" applyFill="1" applyBorder="1" applyAlignment="1">
      <alignment horizontal="center" vertical="center" wrapText="1"/>
    </xf>
    <xf numFmtId="0" fontId="5" fillId="4" borderId="40" xfId="0" applyFont="1" applyFill="1" applyBorder="1" applyAlignment="1">
      <alignment horizontal="center" vertical="center" wrapText="1"/>
    </xf>
    <xf numFmtId="170" fontId="5" fillId="0" borderId="41" xfId="2" applyNumberFormat="1" applyFont="1" applyFill="1" applyBorder="1" applyAlignment="1">
      <alignment horizontal="center" vertical="center" wrapText="1"/>
    </xf>
    <xf numFmtId="170" fontId="5" fillId="0" borderId="42" xfId="2" applyNumberFormat="1" applyFont="1" applyFill="1" applyBorder="1" applyAlignment="1">
      <alignment horizontal="center" vertical="center" wrapText="1"/>
    </xf>
    <xf numFmtId="170" fontId="5" fillId="0" borderId="37" xfId="2" applyNumberFormat="1" applyFont="1" applyFill="1" applyBorder="1" applyAlignment="1">
      <alignment horizontal="center" vertical="center" wrapText="1"/>
    </xf>
    <xf numFmtId="0" fontId="19" fillId="5" borderId="23" xfId="0" applyFont="1" applyFill="1" applyBorder="1" applyAlignment="1">
      <alignment horizontal="left" vertical="center" wrapText="1"/>
    </xf>
    <xf numFmtId="0" fontId="19" fillId="5" borderId="21" xfId="0" applyFont="1" applyFill="1" applyBorder="1" applyAlignment="1">
      <alignment horizontal="left" vertical="center" wrapText="1"/>
    </xf>
    <xf numFmtId="0" fontId="11" fillId="5" borderId="23" xfId="0" applyFont="1" applyFill="1" applyBorder="1" applyAlignment="1">
      <alignment horizontal="center" vertical="center" wrapText="1"/>
    </xf>
    <xf numFmtId="0" fontId="3" fillId="0" borderId="21" xfId="0" applyFont="1" applyBorder="1" applyAlignment="1">
      <alignment wrapText="1"/>
    </xf>
    <xf numFmtId="0" fontId="9" fillId="3" borderId="21" xfId="0" applyFont="1" applyFill="1" applyBorder="1" applyAlignment="1">
      <alignment horizontal="center" vertical="center" wrapText="1"/>
    </xf>
    <xf numFmtId="0" fontId="3" fillId="0" borderId="21" xfId="0" applyFont="1" applyBorder="1" applyAlignment="1">
      <alignment vertical="center" wrapText="1"/>
    </xf>
    <xf numFmtId="0" fontId="3" fillId="0" borderId="31" xfId="0" applyFont="1" applyBorder="1" applyAlignment="1">
      <alignment vertical="center" wrapText="1"/>
    </xf>
    <xf numFmtId="0" fontId="10" fillId="3" borderId="21" xfId="0" applyFont="1" applyFill="1" applyBorder="1" applyAlignment="1">
      <alignment horizontal="center" vertical="center" wrapText="1"/>
    </xf>
    <xf numFmtId="0" fontId="3" fillId="0" borderId="21" xfId="0" applyFont="1" applyBorder="1"/>
    <xf numFmtId="0" fontId="3" fillId="0" borderId="31" xfId="0" applyFont="1" applyBorder="1"/>
    <xf numFmtId="0" fontId="5" fillId="4" borderId="21" xfId="0" applyFont="1" applyFill="1" applyBorder="1" applyAlignment="1">
      <alignment horizontal="center" vertical="center" wrapText="1"/>
    </xf>
    <xf numFmtId="0" fontId="3" fillId="0" borderId="28" xfId="0" applyFont="1" applyBorder="1"/>
    <xf numFmtId="164" fontId="5" fillId="4" borderId="21" xfId="0" applyNumberFormat="1" applyFont="1" applyFill="1" applyBorder="1" applyAlignment="1">
      <alignment horizontal="center" vertical="center" wrapText="1"/>
    </xf>
    <xf numFmtId="170" fontId="22" fillId="5" borderId="23" xfId="2" applyNumberFormat="1" applyFont="1" applyFill="1" applyBorder="1" applyAlignment="1">
      <alignment horizontal="center" vertical="center" wrapText="1"/>
    </xf>
    <xf numFmtId="170" fontId="22" fillId="5" borderId="21" xfId="2" applyNumberFormat="1" applyFont="1" applyFill="1" applyBorder="1" applyAlignment="1">
      <alignment horizontal="center" vertical="center" wrapText="1"/>
    </xf>
    <xf numFmtId="170" fontId="22" fillId="5" borderId="28" xfId="2" applyNumberFormat="1" applyFont="1" applyFill="1" applyBorder="1" applyAlignment="1">
      <alignment horizontal="center" vertical="center" wrapText="1"/>
    </xf>
    <xf numFmtId="167" fontId="5" fillId="4" borderId="23" xfId="0" applyNumberFormat="1" applyFont="1" applyFill="1" applyBorder="1" applyAlignment="1">
      <alignment horizontal="center" vertical="center" wrapText="1"/>
    </xf>
    <xf numFmtId="0" fontId="23" fillId="4" borderId="22" xfId="0" applyFont="1" applyFill="1" applyBorder="1" applyAlignment="1">
      <alignment horizontal="center" vertical="center" wrapText="1"/>
    </xf>
    <xf numFmtId="0" fontId="3" fillId="0" borderId="25" xfId="0" applyFont="1" applyBorder="1"/>
    <xf numFmtId="0" fontId="3" fillId="0" borderId="30" xfId="0" applyFont="1" applyBorder="1"/>
    <xf numFmtId="0" fontId="5" fillId="4" borderId="23"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3" fillId="0" borderId="25" xfId="0" applyFont="1" applyFill="1" applyBorder="1"/>
    <xf numFmtId="0" fontId="3" fillId="0" borderId="27" xfId="0" applyFont="1" applyFill="1" applyBorder="1"/>
    <xf numFmtId="0" fontId="5" fillId="0" borderId="23" xfId="0" applyFont="1" applyFill="1" applyBorder="1" applyAlignment="1">
      <alignment horizontal="center" vertical="center" wrapText="1"/>
    </xf>
    <xf numFmtId="0" fontId="3" fillId="0" borderId="21" xfId="0" applyFont="1" applyFill="1" applyBorder="1"/>
    <xf numFmtId="0" fontId="3" fillId="0" borderId="28" xfId="0" applyFont="1" applyFill="1" applyBorder="1"/>
    <xf numFmtId="0" fontId="2" fillId="2" borderId="22" xfId="0" applyFont="1" applyFill="1" applyBorder="1" applyAlignment="1">
      <alignment horizontal="center" vertical="center" wrapText="1"/>
    </xf>
    <xf numFmtId="0" fontId="3" fillId="0" borderId="23" xfId="0" applyFont="1" applyBorder="1"/>
    <xf numFmtId="0" fontId="4" fillId="3" borderId="23" xfId="0" applyFont="1" applyFill="1" applyBorder="1" applyAlignment="1">
      <alignment horizontal="center" vertical="center" wrapText="1"/>
    </xf>
    <xf numFmtId="0" fontId="3" fillId="0" borderId="24" xfId="0" applyFont="1" applyBorder="1"/>
    <xf numFmtId="0" fontId="6" fillId="4" borderId="25"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23" fillId="3" borderId="21" xfId="0" applyFont="1" applyFill="1" applyBorder="1" applyAlignment="1">
      <alignment horizontal="left" vertical="center" wrapText="1"/>
    </xf>
    <xf numFmtId="0" fontId="21" fillId="0" borderId="21" xfId="0" applyFont="1" applyBorder="1" applyAlignment="1">
      <alignment horizontal="left" vertical="center"/>
    </xf>
    <xf numFmtId="0" fontId="21" fillId="0" borderId="31" xfId="0" applyFont="1" applyBorder="1" applyAlignment="1">
      <alignment horizontal="left" vertical="center"/>
    </xf>
    <xf numFmtId="170" fontId="3" fillId="0" borderId="28" xfId="2" applyNumberFormat="1" applyFont="1" applyBorder="1" applyAlignment="1">
      <alignment vertical="center" wrapText="1"/>
    </xf>
    <xf numFmtId="0" fontId="3" fillId="0" borderId="31" xfId="0" applyFont="1" applyBorder="1" applyAlignment="1">
      <alignment wrapText="1"/>
    </xf>
    <xf numFmtId="0" fontId="10" fillId="3" borderId="26"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32" xfId="0" applyFont="1" applyBorder="1" applyAlignment="1">
      <alignment horizontal="center" vertical="center" wrapText="1"/>
    </xf>
    <xf numFmtId="0" fontId="22" fillId="4" borderId="21"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3" fillId="0" borderId="27" xfId="0" applyFont="1" applyBorder="1"/>
    <xf numFmtId="0" fontId="11" fillId="4" borderId="23" xfId="0" applyFont="1" applyFill="1" applyBorder="1" applyAlignment="1">
      <alignment horizontal="center" vertical="center" wrapText="1"/>
    </xf>
    <xf numFmtId="0" fontId="8" fillId="4" borderId="22" xfId="0" applyFont="1" applyFill="1" applyBorder="1" applyAlignment="1">
      <alignment horizontal="center" vertical="center" wrapText="1"/>
    </xf>
    <xf numFmtId="164" fontId="5" fillId="4" borderId="23" xfId="0" applyNumberFormat="1" applyFont="1" applyFill="1" applyBorder="1" applyAlignment="1">
      <alignment horizontal="center" vertical="center" wrapText="1"/>
    </xf>
    <xf numFmtId="0" fontId="8" fillId="4" borderId="21" xfId="0" applyFont="1" applyFill="1" applyBorder="1" applyAlignment="1">
      <alignment horizontal="center" vertical="center" wrapText="1"/>
    </xf>
    <xf numFmtId="164" fontId="5" fillId="0" borderId="23" xfId="0" applyNumberFormat="1" applyFont="1" applyFill="1" applyBorder="1" applyAlignment="1">
      <alignment horizontal="center" vertical="center" wrapText="1"/>
    </xf>
    <xf numFmtId="164" fontId="11" fillId="4" borderId="23" xfId="0" applyNumberFormat="1" applyFont="1" applyFill="1" applyBorder="1" applyAlignment="1">
      <alignment horizontal="center" vertical="center" wrapText="1"/>
    </xf>
    <xf numFmtId="0" fontId="19" fillId="4" borderId="40" xfId="0" applyFont="1" applyFill="1" applyBorder="1" applyAlignment="1">
      <alignment horizontal="center" vertical="center" wrapText="1"/>
    </xf>
    <xf numFmtId="0" fontId="0" fillId="8" borderId="22" xfId="0" applyFont="1" applyFill="1" applyBorder="1" applyAlignment="1">
      <alignment horizontal="center" vertical="center" wrapText="1"/>
    </xf>
    <xf numFmtId="0" fontId="0" fillId="8" borderId="24" xfId="0" applyFont="1" applyFill="1" applyBorder="1" applyAlignment="1">
      <alignment horizontal="center" vertical="center" wrapText="1"/>
    </xf>
    <xf numFmtId="0" fontId="19" fillId="7" borderId="41" xfId="0" applyFont="1" applyFill="1" applyBorder="1" applyAlignment="1">
      <alignment horizontal="center" vertical="center" wrapText="1"/>
    </xf>
    <xf numFmtId="0" fontId="19" fillId="7" borderId="37" xfId="0" applyFont="1" applyFill="1" applyBorder="1" applyAlignment="1">
      <alignment horizontal="center" vertical="center" wrapText="1"/>
    </xf>
    <xf numFmtId="170" fontId="19" fillId="4" borderId="23" xfId="2" applyNumberFormat="1" applyFont="1" applyFill="1" applyBorder="1" applyAlignment="1">
      <alignment horizontal="center" vertical="center"/>
    </xf>
    <xf numFmtId="170" fontId="19" fillId="4" borderId="28" xfId="2" applyNumberFormat="1" applyFont="1" applyFill="1" applyBorder="1" applyAlignment="1">
      <alignment horizontal="center" vertical="center"/>
    </xf>
    <xf numFmtId="170" fontId="19" fillId="4" borderId="21" xfId="2" applyNumberFormat="1" applyFont="1" applyFill="1" applyBorder="1" applyAlignment="1">
      <alignment horizontal="center" vertical="center"/>
    </xf>
    <xf numFmtId="0" fontId="19" fillId="4" borderId="21" xfId="0" applyFont="1" applyFill="1" applyBorder="1" applyAlignment="1">
      <alignment horizontal="left" vertical="center" wrapText="1"/>
    </xf>
    <xf numFmtId="0" fontId="30" fillId="4" borderId="21" xfId="1" applyFont="1" applyFill="1" applyBorder="1" applyAlignment="1">
      <alignment horizontal="center" vertical="center" wrapText="1"/>
    </xf>
    <xf numFmtId="0" fontId="19" fillId="4" borderId="21" xfId="0" applyFont="1" applyFill="1" applyBorder="1" applyAlignment="1">
      <alignment horizontal="center" vertical="center" wrapText="1"/>
    </xf>
    <xf numFmtId="0" fontId="21" fillId="0" borderId="21" xfId="0" applyFont="1" applyBorder="1"/>
    <xf numFmtId="165" fontId="22" fillId="4" borderId="21" xfId="0" applyNumberFormat="1" applyFont="1" applyFill="1" applyBorder="1" applyAlignment="1">
      <alignment horizontal="center" vertical="center" wrapText="1"/>
    </xf>
    <xf numFmtId="164" fontId="22" fillId="4" borderId="21" xfId="0" applyNumberFormat="1" applyFont="1" applyFill="1" applyBorder="1" applyAlignment="1">
      <alignment horizontal="center" vertical="center" wrapText="1"/>
    </xf>
    <xf numFmtId="0" fontId="22" fillId="5" borderId="21" xfId="0" applyFont="1" applyFill="1" applyBorder="1" applyAlignment="1">
      <alignment horizontal="center" vertical="center" wrapText="1"/>
    </xf>
    <xf numFmtId="0" fontId="26" fillId="4" borderId="9" xfId="0" applyFont="1" applyFill="1" applyBorder="1" applyAlignment="1">
      <alignment horizontal="center" vertical="center" wrapText="1"/>
    </xf>
    <xf numFmtId="0" fontId="21" fillId="0" borderId="13" xfId="0" applyFont="1" applyBorder="1"/>
    <xf numFmtId="0" fontId="21" fillId="0" borderId="19" xfId="0" applyFont="1" applyBorder="1"/>
    <xf numFmtId="0" fontId="29" fillId="3" borderId="9" xfId="0" applyFont="1" applyFill="1" applyBorder="1" applyAlignment="1">
      <alignment horizontal="center" vertical="center" wrapText="1"/>
    </xf>
    <xf numFmtId="0" fontId="21" fillId="0" borderId="13" xfId="0" applyFont="1" applyBorder="1" applyAlignment="1">
      <alignment wrapText="1"/>
    </xf>
    <xf numFmtId="0" fontId="21" fillId="0" borderId="19" xfId="0" applyFont="1" applyBorder="1" applyAlignment="1">
      <alignment wrapText="1"/>
    </xf>
    <xf numFmtId="0" fontId="24" fillId="2" borderId="1" xfId="0" applyFont="1" applyFill="1" applyBorder="1" applyAlignment="1">
      <alignment horizontal="center" vertical="center" wrapText="1"/>
    </xf>
    <xf numFmtId="0" fontId="21" fillId="0" borderId="2" xfId="0" applyFont="1" applyBorder="1"/>
    <xf numFmtId="0" fontId="21" fillId="0" borderId="3" xfId="0" applyFont="1" applyBorder="1"/>
    <xf numFmtId="0" fontId="25" fillId="3" borderId="4" xfId="0" applyFont="1" applyFill="1" applyBorder="1" applyAlignment="1">
      <alignment horizontal="center" vertical="center" wrapText="1"/>
    </xf>
    <xf numFmtId="0" fontId="21" fillId="0" borderId="5" xfId="0" applyFont="1" applyBorder="1"/>
    <xf numFmtId="0" fontId="21" fillId="0" borderId="6" xfId="0" applyFont="1" applyBorder="1"/>
    <xf numFmtId="0" fontId="26" fillId="4" borderId="8" xfId="0" applyFont="1" applyFill="1" applyBorder="1" applyAlignment="1">
      <alignment horizontal="center" vertical="center" wrapText="1"/>
    </xf>
    <xf numFmtId="0" fontId="21" fillId="0" borderId="12" xfId="0" applyFont="1" applyBorder="1"/>
    <xf numFmtId="0" fontId="21" fillId="0" borderId="16" xfId="0" applyFont="1" applyBorder="1"/>
    <xf numFmtId="0" fontId="23" fillId="4" borderId="9" xfId="0" applyFont="1" applyFill="1" applyBorder="1" applyAlignment="1">
      <alignment horizontal="center" vertical="center" wrapText="1"/>
    </xf>
    <xf numFmtId="168" fontId="19" fillId="4" borderId="21" xfId="0" applyNumberFormat="1" applyFont="1" applyFill="1" applyBorder="1" applyAlignment="1">
      <alignment horizontal="center" vertical="center" wrapText="1"/>
    </xf>
    <xf numFmtId="0" fontId="21" fillId="0" borderId="13" xfId="0" applyFont="1" applyBorder="1" applyAlignment="1">
      <alignment vertical="center"/>
    </xf>
    <xf numFmtId="0" fontId="21" fillId="0" borderId="19" xfId="0" applyFont="1" applyBorder="1" applyAlignment="1">
      <alignment vertical="center"/>
    </xf>
    <xf numFmtId="0" fontId="26" fillId="4" borderId="10" xfId="0" applyFont="1" applyFill="1" applyBorder="1" applyAlignment="1">
      <alignment horizontal="center" vertical="center" wrapText="1"/>
    </xf>
    <xf numFmtId="0" fontId="21" fillId="0" borderId="11" xfId="0" applyFont="1" applyBorder="1"/>
    <xf numFmtId="0" fontId="28" fillId="3" borderId="9" xfId="0" applyFont="1" applyFill="1" applyBorder="1" applyAlignment="1">
      <alignment horizontal="center" vertical="center" wrapText="1"/>
    </xf>
    <xf numFmtId="0" fontId="21" fillId="0" borderId="13" xfId="0" applyFont="1" applyBorder="1" applyAlignment="1">
      <alignment vertical="center" wrapText="1"/>
    </xf>
    <xf numFmtId="0" fontId="21" fillId="0" borderId="19" xfId="0" applyFont="1" applyBorder="1" applyAlignment="1">
      <alignment vertical="center" wrapText="1"/>
    </xf>
    <xf numFmtId="0" fontId="26" fillId="4" borderId="14" xfId="0" applyFont="1" applyFill="1" applyBorder="1" applyAlignment="1">
      <alignment horizontal="center" vertical="center" wrapText="1"/>
    </xf>
    <xf numFmtId="0" fontId="21" fillId="0" borderId="20" xfId="0" applyFont="1" applyBorder="1"/>
    <xf numFmtId="164" fontId="22" fillId="4" borderId="23" xfId="0" applyNumberFormat="1" applyFont="1" applyFill="1" applyBorder="1" applyAlignment="1">
      <alignment horizontal="center" vertical="center" wrapText="1"/>
    </xf>
    <xf numFmtId="0" fontId="21" fillId="0" borderId="28" xfId="0" applyFont="1" applyBorder="1"/>
    <xf numFmtId="0" fontId="22" fillId="4" borderId="23"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26" fillId="4" borderId="22" xfId="0" applyFont="1" applyFill="1" applyBorder="1" applyAlignment="1">
      <alignment horizontal="center" vertical="center" wrapText="1"/>
    </xf>
    <xf numFmtId="0" fontId="21" fillId="0" borderId="27" xfId="0" applyFont="1" applyBorder="1"/>
    <xf numFmtId="0" fontId="26" fillId="4" borderId="22" xfId="0" applyFont="1" applyFill="1" applyBorder="1" applyAlignment="1">
      <alignment vertical="center" wrapText="1"/>
    </xf>
    <xf numFmtId="0" fontId="21" fillId="0" borderId="25" xfId="0" applyFont="1" applyBorder="1"/>
    <xf numFmtId="0" fontId="22" fillId="4" borderId="23" xfId="0" applyFont="1" applyFill="1" applyBorder="1" applyAlignment="1">
      <alignment vertical="center" wrapText="1"/>
    </xf>
    <xf numFmtId="0" fontId="19" fillId="4" borderId="15" xfId="0" applyFont="1" applyFill="1" applyBorder="1" applyAlignment="1">
      <alignment horizontal="center" vertical="center" wrapText="1"/>
    </xf>
    <xf numFmtId="170" fontId="19" fillId="4" borderId="15" xfId="2" applyNumberFormat="1" applyFont="1" applyFill="1" applyBorder="1" applyAlignment="1">
      <alignment vertical="center" wrapText="1"/>
    </xf>
    <xf numFmtId="170" fontId="5" fillId="4" borderId="15" xfId="2" applyNumberFormat="1" applyFont="1" applyFill="1" applyBorder="1" applyAlignment="1">
      <alignment vertical="center" wrapText="1"/>
    </xf>
    <xf numFmtId="0" fontId="19" fillId="4" borderId="15" xfId="0" applyFont="1" applyFill="1" applyBorder="1" applyAlignment="1">
      <alignment horizontal="left" vertical="center" wrapText="1"/>
    </xf>
    <xf numFmtId="170" fontId="19" fillId="4" borderId="15" xfId="2" applyNumberFormat="1" applyFont="1" applyFill="1" applyBorder="1" applyAlignment="1">
      <alignment horizontal="center" vertical="center" wrapText="1"/>
    </xf>
    <xf numFmtId="0" fontId="19" fillId="4" borderId="22" xfId="0" applyFont="1" applyFill="1" applyBorder="1" applyAlignment="1">
      <alignment horizontal="left" vertical="center" wrapText="1"/>
    </xf>
    <xf numFmtId="9" fontId="5" fillId="4" borderId="24" xfId="0" applyNumberFormat="1" applyFont="1" applyFill="1" applyBorder="1" applyAlignment="1">
      <alignment horizontal="center" vertical="center" wrapText="1"/>
    </xf>
  </cellXfs>
  <cellStyles count="4">
    <cellStyle name="Hipervínculo" xfId="1" builtinId="8"/>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fhvpXAG3SyQmWKrnuP9WiJj4vS-F9bUm?usp=sharing" TargetMode="External"/><Relationship Id="rId13" Type="http://schemas.openxmlformats.org/officeDocument/2006/relationships/hyperlink" Target="https://drive.google.com/drive/folders/1SjjNnyUtvHsZ-PIf31XtpO01wkskJlaj" TargetMode="External"/><Relationship Id="rId3" Type="http://schemas.openxmlformats.org/officeDocument/2006/relationships/hyperlink" Target="https://drive.google.com/drive/folders/1wTJPBgW8UxW4e3-qnInBOReCzXxZv1E7?usp=sharing" TargetMode="External"/><Relationship Id="rId7" Type="http://schemas.openxmlformats.org/officeDocument/2006/relationships/hyperlink" Target="https://drive.google.com/drive/folders/1fhvpXAG3SyQmWKrnuP9WiJj4vS-F9bUm?usp=sharing" TargetMode="External"/><Relationship Id="rId12" Type="http://schemas.openxmlformats.org/officeDocument/2006/relationships/hyperlink" Target="https://drive.google.com/drive/folders/1SjjNnyUtvHsZ-PIf31XtpO01wkskJlaj" TargetMode="External"/><Relationship Id="rId2" Type="http://schemas.openxmlformats.org/officeDocument/2006/relationships/hyperlink" Target="https://docs.google.com/document/d/1QYjIUrtVB6dEaznrx23atUJ1pqYc2Zpz/edit?usp=sharing&amp;ouid=104686425447134919329&amp;rtpof=true&amp;sd=true" TargetMode="External"/><Relationship Id="rId1" Type="http://schemas.openxmlformats.org/officeDocument/2006/relationships/hyperlink" Target="https://drive.google.com/file/d/17fpYe_Wruu_qB0k3p_yAn3qF8XxXyY_U/view?usp=sharing" TargetMode="External"/><Relationship Id="rId6" Type="http://schemas.openxmlformats.org/officeDocument/2006/relationships/hyperlink" Target="https://drive.google.com/drive/folders/11zE7JkT5m0b4dp9q3gk3hPUmcoZl8881?usp=sharing" TargetMode="External"/><Relationship Id="rId11" Type="http://schemas.openxmlformats.org/officeDocument/2006/relationships/hyperlink" Target="https://drive.google.com/drive/folders/1SjjNnyUtvHsZ-PIf31XtpO01wkskJlaj" TargetMode="External"/><Relationship Id="rId5" Type="http://schemas.openxmlformats.org/officeDocument/2006/relationships/hyperlink" Target="https://drive.google.com/drive/folders/1b407Kbkas-uZI8Rxp1MR262h1AxJ3qmf?usp=sharing" TargetMode="External"/><Relationship Id="rId15" Type="http://schemas.openxmlformats.org/officeDocument/2006/relationships/printerSettings" Target="../printerSettings/printerSettings1.bin"/><Relationship Id="rId10" Type="http://schemas.openxmlformats.org/officeDocument/2006/relationships/hyperlink" Target="https://drive.google.com/drive/folders/1t3IG9VRlW5jqWXKJcKAeufrJWw5D4xuA" TargetMode="External"/><Relationship Id="rId4" Type="http://schemas.openxmlformats.org/officeDocument/2006/relationships/hyperlink" Target="https://drive.google.com/drive/folders/1fhvpXAG3SyQmWKrnuP9WiJj4vS-F9bUm?usp=sharing" TargetMode="External"/><Relationship Id="rId9" Type="http://schemas.openxmlformats.org/officeDocument/2006/relationships/hyperlink" Target="https://drive.google.com/file/d/1dbY1m6vV5_DEaOfSL1fmQo0NzcjE24yv/view?usp=sharing" TargetMode="External"/><Relationship Id="rId14" Type="http://schemas.openxmlformats.org/officeDocument/2006/relationships/hyperlink" Target="https://drive.google.com/drive/folders/1_qGgw61xgOqZBVDaQ7RMaQhC0B6XyIT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drive/folders/1mzJ_UlHH3zr_7rT-a2Cca3BTy6tWtyWB?usp=sharing" TargetMode="External"/><Relationship Id="rId2" Type="http://schemas.openxmlformats.org/officeDocument/2006/relationships/hyperlink" Target="https://drive.google.com/drive/folders/1aL8qg0-485ZN3E0-LMwaZVFPOlAF2rzr?usp=sharing" TargetMode="External"/><Relationship Id="rId1" Type="http://schemas.openxmlformats.org/officeDocument/2006/relationships/hyperlink" Target="https://drive.google.com/drive/folders/1cdsEJbyv8HoPfBVScb_iZ5XbZrSdmpFc" TargetMode="External"/><Relationship Id="rId5" Type="http://schemas.openxmlformats.org/officeDocument/2006/relationships/hyperlink" Target="https://drive.google.com/drive/folders/1we1JM_W7RmgCs_wGThD4GjMx16d0Yuah" TargetMode="External"/><Relationship Id="rId4" Type="http://schemas.openxmlformats.org/officeDocument/2006/relationships/hyperlink" Target="https://www.infotepsai.edu.co/obligacion-de-reporte-de-informacion/nombramientos/nombramientos-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workbookViewId="0">
      <selection activeCell="C54" sqref="C54:D59"/>
    </sheetView>
  </sheetViews>
  <sheetFormatPr baseColWidth="10" defaultColWidth="12.625" defaultRowHeight="15" customHeight="1" x14ac:dyDescent="0.2"/>
  <cols>
    <col min="1" max="1" width="14.625" customWidth="1"/>
    <col min="2" max="2" width="19" hidden="1" customWidth="1"/>
    <col min="3" max="3" width="29.5" customWidth="1"/>
    <col min="4" max="4" width="25.625" customWidth="1"/>
    <col min="5" max="5" width="34.375" customWidth="1"/>
    <col min="6" max="6" width="13.25" hidden="1" customWidth="1"/>
    <col min="7" max="7" width="13.625" customWidth="1"/>
    <col min="8" max="9" width="14" hidden="1" customWidth="1"/>
    <col min="10" max="10" width="12" customWidth="1"/>
    <col min="11" max="11" width="1.25" hidden="1" customWidth="1"/>
    <col min="12" max="12" width="12.125" hidden="1" customWidth="1"/>
    <col min="13" max="13" width="21.875" customWidth="1"/>
    <col min="14" max="14" width="19.375" customWidth="1"/>
    <col min="15" max="15" width="15" hidden="1" customWidth="1"/>
    <col min="16" max="16" width="14.375" style="15" customWidth="1"/>
    <col min="17" max="17" width="16.25" bestFit="1" customWidth="1"/>
    <col min="18" max="18" width="18.75" customWidth="1"/>
    <col min="19" max="19" width="52.25" style="19" customWidth="1"/>
    <col min="20" max="20" width="21.875" style="14" customWidth="1"/>
    <col min="21" max="21" width="21.25" style="17" customWidth="1"/>
  </cols>
  <sheetData>
    <row r="1" spans="1:26" ht="72" customHeight="1" x14ac:dyDescent="0.2">
      <c r="A1" s="304" t="s">
        <v>0</v>
      </c>
      <c r="B1" s="305"/>
      <c r="C1" s="305"/>
      <c r="D1" s="305"/>
      <c r="E1" s="305"/>
      <c r="F1" s="305"/>
      <c r="G1" s="305"/>
      <c r="H1" s="305"/>
      <c r="I1" s="305"/>
      <c r="J1" s="305"/>
      <c r="K1" s="305"/>
      <c r="L1" s="305"/>
      <c r="M1" s="305"/>
      <c r="N1" s="305"/>
      <c r="O1" s="305"/>
      <c r="P1" s="306" t="s">
        <v>1</v>
      </c>
      <c r="Q1" s="305"/>
      <c r="R1" s="305"/>
      <c r="S1" s="305"/>
      <c r="T1" s="305"/>
      <c r="U1" s="307"/>
      <c r="V1" s="1"/>
      <c r="W1" s="1"/>
      <c r="X1" s="1"/>
      <c r="Y1" s="1"/>
      <c r="Z1" s="1"/>
    </row>
    <row r="2" spans="1:26" ht="62.25" customHeight="1" x14ac:dyDescent="0.2">
      <c r="A2" s="308" t="s">
        <v>2</v>
      </c>
      <c r="B2" s="309" t="s">
        <v>3</v>
      </c>
      <c r="C2" s="309" t="s">
        <v>4</v>
      </c>
      <c r="D2" s="309" t="s">
        <v>5</v>
      </c>
      <c r="E2" s="309" t="s">
        <v>6</v>
      </c>
      <c r="F2" s="309" t="s">
        <v>7</v>
      </c>
      <c r="G2" s="309" t="s">
        <v>8</v>
      </c>
      <c r="H2" s="319" t="s">
        <v>9</v>
      </c>
      <c r="I2" s="285"/>
      <c r="J2" s="285"/>
      <c r="K2" s="285"/>
      <c r="L2" s="309" t="s">
        <v>10</v>
      </c>
      <c r="M2" s="309" t="s">
        <v>11</v>
      </c>
      <c r="N2" s="325" t="s">
        <v>12</v>
      </c>
      <c r="O2" s="285"/>
      <c r="P2" s="281" t="s">
        <v>13</v>
      </c>
      <c r="Q2" s="284" t="s">
        <v>14</v>
      </c>
      <c r="R2" s="284" t="s">
        <v>15</v>
      </c>
      <c r="S2" s="310" t="s">
        <v>16</v>
      </c>
      <c r="T2" s="284" t="s">
        <v>17</v>
      </c>
      <c r="U2" s="315" t="s">
        <v>18</v>
      </c>
      <c r="V2" s="1"/>
      <c r="W2" s="1"/>
      <c r="X2" s="1"/>
      <c r="Y2" s="1"/>
      <c r="Z2" s="1"/>
    </row>
    <row r="3" spans="1:26" ht="37.5" customHeight="1" x14ac:dyDescent="0.2">
      <c r="A3" s="295"/>
      <c r="B3" s="285"/>
      <c r="C3" s="285"/>
      <c r="D3" s="285"/>
      <c r="E3" s="285"/>
      <c r="F3" s="285"/>
      <c r="G3" s="285"/>
      <c r="H3" s="309" t="s">
        <v>19</v>
      </c>
      <c r="I3" s="309" t="s">
        <v>20</v>
      </c>
      <c r="J3" s="309" t="s">
        <v>21</v>
      </c>
      <c r="K3" s="309" t="s">
        <v>22</v>
      </c>
      <c r="L3" s="285"/>
      <c r="M3" s="285"/>
      <c r="N3" s="309" t="s">
        <v>23</v>
      </c>
      <c r="O3" s="309" t="s">
        <v>24</v>
      </c>
      <c r="P3" s="282"/>
      <c r="Q3" s="285"/>
      <c r="R3" s="285"/>
      <c r="S3" s="311"/>
      <c r="T3" s="280"/>
      <c r="U3" s="316"/>
      <c r="V3" s="1"/>
      <c r="W3" s="1"/>
      <c r="X3" s="1"/>
      <c r="Y3" s="1"/>
      <c r="Z3" s="1"/>
    </row>
    <row r="4" spans="1:26" ht="37.5" customHeight="1" thickBot="1" x14ac:dyDescent="0.25">
      <c r="A4" s="296"/>
      <c r="B4" s="286"/>
      <c r="C4" s="286"/>
      <c r="D4" s="286"/>
      <c r="E4" s="286"/>
      <c r="F4" s="286"/>
      <c r="G4" s="286"/>
      <c r="H4" s="286"/>
      <c r="I4" s="286"/>
      <c r="J4" s="286"/>
      <c r="K4" s="286"/>
      <c r="L4" s="286"/>
      <c r="M4" s="286"/>
      <c r="N4" s="286"/>
      <c r="O4" s="286"/>
      <c r="P4" s="283"/>
      <c r="Q4" s="286"/>
      <c r="R4" s="286"/>
      <c r="S4" s="312"/>
      <c r="T4" s="314"/>
      <c r="U4" s="317"/>
      <c r="V4" s="1"/>
      <c r="W4" s="1"/>
      <c r="X4" s="1"/>
      <c r="Y4" s="1"/>
      <c r="Z4" s="1"/>
    </row>
    <row r="5" spans="1:26" ht="96" customHeight="1" x14ac:dyDescent="0.2">
      <c r="A5" s="294" t="s">
        <v>25</v>
      </c>
      <c r="B5" s="297" t="s">
        <v>26</v>
      </c>
      <c r="C5" s="297" t="s">
        <v>27</v>
      </c>
      <c r="D5" s="66" t="s">
        <v>28</v>
      </c>
      <c r="E5" s="119" t="s">
        <v>29</v>
      </c>
      <c r="F5" s="66">
        <v>586</v>
      </c>
      <c r="G5" s="67">
        <f>(F5-80)+200</f>
        <v>706</v>
      </c>
      <c r="H5" s="67">
        <f>(F5-40)+100</f>
        <v>646</v>
      </c>
      <c r="I5" s="67">
        <v>646</v>
      </c>
      <c r="J5" s="67">
        <f>(I5-40)+100</f>
        <v>706</v>
      </c>
      <c r="K5" s="67">
        <v>706</v>
      </c>
      <c r="L5" s="67">
        <f t="shared" ref="L5:L12" si="0">G5</f>
        <v>706</v>
      </c>
      <c r="M5" s="66" t="s">
        <v>30</v>
      </c>
      <c r="N5" s="68">
        <v>0</v>
      </c>
      <c r="O5" s="66" t="s">
        <v>31</v>
      </c>
      <c r="P5" s="67">
        <v>347</v>
      </c>
      <c r="Q5" s="242">
        <f>P5/J5</f>
        <v>0.49150141643059492</v>
      </c>
      <c r="R5" s="70"/>
      <c r="S5" s="71" t="s">
        <v>32</v>
      </c>
      <c r="T5" s="72" t="s">
        <v>418</v>
      </c>
      <c r="U5" s="73" t="s">
        <v>419</v>
      </c>
      <c r="V5" s="1"/>
      <c r="W5" s="1"/>
      <c r="X5" s="1"/>
      <c r="Y5" s="1"/>
      <c r="Z5" s="1"/>
    </row>
    <row r="6" spans="1:26" ht="131.25" customHeight="1" x14ac:dyDescent="0.2">
      <c r="A6" s="295"/>
      <c r="B6" s="285"/>
      <c r="C6" s="285"/>
      <c r="D6" s="22" t="s">
        <v>33</v>
      </c>
      <c r="E6" s="22" t="s">
        <v>34</v>
      </c>
      <c r="F6" s="22">
        <v>8</v>
      </c>
      <c r="G6" s="23">
        <v>9</v>
      </c>
      <c r="H6" s="23">
        <v>8</v>
      </c>
      <c r="I6" s="23">
        <v>8</v>
      </c>
      <c r="J6" s="23">
        <v>8</v>
      </c>
      <c r="K6" s="23">
        <v>9</v>
      </c>
      <c r="L6" s="23">
        <f t="shared" si="0"/>
        <v>9</v>
      </c>
      <c r="M6" s="22" t="s">
        <v>30</v>
      </c>
      <c r="N6" s="28">
        <v>100000000</v>
      </c>
      <c r="O6" s="22" t="s">
        <v>31</v>
      </c>
      <c r="P6" s="22">
        <v>8</v>
      </c>
      <c r="Q6" s="243">
        <f t="shared" ref="Q6:Q50" si="1">P6/J6</f>
        <v>1</v>
      </c>
      <c r="R6" s="29">
        <v>99950000</v>
      </c>
      <c r="S6" s="26" t="s">
        <v>35</v>
      </c>
      <c r="T6" s="30"/>
      <c r="U6" s="58" t="s">
        <v>430</v>
      </c>
      <c r="V6" s="1"/>
      <c r="W6" s="1"/>
      <c r="X6" s="1"/>
      <c r="Y6" s="1"/>
      <c r="Z6" s="1"/>
    </row>
    <row r="7" spans="1:26" s="21" customFormat="1" ht="131.25" customHeight="1" x14ac:dyDescent="0.2">
      <c r="A7" s="295"/>
      <c r="B7" s="31" t="s">
        <v>36</v>
      </c>
      <c r="C7" s="31" t="s">
        <v>37</v>
      </c>
      <c r="D7" s="31" t="s">
        <v>38</v>
      </c>
      <c r="E7" s="31" t="s">
        <v>39</v>
      </c>
      <c r="F7" s="32">
        <v>995945090</v>
      </c>
      <c r="G7" s="33">
        <f>(484609*H5)+(484609*J5)</f>
        <v>655191368</v>
      </c>
      <c r="H7" s="33">
        <f t="shared" ref="H7:K7" si="2">484609*H5</f>
        <v>313057414</v>
      </c>
      <c r="I7" s="33">
        <f t="shared" si="2"/>
        <v>313057414</v>
      </c>
      <c r="J7" s="33">
        <f t="shared" si="2"/>
        <v>342133954</v>
      </c>
      <c r="K7" s="33">
        <f t="shared" si="2"/>
        <v>342133954</v>
      </c>
      <c r="L7" s="33">
        <f t="shared" si="0"/>
        <v>655191368</v>
      </c>
      <c r="M7" s="31" t="s">
        <v>30</v>
      </c>
      <c r="N7" s="34">
        <v>0</v>
      </c>
      <c r="O7" s="31" t="s">
        <v>31</v>
      </c>
      <c r="P7" s="35">
        <v>153621053</v>
      </c>
      <c r="Q7" s="244">
        <f t="shared" si="1"/>
        <v>0.44900849858356939</v>
      </c>
      <c r="R7" s="36"/>
      <c r="S7" s="37" t="s">
        <v>437</v>
      </c>
      <c r="T7" s="38" t="s">
        <v>438</v>
      </c>
      <c r="U7" s="58" t="s">
        <v>419</v>
      </c>
      <c r="V7" s="20"/>
      <c r="W7" s="20"/>
      <c r="X7" s="20"/>
      <c r="Y7" s="20"/>
      <c r="Z7" s="20"/>
    </row>
    <row r="8" spans="1:26" ht="142.5" customHeight="1" x14ac:dyDescent="0.2">
      <c r="A8" s="295"/>
      <c r="B8" s="22" t="s">
        <v>40</v>
      </c>
      <c r="C8" s="22" t="s">
        <v>41</v>
      </c>
      <c r="D8" s="22" t="s">
        <v>42</v>
      </c>
      <c r="E8" s="22" t="s">
        <v>43</v>
      </c>
      <c r="F8" s="22">
        <f>26+40</f>
        <v>66</v>
      </c>
      <c r="G8" s="22">
        <v>80</v>
      </c>
      <c r="H8" s="22">
        <v>40</v>
      </c>
      <c r="I8" s="22">
        <v>0</v>
      </c>
      <c r="J8" s="22">
        <v>40</v>
      </c>
      <c r="K8" s="22">
        <v>0</v>
      </c>
      <c r="L8" s="39">
        <f t="shared" si="0"/>
        <v>80</v>
      </c>
      <c r="M8" s="22" t="s">
        <v>30</v>
      </c>
      <c r="N8" s="28">
        <v>0</v>
      </c>
      <c r="O8" s="22">
        <v>48</v>
      </c>
      <c r="P8" s="22">
        <v>48</v>
      </c>
      <c r="Q8" s="245">
        <f t="shared" si="1"/>
        <v>1.2</v>
      </c>
      <c r="R8" s="29"/>
      <c r="S8" s="26" t="s">
        <v>420</v>
      </c>
      <c r="T8" s="40" t="s">
        <v>421</v>
      </c>
      <c r="U8" s="58" t="s">
        <v>419</v>
      </c>
      <c r="V8" s="1"/>
      <c r="W8" s="1"/>
      <c r="X8" s="1"/>
      <c r="Y8" s="1"/>
      <c r="Z8" s="1"/>
    </row>
    <row r="9" spans="1:26" ht="131.25" customHeight="1" x14ac:dyDescent="0.2">
      <c r="A9" s="295"/>
      <c r="B9" s="22" t="s">
        <v>44</v>
      </c>
      <c r="C9" s="22" t="s">
        <v>45</v>
      </c>
      <c r="D9" s="22" t="s">
        <v>46</v>
      </c>
      <c r="E9" s="22" t="s">
        <v>47</v>
      </c>
      <c r="F9" s="41">
        <v>0.2</v>
      </c>
      <c r="G9" s="41">
        <v>0.7</v>
      </c>
      <c r="H9" s="41">
        <f>G9/4</f>
        <v>0.17499999999999999</v>
      </c>
      <c r="I9" s="41">
        <f>H9*2</f>
        <v>0.35</v>
      </c>
      <c r="J9" s="41">
        <f>I9+H9</f>
        <v>0.52499999999999991</v>
      </c>
      <c r="K9" s="41">
        <f>J9+H9</f>
        <v>0.7</v>
      </c>
      <c r="L9" s="41">
        <f t="shared" si="0"/>
        <v>0.7</v>
      </c>
      <c r="M9" s="22" t="s">
        <v>30</v>
      </c>
      <c r="N9" s="28">
        <v>50000000</v>
      </c>
      <c r="O9" s="22" t="s">
        <v>48</v>
      </c>
      <c r="P9" s="41">
        <v>0.9</v>
      </c>
      <c r="Q9" s="245">
        <f t="shared" si="1"/>
        <v>1.7142857142857146</v>
      </c>
      <c r="R9" s="29">
        <v>27360468</v>
      </c>
      <c r="S9" s="26" t="s">
        <v>423</v>
      </c>
      <c r="T9" s="40" t="s">
        <v>422</v>
      </c>
      <c r="U9" s="58" t="s">
        <v>424</v>
      </c>
      <c r="V9" s="1"/>
      <c r="W9" s="1"/>
      <c r="X9" s="1"/>
      <c r="Y9" s="1"/>
      <c r="Z9" s="1"/>
    </row>
    <row r="10" spans="1:26" ht="123.75" customHeight="1" thickBot="1" x14ac:dyDescent="0.25">
      <c r="A10" s="296"/>
      <c r="B10" s="128" t="s">
        <v>49</v>
      </c>
      <c r="C10" s="128" t="s">
        <v>50</v>
      </c>
      <c r="D10" s="128" t="s">
        <v>51</v>
      </c>
      <c r="E10" s="128" t="s">
        <v>52</v>
      </c>
      <c r="F10" s="129"/>
      <c r="G10" s="129">
        <v>0.8</v>
      </c>
      <c r="H10" s="128" t="s">
        <v>53</v>
      </c>
      <c r="I10" s="129">
        <v>0.8</v>
      </c>
      <c r="J10" s="129">
        <v>0.8</v>
      </c>
      <c r="K10" s="129">
        <v>0.8</v>
      </c>
      <c r="L10" s="129">
        <f t="shared" si="0"/>
        <v>0.8</v>
      </c>
      <c r="M10" s="130" t="s">
        <v>54</v>
      </c>
      <c r="N10" s="130">
        <v>40000000</v>
      </c>
      <c r="O10" s="128" t="s">
        <v>55</v>
      </c>
      <c r="P10" s="129">
        <v>0.6</v>
      </c>
      <c r="Q10" s="246">
        <f t="shared" si="1"/>
        <v>0.74999999999999989</v>
      </c>
      <c r="R10" s="131" t="s">
        <v>56</v>
      </c>
      <c r="S10" s="132" t="s">
        <v>57</v>
      </c>
      <c r="T10" s="133" t="s">
        <v>425</v>
      </c>
      <c r="U10" s="134" t="s">
        <v>424</v>
      </c>
      <c r="V10" s="1"/>
      <c r="W10" s="1"/>
      <c r="X10" s="1"/>
      <c r="Y10" s="1"/>
      <c r="Z10" s="1"/>
    </row>
    <row r="11" spans="1:26" ht="118.5" customHeight="1" x14ac:dyDescent="0.2">
      <c r="A11" s="298" t="s">
        <v>58</v>
      </c>
      <c r="B11" s="301" t="s">
        <v>59</v>
      </c>
      <c r="C11" s="136" t="s">
        <v>60</v>
      </c>
      <c r="D11" s="136" t="s">
        <v>61</v>
      </c>
      <c r="E11" s="136" t="s">
        <v>62</v>
      </c>
      <c r="F11" s="136">
        <v>1</v>
      </c>
      <c r="G11" s="136">
        <v>1</v>
      </c>
      <c r="H11" s="137">
        <v>0</v>
      </c>
      <c r="I11" s="137">
        <v>1</v>
      </c>
      <c r="J11" s="137">
        <v>0</v>
      </c>
      <c r="K11" s="137">
        <v>0</v>
      </c>
      <c r="L11" s="137">
        <f t="shared" si="0"/>
        <v>1</v>
      </c>
      <c r="M11" s="136" t="s">
        <v>63</v>
      </c>
      <c r="N11" s="326">
        <v>0</v>
      </c>
      <c r="O11" s="301" t="s">
        <v>48</v>
      </c>
      <c r="P11" s="137">
        <v>1</v>
      </c>
      <c r="Q11" s="247">
        <v>1</v>
      </c>
      <c r="R11" s="274">
        <v>0</v>
      </c>
      <c r="S11" s="138" t="s">
        <v>64</v>
      </c>
      <c r="T11" s="139" t="s">
        <v>65</v>
      </c>
      <c r="U11" s="140"/>
      <c r="V11" s="1"/>
      <c r="W11" s="1"/>
      <c r="X11" s="1"/>
      <c r="Y11" s="1"/>
      <c r="Z11" s="1"/>
    </row>
    <row r="12" spans="1:26" s="21" customFormat="1" ht="113.25" customHeight="1" x14ac:dyDescent="0.2">
      <c r="A12" s="299"/>
      <c r="B12" s="302"/>
      <c r="C12" s="31" t="s">
        <v>66</v>
      </c>
      <c r="D12" s="31" t="s">
        <v>67</v>
      </c>
      <c r="E12" s="31" t="s">
        <v>68</v>
      </c>
      <c r="F12" s="43">
        <v>0</v>
      </c>
      <c r="G12" s="43">
        <v>0.4</v>
      </c>
      <c r="H12" s="43">
        <v>0.1</v>
      </c>
      <c r="I12" s="43">
        <v>0.1</v>
      </c>
      <c r="J12" s="43">
        <v>0.1</v>
      </c>
      <c r="K12" s="43">
        <v>0.1</v>
      </c>
      <c r="L12" s="43">
        <f t="shared" si="0"/>
        <v>0.4</v>
      </c>
      <c r="M12" s="31" t="s">
        <v>69</v>
      </c>
      <c r="N12" s="302"/>
      <c r="O12" s="302"/>
      <c r="P12" s="141">
        <v>0.6</v>
      </c>
      <c r="Q12" s="248">
        <f>P12/J12</f>
        <v>5.9999999999999991</v>
      </c>
      <c r="R12" s="275"/>
      <c r="S12" s="142" t="s">
        <v>222</v>
      </c>
      <c r="T12" s="44"/>
      <c r="U12" s="59"/>
      <c r="V12" s="20"/>
      <c r="W12" s="20"/>
      <c r="X12" s="20"/>
      <c r="Y12" s="20"/>
      <c r="Z12" s="20"/>
    </row>
    <row r="13" spans="1:26" s="21" customFormat="1" ht="84.75" customHeight="1" thickBot="1" x14ac:dyDescent="0.25">
      <c r="A13" s="300"/>
      <c r="B13" s="303"/>
      <c r="C13" s="76" t="s">
        <v>70</v>
      </c>
      <c r="D13" s="76" t="s">
        <v>71</v>
      </c>
      <c r="E13" s="76" t="s">
        <v>72</v>
      </c>
      <c r="F13" s="76">
        <v>0</v>
      </c>
      <c r="G13" s="77">
        <v>4</v>
      </c>
      <c r="H13" s="77">
        <v>0</v>
      </c>
      <c r="I13" s="77">
        <v>1</v>
      </c>
      <c r="J13" s="77">
        <v>2</v>
      </c>
      <c r="K13" s="77">
        <v>1</v>
      </c>
      <c r="L13" s="77">
        <v>4</v>
      </c>
      <c r="M13" s="76" t="s">
        <v>73</v>
      </c>
      <c r="N13" s="303"/>
      <c r="O13" s="303"/>
      <c r="P13" s="143">
        <v>2</v>
      </c>
      <c r="Q13" s="249">
        <f>P13/J13</f>
        <v>1</v>
      </c>
      <c r="R13" s="276"/>
      <c r="S13" s="144" t="s">
        <v>444</v>
      </c>
      <c r="T13" s="78"/>
      <c r="U13" s="79"/>
      <c r="V13" s="20"/>
      <c r="W13" s="20"/>
      <c r="X13" s="20"/>
      <c r="Y13" s="20"/>
      <c r="Z13" s="20"/>
    </row>
    <row r="14" spans="1:26" ht="113.25" customHeight="1" thickBot="1" x14ac:dyDescent="0.25">
      <c r="A14" s="109" t="s">
        <v>74</v>
      </c>
      <c r="B14" s="110" t="s">
        <v>75</v>
      </c>
      <c r="C14" s="110" t="s">
        <v>76</v>
      </c>
      <c r="D14" s="110" t="s">
        <v>77</v>
      </c>
      <c r="E14" s="110" t="s">
        <v>68</v>
      </c>
      <c r="F14" s="111">
        <v>0.5</v>
      </c>
      <c r="G14" s="111">
        <v>1</v>
      </c>
      <c r="H14" s="111">
        <f>G14/4</f>
        <v>0.25</v>
      </c>
      <c r="I14" s="111">
        <f>H14+H14</f>
        <v>0.5</v>
      </c>
      <c r="J14" s="111">
        <f>H14+I14</f>
        <v>0.75</v>
      </c>
      <c r="K14" s="111">
        <f>J14+H14</f>
        <v>1</v>
      </c>
      <c r="L14" s="111">
        <f t="shared" ref="L14:L21" si="3">G14</f>
        <v>1</v>
      </c>
      <c r="M14" s="110" t="s">
        <v>30</v>
      </c>
      <c r="N14" s="112">
        <v>0</v>
      </c>
      <c r="O14" s="110" t="s">
        <v>48</v>
      </c>
      <c r="P14" s="111">
        <v>1</v>
      </c>
      <c r="Q14" s="250">
        <f t="shared" si="1"/>
        <v>1.3333333333333333</v>
      </c>
      <c r="R14" s="113">
        <v>0</v>
      </c>
      <c r="S14" s="114" t="s">
        <v>78</v>
      </c>
      <c r="T14" s="115"/>
      <c r="U14" s="135" t="s">
        <v>430</v>
      </c>
      <c r="V14" s="2"/>
      <c r="W14" s="1"/>
      <c r="X14" s="1"/>
      <c r="Y14" s="1"/>
      <c r="Z14" s="1"/>
    </row>
    <row r="15" spans="1:26" ht="93" customHeight="1" x14ac:dyDescent="0.2">
      <c r="A15" s="320" t="s">
        <v>79</v>
      </c>
      <c r="B15" s="297" t="s">
        <v>80</v>
      </c>
      <c r="C15" s="297" t="s">
        <v>81</v>
      </c>
      <c r="D15" s="66" t="s">
        <v>82</v>
      </c>
      <c r="E15" s="66" t="s">
        <v>83</v>
      </c>
      <c r="F15" s="66">
        <v>12</v>
      </c>
      <c r="G15" s="66">
        <v>50</v>
      </c>
      <c r="H15" s="66">
        <v>15</v>
      </c>
      <c r="I15" s="66">
        <v>25</v>
      </c>
      <c r="J15" s="66">
        <v>37</v>
      </c>
      <c r="K15" s="66">
        <v>50</v>
      </c>
      <c r="L15" s="67">
        <f t="shared" si="3"/>
        <v>50</v>
      </c>
      <c r="M15" s="66" t="s">
        <v>84</v>
      </c>
      <c r="N15" s="324">
        <v>51000000</v>
      </c>
      <c r="O15" s="297" t="s">
        <v>48</v>
      </c>
      <c r="P15" s="119">
        <v>50</v>
      </c>
      <c r="Q15" s="251">
        <f>P15/J15</f>
        <v>1.3513513513513513</v>
      </c>
      <c r="R15" s="271">
        <v>39245780</v>
      </c>
      <c r="S15" s="71" t="s">
        <v>426</v>
      </c>
      <c r="T15" s="72" t="s">
        <v>427</v>
      </c>
      <c r="U15" s="73" t="s">
        <v>428</v>
      </c>
      <c r="V15" s="1"/>
      <c r="W15" s="1"/>
      <c r="X15" s="1"/>
      <c r="Y15" s="1"/>
      <c r="Z15" s="1"/>
    </row>
    <row r="16" spans="1:26" ht="93" customHeight="1" x14ac:dyDescent="0.2">
      <c r="A16" s="295"/>
      <c r="B16" s="285"/>
      <c r="C16" s="285"/>
      <c r="D16" s="22" t="s">
        <v>85</v>
      </c>
      <c r="E16" s="22" t="s">
        <v>83</v>
      </c>
      <c r="F16" s="22">
        <f>24+18</f>
        <v>42</v>
      </c>
      <c r="G16" s="22">
        <v>50</v>
      </c>
      <c r="H16" s="22">
        <v>15</v>
      </c>
      <c r="I16" s="22">
        <v>25</v>
      </c>
      <c r="J16" s="22">
        <v>37</v>
      </c>
      <c r="K16" s="22">
        <v>50</v>
      </c>
      <c r="L16" s="23">
        <f t="shared" si="3"/>
        <v>50</v>
      </c>
      <c r="M16" s="22" t="s">
        <v>84</v>
      </c>
      <c r="N16" s="285"/>
      <c r="O16" s="285"/>
      <c r="P16" s="22">
        <v>65</v>
      </c>
      <c r="Q16" s="245">
        <f t="shared" si="1"/>
        <v>1.7567567567567568</v>
      </c>
      <c r="R16" s="269"/>
      <c r="S16" s="26" t="s">
        <v>429</v>
      </c>
      <c r="T16" s="27" t="s">
        <v>427</v>
      </c>
      <c r="U16" s="58" t="s">
        <v>428</v>
      </c>
      <c r="V16" s="1"/>
      <c r="W16" s="1"/>
      <c r="X16" s="1"/>
      <c r="Y16" s="1"/>
      <c r="Z16" s="1"/>
    </row>
    <row r="17" spans="1:26" ht="119.25" customHeight="1" x14ac:dyDescent="0.2">
      <c r="A17" s="295"/>
      <c r="B17" s="285"/>
      <c r="C17" s="285"/>
      <c r="D17" s="22" t="s">
        <v>86</v>
      </c>
      <c r="E17" s="22" t="s">
        <v>87</v>
      </c>
      <c r="F17" s="45">
        <v>0.26</v>
      </c>
      <c r="G17" s="41">
        <v>0.4</v>
      </c>
      <c r="H17" s="41">
        <v>0.1</v>
      </c>
      <c r="I17" s="41">
        <v>0.1</v>
      </c>
      <c r="J17" s="41">
        <v>0.1</v>
      </c>
      <c r="K17" s="41">
        <v>0.1</v>
      </c>
      <c r="L17" s="41">
        <f t="shared" si="3"/>
        <v>0.4</v>
      </c>
      <c r="M17" s="22" t="s">
        <v>84</v>
      </c>
      <c r="N17" s="285"/>
      <c r="O17" s="285"/>
      <c r="P17" s="41">
        <v>0</v>
      </c>
      <c r="Q17" s="252">
        <f t="shared" si="1"/>
        <v>0</v>
      </c>
      <c r="R17" s="269"/>
      <c r="S17" s="26" t="s">
        <v>88</v>
      </c>
      <c r="T17" s="22"/>
      <c r="U17" s="58" t="s">
        <v>431</v>
      </c>
      <c r="V17" s="1"/>
      <c r="W17" s="1"/>
      <c r="X17" s="1"/>
      <c r="Y17" s="1"/>
      <c r="Z17" s="1"/>
    </row>
    <row r="18" spans="1:26" ht="93" customHeight="1" x14ac:dyDescent="0.2">
      <c r="A18" s="295"/>
      <c r="B18" s="285"/>
      <c r="C18" s="287" t="s">
        <v>89</v>
      </c>
      <c r="D18" s="22" t="s">
        <v>90</v>
      </c>
      <c r="E18" s="22" t="s">
        <v>91</v>
      </c>
      <c r="F18" s="22">
        <v>0</v>
      </c>
      <c r="G18" s="39">
        <v>1</v>
      </c>
      <c r="H18" s="22">
        <v>0</v>
      </c>
      <c r="I18" s="22">
        <v>1</v>
      </c>
      <c r="J18" s="22">
        <v>0</v>
      </c>
      <c r="K18" s="22">
        <v>0</v>
      </c>
      <c r="L18" s="23">
        <f t="shared" si="3"/>
        <v>1</v>
      </c>
      <c r="M18" s="40" t="s">
        <v>92</v>
      </c>
      <c r="N18" s="285"/>
      <c r="O18" s="285"/>
      <c r="P18" s="22">
        <v>0</v>
      </c>
      <c r="Q18" s="252">
        <v>0</v>
      </c>
      <c r="R18" s="269"/>
      <c r="S18" s="26" t="s">
        <v>93</v>
      </c>
      <c r="T18" s="40"/>
      <c r="U18" s="58"/>
      <c r="V18" s="1"/>
      <c r="W18" s="1"/>
      <c r="X18" s="1"/>
      <c r="Y18" s="1"/>
      <c r="Z18" s="1"/>
    </row>
    <row r="19" spans="1:26" ht="135.75" customHeight="1" x14ac:dyDescent="0.2">
      <c r="A19" s="295"/>
      <c r="B19" s="285"/>
      <c r="C19" s="285"/>
      <c r="D19" s="22" t="s">
        <v>94</v>
      </c>
      <c r="E19" s="22" t="s">
        <v>95</v>
      </c>
      <c r="F19" s="22">
        <v>2</v>
      </c>
      <c r="G19" s="39">
        <v>4</v>
      </c>
      <c r="H19" s="22">
        <v>1</v>
      </c>
      <c r="I19" s="22">
        <v>0</v>
      </c>
      <c r="J19" s="22">
        <v>1</v>
      </c>
      <c r="K19" s="22">
        <v>2</v>
      </c>
      <c r="L19" s="23">
        <f t="shared" si="3"/>
        <v>4</v>
      </c>
      <c r="M19" s="40" t="s">
        <v>96</v>
      </c>
      <c r="N19" s="285"/>
      <c r="O19" s="285"/>
      <c r="P19" s="22">
        <v>1</v>
      </c>
      <c r="Q19" s="243">
        <f t="shared" si="1"/>
        <v>1</v>
      </c>
      <c r="R19" s="269"/>
      <c r="S19" s="26" t="s">
        <v>432</v>
      </c>
      <c r="T19" s="40" t="s">
        <v>433</v>
      </c>
      <c r="U19" s="58" t="s">
        <v>419</v>
      </c>
      <c r="V19" s="1"/>
      <c r="W19" s="1"/>
      <c r="X19" s="1"/>
      <c r="Y19" s="1"/>
      <c r="Z19" s="1"/>
    </row>
    <row r="20" spans="1:26" ht="100.5" customHeight="1" thickBot="1" x14ac:dyDescent="0.25">
      <c r="A20" s="321"/>
      <c r="B20" s="61" t="s">
        <v>97</v>
      </c>
      <c r="C20" s="61" t="s">
        <v>98</v>
      </c>
      <c r="D20" s="61" t="s">
        <v>99</v>
      </c>
      <c r="E20" s="61" t="s">
        <v>100</v>
      </c>
      <c r="F20" s="87">
        <v>16904000</v>
      </c>
      <c r="G20" s="87">
        <f>(120000*50)*3+(60000*50)*3</f>
        <v>27000000</v>
      </c>
      <c r="H20" s="87">
        <v>0</v>
      </c>
      <c r="I20" s="87">
        <f>G20/3</f>
        <v>9000000</v>
      </c>
      <c r="J20" s="87">
        <f>I20+I20</f>
        <v>18000000</v>
      </c>
      <c r="K20" s="87">
        <f>J20+I20</f>
        <v>27000000</v>
      </c>
      <c r="L20" s="87">
        <f t="shared" si="3"/>
        <v>27000000</v>
      </c>
      <c r="M20" s="61" t="s">
        <v>84</v>
      </c>
      <c r="N20" s="88" t="s">
        <v>101</v>
      </c>
      <c r="O20" s="61" t="s">
        <v>31</v>
      </c>
      <c r="P20" s="61" t="s">
        <v>102</v>
      </c>
      <c r="Q20" s="253">
        <f t="shared" si="1"/>
        <v>2.0698560000000001</v>
      </c>
      <c r="R20" s="89">
        <v>0</v>
      </c>
      <c r="S20" s="63" t="s">
        <v>103</v>
      </c>
      <c r="T20" s="90" t="s">
        <v>427</v>
      </c>
      <c r="U20" s="65" t="s">
        <v>419</v>
      </c>
      <c r="V20" s="1"/>
      <c r="W20" s="1"/>
      <c r="X20" s="1"/>
      <c r="Y20" s="1"/>
      <c r="Z20" s="1"/>
    </row>
    <row r="21" spans="1:26" ht="109.5" customHeight="1" x14ac:dyDescent="0.2">
      <c r="A21" s="320" t="s">
        <v>104</v>
      </c>
      <c r="B21" s="297" t="s">
        <v>105</v>
      </c>
      <c r="C21" s="66" t="s">
        <v>106</v>
      </c>
      <c r="D21" s="119" t="s">
        <v>107</v>
      </c>
      <c r="E21" s="66" t="s">
        <v>68</v>
      </c>
      <c r="F21" s="91">
        <v>0.5</v>
      </c>
      <c r="G21" s="91">
        <v>0.6</v>
      </c>
      <c r="H21" s="91">
        <v>0.15</v>
      </c>
      <c r="I21" s="91">
        <v>0.3</v>
      </c>
      <c r="J21" s="91">
        <v>0.45</v>
      </c>
      <c r="K21" s="91">
        <v>0.6</v>
      </c>
      <c r="L21" s="92">
        <f t="shared" si="3"/>
        <v>0.6</v>
      </c>
      <c r="M21" s="66" t="s">
        <v>63</v>
      </c>
      <c r="N21" s="324">
        <v>109000000</v>
      </c>
      <c r="O21" s="297" t="s">
        <v>48</v>
      </c>
      <c r="P21" s="92">
        <v>0.61</v>
      </c>
      <c r="Q21" s="251">
        <f t="shared" si="1"/>
        <v>1.3555555555555554</v>
      </c>
      <c r="R21" s="271">
        <v>71008111</v>
      </c>
      <c r="S21" s="71" t="s">
        <v>108</v>
      </c>
      <c r="T21" s="75" t="s">
        <v>109</v>
      </c>
      <c r="U21" s="73" t="s">
        <v>419</v>
      </c>
      <c r="V21" s="1"/>
      <c r="W21" s="1"/>
      <c r="X21" s="1"/>
      <c r="Y21" s="1"/>
      <c r="Z21" s="1"/>
    </row>
    <row r="22" spans="1:26" ht="105.75" customHeight="1" thickBot="1" x14ac:dyDescent="0.25">
      <c r="A22" s="321"/>
      <c r="B22" s="288"/>
      <c r="C22" s="61" t="s">
        <v>110</v>
      </c>
      <c r="D22" s="61" t="s">
        <v>111</v>
      </c>
      <c r="E22" s="61" t="s">
        <v>112</v>
      </c>
      <c r="F22" s="93">
        <v>2</v>
      </c>
      <c r="G22" s="93">
        <v>3</v>
      </c>
      <c r="H22" s="93">
        <v>0</v>
      </c>
      <c r="I22" s="93">
        <v>1</v>
      </c>
      <c r="J22" s="93">
        <v>1</v>
      </c>
      <c r="K22" s="93">
        <v>1</v>
      </c>
      <c r="L22" s="94">
        <v>3</v>
      </c>
      <c r="M22" s="61" t="s">
        <v>63</v>
      </c>
      <c r="N22" s="288"/>
      <c r="O22" s="288"/>
      <c r="P22" s="94">
        <v>1</v>
      </c>
      <c r="Q22" s="254">
        <f t="shared" si="1"/>
        <v>1</v>
      </c>
      <c r="R22" s="313"/>
      <c r="S22" s="63" t="s">
        <v>113</v>
      </c>
      <c r="T22" s="95" t="s">
        <v>114</v>
      </c>
      <c r="U22" s="65" t="s">
        <v>419</v>
      </c>
      <c r="V22" s="1"/>
      <c r="W22" s="1"/>
      <c r="X22" s="1"/>
      <c r="Y22" s="1"/>
      <c r="Z22" s="1"/>
    </row>
    <row r="23" spans="1:26" ht="153.75" customHeight="1" x14ac:dyDescent="0.2">
      <c r="A23" s="320" t="s">
        <v>115</v>
      </c>
      <c r="B23" s="297" t="s">
        <v>116</v>
      </c>
      <c r="C23" s="66" t="s">
        <v>117</v>
      </c>
      <c r="D23" s="66" t="s">
        <v>118</v>
      </c>
      <c r="E23" s="66" t="s">
        <v>119</v>
      </c>
      <c r="F23" s="91">
        <v>0.52</v>
      </c>
      <c r="G23" s="91">
        <v>0.75</v>
      </c>
      <c r="H23" s="91">
        <f t="shared" ref="H23:H24" si="4">G23/4</f>
        <v>0.1875</v>
      </c>
      <c r="I23" s="91">
        <f t="shared" ref="I23:I24" si="5">H23+H23</f>
        <v>0.375</v>
      </c>
      <c r="J23" s="91">
        <f t="shared" ref="J23:J24" si="6">I23+H23</f>
        <v>0.5625</v>
      </c>
      <c r="K23" s="91">
        <f t="shared" ref="K23:K24" si="7">J23+H23</f>
        <v>0.75</v>
      </c>
      <c r="L23" s="92">
        <f t="shared" ref="L23:L26" si="8">G23</f>
        <v>0.75</v>
      </c>
      <c r="M23" s="66" t="s">
        <v>120</v>
      </c>
      <c r="N23" s="68">
        <v>80000000</v>
      </c>
      <c r="O23" s="66" t="s">
        <v>48</v>
      </c>
      <c r="P23" s="92">
        <v>0.9</v>
      </c>
      <c r="Q23" s="251">
        <f t="shared" si="1"/>
        <v>1.6</v>
      </c>
      <c r="R23" s="96">
        <v>67385913</v>
      </c>
      <c r="S23" s="71" t="s">
        <v>121</v>
      </c>
      <c r="T23" s="75" t="s">
        <v>122</v>
      </c>
      <c r="U23" s="73" t="s">
        <v>419</v>
      </c>
      <c r="V23" s="1"/>
      <c r="W23" s="1"/>
      <c r="X23" s="1"/>
      <c r="Y23" s="1"/>
      <c r="Z23" s="1"/>
    </row>
    <row r="24" spans="1:26" ht="98.25" customHeight="1" x14ac:dyDescent="0.2">
      <c r="A24" s="295"/>
      <c r="B24" s="285"/>
      <c r="C24" s="22" t="s">
        <v>123</v>
      </c>
      <c r="D24" s="121" t="s">
        <v>124</v>
      </c>
      <c r="E24" s="22" t="s">
        <v>47</v>
      </c>
      <c r="F24" s="41">
        <v>0.8</v>
      </c>
      <c r="G24" s="41">
        <v>0.9</v>
      </c>
      <c r="H24" s="45">
        <f t="shared" si="4"/>
        <v>0.22500000000000001</v>
      </c>
      <c r="I24" s="45">
        <f t="shared" si="5"/>
        <v>0.45</v>
      </c>
      <c r="J24" s="45">
        <f t="shared" si="6"/>
        <v>0.67500000000000004</v>
      </c>
      <c r="K24" s="45">
        <f t="shared" si="7"/>
        <v>0.9</v>
      </c>
      <c r="L24" s="41">
        <f t="shared" si="8"/>
        <v>0.9</v>
      </c>
      <c r="M24" s="287" t="s">
        <v>63</v>
      </c>
      <c r="N24" s="24">
        <v>40000000</v>
      </c>
      <c r="O24" s="287" t="s">
        <v>48</v>
      </c>
      <c r="P24" s="41">
        <v>0.45</v>
      </c>
      <c r="Q24" s="255">
        <f t="shared" si="1"/>
        <v>0.66666666666666663</v>
      </c>
      <c r="R24" s="47">
        <f>2000000</f>
        <v>2000000</v>
      </c>
      <c r="S24" s="26" t="s">
        <v>125</v>
      </c>
      <c r="T24" s="42" t="s">
        <v>126</v>
      </c>
      <c r="U24" s="58" t="s">
        <v>419</v>
      </c>
      <c r="V24" s="1"/>
      <c r="W24" s="1"/>
      <c r="X24" s="1"/>
      <c r="Y24" s="1"/>
      <c r="Z24" s="1"/>
    </row>
    <row r="25" spans="1:26" ht="123" customHeight="1" x14ac:dyDescent="0.2">
      <c r="A25" s="295"/>
      <c r="B25" s="285"/>
      <c r="C25" s="22" t="s">
        <v>127</v>
      </c>
      <c r="D25" s="22" t="s">
        <v>128</v>
      </c>
      <c r="E25" s="22" t="s">
        <v>129</v>
      </c>
      <c r="F25" s="41"/>
      <c r="G25" s="41">
        <v>0.8</v>
      </c>
      <c r="H25" s="41">
        <v>0</v>
      </c>
      <c r="I25" s="41">
        <v>0.8</v>
      </c>
      <c r="J25" s="41">
        <v>0.8</v>
      </c>
      <c r="K25" s="41">
        <v>0.8</v>
      </c>
      <c r="L25" s="41">
        <f t="shared" si="8"/>
        <v>0.8</v>
      </c>
      <c r="M25" s="285"/>
      <c r="N25" s="24">
        <v>0</v>
      </c>
      <c r="O25" s="285"/>
      <c r="P25" s="41">
        <v>0.8</v>
      </c>
      <c r="Q25" s="243">
        <f t="shared" si="1"/>
        <v>1</v>
      </c>
      <c r="R25" s="29">
        <v>0</v>
      </c>
      <c r="S25" s="26" t="s">
        <v>130</v>
      </c>
      <c r="T25" s="42" t="s">
        <v>131</v>
      </c>
      <c r="U25" s="58" t="s">
        <v>419</v>
      </c>
      <c r="V25" s="1"/>
      <c r="W25" s="1"/>
      <c r="X25" s="1"/>
      <c r="Y25" s="1"/>
      <c r="Z25" s="1"/>
    </row>
    <row r="26" spans="1:26" ht="135" customHeight="1" x14ac:dyDescent="0.2">
      <c r="A26" s="295"/>
      <c r="B26" s="22" t="s">
        <v>97</v>
      </c>
      <c r="C26" s="22" t="s">
        <v>132</v>
      </c>
      <c r="D26" s="121" t="s">
        <v>133</v>
      </c>
      <c r="E26" s="22" t="s">
        <v>134</v>
      </c>
      <c r="F26" s="49">
        <v>2600000</v>
      </c>
      <c r="G26" s="46">
        <f>F26+(F26*20%)</f>
        <v>3120000</v>
      </c>
      <c r="H26" s="22">
        <v>0</v>
      </c>
      <c r="I26" s="46">
        <f>G26/3</f>
        <v>1040000</v>
      </c>
      <c r="J26" s="46">
        <f>I26+I26</f>
        <v>2080000</v>
      </c>
      <c r="K26" s="46">
        <f>J26+I26</f>
        <v>3120000</v>
      </c>
      <c r="L26" s="46">
        <f t="shared" si="8"/>
        <v>3120000</v>
      </c>
      <c r="M26" s="285"/>
      <c r="N26" s="24">
        <v>0</v>
      </c>
      <c r="O26" s="285"/>
      <c r="P26" s="47">
        <v>5443300</v>
      </c>
      <c r="Q26" s="245">
        <f>P26/J26</f>
        <v>2.616971153846154</v>
      </c>
      <c r="R26" s="47">
        <v>0</v>
      </c>
      <c r="S26" s="26" t="s">
        <v>135</v>
      </c>
      <c r="T26" s="50" t="s">
        <v>136</v>
      </c>
      <c r="U26" s="58" t="s">
        <v>419</v>
      </c>
      <c r="V26" s="1"/>
      <c r="W26" s="1"/>
      <c r="X26" s="1"/>
      <c r="Y26" s="1"/>
      <c r="Z26" s="1"/>
    </row>
    <row r="27" spans="1:26" ht="57.75" customHeight="1" x14ac:dyDescent="0.2">
      <c r="A27" s="295"/>
      <c r="B27" s="287" t="s">
        <v>137</v>
      </c>
      <c r="C27" s="318" t="s">
        <v>138</v>
      </c>
      <c r="D27" s="51" t="s">
        <v>139</v>
      </c>
      <c r="E27" s="51" t="s">
        <v>140</v>
      </c>
      <c r="F27" s="41">
        <v>0</v>
      </c>
      <c r="G27" s="45">
        <v>0.4</v>
      </c>
      <c r="H27" s="48">
        <v>0</v>
      </c>
      <c r="I27" s="45">
        <v>0.2</v>
      </c>
      <c r="J27" s="45">
        <v>0.2</v>
      </c>
      <c r="K27" s="45">
        <v>0</v>
      </c>
      <c r="L27" s="41">
        <v>0.4</v>
      </c>
      <c r="M27" s="287" t="s">
        <v>63</v>
      </c>
      <c r="N27" s="289">
        <v>0</v>
      </c>
      <c r="O27" s="285"/>
      <c r="P27" s="41">
        <v>0.2</v>
      </c>
      <c r="Q27" s="243">
        <f t="shared" si="1"/>
        <v>1</v>
      </c>
      <c r="R27" s="269">
        <v>0</v>
      </c>
      <c r="S27" s="26" t="s">
        <v>141</v>
      </c>
      <c r="T27" s="50" t="s">
        <v>142</v>
      </c>
      <c r="U27" s="58" t="s">
        <v>419</v>
      </c>
      <c r="V27" s="1"/>
      <c r="W27" s="1"/>
      <c r="X27" s="1"/>
      <c r="Y27" s="1"/>
      <c r="Z27" s="1"/>
    </row>
    <row r="28" spans="1:26" ht="61.5" customHeight="1" x14ac:dyDescent="0.2">
      <c r="A28" s="295"/>
      <c r="B28" s="285"/>
      <c r="C28" s="285"/>
      <c r="D28" s="51" t="s">
        <v>143</v>
      </c>
      <c r="E28" s="51" t="s">
        <v>144</v>
      </c>
      <c r="F28" s="45">
        <v>0.19</v>
      </c>
      <c r="G28" s="45">
        <v>0.25</v>
      </c>
      <c r="H28" s="48">
        <v>0</v>
      </c>
      <c r="I28" s="45">
        <v>0.25</v>
      </c>
      <c r="J28" s="45">
        <v>0.25</v>
      </c>
      <c r="K28" s="48">
        <v>0</v>
      </c>
      <c r="L28" s="41">
        <f t="shared" ref="L28:L46" si="9">G28</f>
        <v>0.25</v>
      </c>
      <c r="M28" s="285"/>
      <c r="N28" s="285"/>
      <c r="O28" s="287" t="s">
        <v>48</v>
      </c>
      <c r="P28" s="41">
        <v>0.22009999999999999</v>
      </c>
      <c r="Q28" s="255">
        <f t="shared" si="1"/>
        <v>0.88039999999999996</v>
      </c>
      <c r="R28" s="269"/>
      <c r="S28" s="26" t="s">
        <v>434</v>
      </c>
      <c r="T28" s="50" t="s">
        <v>145</v>
      </c>
      <c r="U28" s="58" t="s">
        <v>419</v>
      </c>
      <c r="V28" s="1"/>
      <c r="W28" s="1"/>
      <c r="X28" s="1"/>
      <c r="Y28" s="1"/>
      <c r="Z28" s="1"/>
    </row>
    <row r="29" spans="1:26" ht="66.75" customHeight="1" thickBot="1" x14ac:dyDescent="0.25">
      <c r="A29" s="321"/>
      <c r="B29" s="288"/>
      <c r="C29" s="61" t="s">
        <v>146</v>
      </c>
      <c r="D29" s="61" t="s">
        <v>147</v>
      </c>
      <c r="E29" s="61" t="s">
        <v>129</v>
      </c>
      <c r="F29" s="97">
        <v>0</v>
      </c>
      <c r="G29" s="97">
        <v>0.8</v>
      </c>
      <c r="H29" s="97">
        <v>0</v>
      </c>
      <c r="I29" s="97">
        <v>0</v>
      </c>
      <c r="J29" s="97">
        <v>0.8</v>
      </c>
      <c r="K29" s="97">
        <v>0.8</v>
      </c>
      <c r="L29" s="62">
        <f t="shared" si="9"/>
        <v>0.8</v>
      </c>
      <c r="M29" s="288"/>
      <c r="N29" s="288"/>
      <c r="O29" s="288"/>
      <c r="P29" s="61"/>
      <c r="Q29" s="256">
        <f t="shared" si="1"/>
        <v>0</v>
      </c>
      <c r="R29" s="270"/>
      <c r="S29" s="98"/>
      <c r="T29" s="64"/>
      <c r="U29" s="65"/>
      <c r="V29" s="1"/>
      <c r="W29" s="1"/>
      <c r="X29" s="1"/>
      <c r="Y29" s="1"/>
      <c r="Z29" s="1"/>
    </row>
    <row r="30" spans="1:26" ht="90.75" customHeight="1" x14ac:dyDescent="0.2">
      <c r="A30" s="320" t="s">
        <v>115</v>
      </c>
      <c r="B30" s="297" t="s">
        <v>148</v>
      </c>
      <c r="C30" s="66" t="s">
        <v>149</v>
      </c>
      <c r="D30" s="66" t="s">
        <v>150</v>
      </c>
      <c r="E30" s="66" t="s">
        <v>151</v>
      </c>
      <c r="F30" s="99">
        <v>25000000</v>
      </c>
      <c r="G30" s="99">
        <v>30000000</v>
      </c>
      <c r="H30" s="66">
        <v>0</v>
      </c>
      <c r="I30" s="66">
        <v>0</v>
      </c>
      <c r="J30" s="99">
        <v>30000000</v>
      </c>
      <c r="K30" s="99">
        <v>0</v>
      </c>
      <c r="L30" s="99">
        <f t="shared" si="9"/>
        <v>30000000</v>
      </c>
      <c r="M30" s="66" t="s">
        <v>152</v>
      </c>
      <c r="N30" s="293">
        <v>75000000</v>
      </c>
      <c r="O30" s="66" t="s">
        <v>48</v>
      </c>
      <c r="P30" s="66">
        <v>0</v>
      </c>
      <c r="Q30" s="242">
        <f t="shared" si="1"/>
        <v>0</v>
      </c>
      <c r="R30" s="271">
        <v>35182712</v>
      </c>
      <c r="S30" s="100" t="s">
        <v>153</v>
      </c>
      <c r="T30" s="101"/>
      <c r="U30" s="73"/>
      <c r="V30" s="1"/>
      <c r="W30" s="1"/>
      <c r="X30" s="1"/>
      <c r="Y30" s="1"/>
      <c r="Z30" s="1"/>
    </row>
    <row r="31" spans="1:26" ht="84" customHeight="1" x14ac:dyDescent="0.2">
      <c r="A31" s="295"/>
      <c r="B31" s="285"/>
      <c r="C31" s="287" t="s">
        <v>154</v>
      </c>
      <c r="D31" s="22" t="s">
        <v>155</v>
      </c>
      <c r="E31" s="22" t="s">
        <v>156</v>
      </c>
      <c r="F31" s="22">
        <v>3</v>
      </c>
      <c r="G31" s="23">
        <v>4</v>
      </c>
      <c r="H31" s="23">
        <v>0</v>
      </c>
      <c r="I31" s="23">
        <v>0</v>
      </c>
      <c r="J31" s="23">
        <v>4</v>
      </c>
      <c r="K31" s="23">
        <v>0</v>
      </c>
      <c r="L31" s="23">
        <f t="shared" si="9"/>
        <v>4</v>
      </c>
      <c r="M31" s="287" t="s">
        <v>152</v>
      </c>
      <c r="N31" s="285"/>
      <c r="O31" s="287" t="s">
        <v>48</v>
      </c>
      <c r="P31" s="22">
        <v>0</v>
      </c>
      <c r="Q31" s="252">
        <f t="shared" si="1"/>
        <v>0</v>
      </c>
      <c r="R31" s="269"/>
      <c r="S31" s="52" t="s">
        <v>157</v>
      </c>
      <c r="T31" s="30"/>
      <c r="U31" s="58"/>
      <c r="V31" s="1"/>
      <c r="W31" s="1"/>
      <c r="X31" s="1"/>
      <c r="Y31" s="1"/>
      <c r="Z31" s="1"/>
    </row>
    <row r="32" spans="1:26" ht="95.25" customHeight="1" thickBot="1" x14ac:dyDescent="0.25">
      <c r="A32" s="321"/>
      <c r="B32" s="288"/>
      <c r="C32" s="288"/>
      <c r="D32" s="61" t="s">
        <v>158</v>
      </c>
      <c r="E32" s="61" t="s">
        <v>159</v>
      </c>
      <c r="F32" s="62">
        <v>0.4</v>
      </c>
      <c r="G32" s="62">
        <v>0.5</v>
      </c>
      <c r="H32" s="62">
        <v>0.1</v>
      </c>
      <c r="I32" s="62">
        <v>0.2</v>
      </c>
      <c r="J32" s="62">
        <v>0.35</v>
      </c>
      <c r="K32" s="62">
        <v>0.5</v>
      </c>
      <c r="L32" s="62">
        <f t="shared" si="9"/>
        <v>0.5</v>
      </c>
      <c r="M32" s="288"/>
      <c r="N32" s="288"/>
      <c r="O32" s="288"/>
      <c r="P32" s="62">
        <v>0.35</v>
      </c>
      <c r="Q32" s="257">
        <f t="shared" si="1"/>
        <v>1</v>
      </c>
      <c r="R32" s="270"/>
      <c r="S32" s="102" t="s">
        <v>160</v>
      </c>
      <c r="T32" s="64"/>
      <c r="U32" s="65"/>
      <c r="V32" s="1"/>
      <c r="W32" s="1"/>
      <c r="X32" s="1"/>
      <c r="Y32" s="1"/>
      <c r="Z32" s="1"/>
    </row>
    <row r="33" spans="1:26" ht="76.5" customHeight="1" x14ac:dyDescent="0.2">
      <c r="A33" s="323" t="s">
        <v>161</v>
      </c>
      <c r="B33" s="322" t="s">
        <v>162</v>
      </c>
      <c r="C33" s="322" t="s">
        <v>163</v>
      </c>
      <c r="D33" s="103" t="s">
        <v>164</v>
      </c>
      <c r="E33" s="103" t="s">
        <v>165</v>
      </c>
      <c r="F33" s="92">
        <v>0.9</v>
      </c>
      <c r="G33" s="92">
        <v>0.9</v>
      </c>
      <c r="H33" s="92">
        <f t="shared" ref="H33:H34" si="10">G33/4</f>
        <v>0.22500000000000001</v>
      </c>
      <c r="I33" s="92">
        <f t="shared" ref="I33:I34" si="11">H33+H33</f>
        <v>0.45</v>
      </c>
      <c r="J33" s="92">
        <f t="shared" ref="J33:J34" si="12">I33+H33</f>
        <v>0.67500000000000004</v>
      </c>
      <c r="K33" s="92">
        <f t="shared" ref="K33:K34" si="13">J33+H33</f>
        <v>0.9</v>
      </c>
      <c r="L33" s="92">
        <f t="shared" si="9"/>
        <v>0.9</v>
      </c>
      <c r="M33" s="103" t="s">
        <v>166</v>
      </c>
      <c r="N33" s="327">
        <f>40000000+222000000+170000000+295976417</f>
        <v>727976417</v>
      </c>
      <c r="O33" s="322" t="s">
        <v>48</v>
      </c>
      <c r="P33" s="92">
        <v>0.75</v>
      </c>
      <c r="Q33" s="251">
        <f t="shared" si="1"/>
        <v>1.1111111111111109</v>
      </c>
      <c r="R33" s="290">
        <f>29992712+429549602</f>
        <v>459542314</v>
      </c>
      <c r="S33" s="277" t="s">
        <v>167</v>
      </c>
      <c r="T33" s="279" t="s">
        <v>168</v>
      </c>
      <c r="U33" s="73"/>
      <c r="V33" s="1"/>
      <c r="W33" s="1"/>
      <c r="X33" s="1"/>
      <c r="Y33" s="1"/>
      <c r="Z33" s="1"/>
    </row>
    <row r="34" spans="1:26" ht="96" customHeight="1" x14ac:dyDescent="0.2">
      <c r="A34" s="295"/>
      <c r="B34" s="285"/>
      <c r="C34" s="285"/>
      <c r="D34" s="22" t="s">
        <v>169</v>
      </c>
      <c r="E34" s="22" t="s">
        <v>170</v>
      </c>
      <c r="F34" s="22">
        <v>889</v>
      </c>
      <c r="G34" s="23">
        <v>565</v>
      </c>
      <c r="H34" s="23">
        <f t="shared" si="10"/>
        <v>141.25</v>
      </c>
      <c r="I34" s="23">
        <f t="shared" si="11"/>
        <v>282.5</v>
      </c>
      <c r="J34" s="23">
        <f t="shared" si="12"/>
        <v>423.75</v>
      </c>
      <c r="K34" s="23">
        <f t="shared" si="13"/>
        <v>565</v>
      </c>
      <c r="L34" s="23">
        <f t="shared" si="9"/>
        <v>565</v>
      </c>
      <c r="M34" s="51" t="s">
        <v>166</v>
      </c>
      <c r="N34" s="285"/>
      <c r="O34" s="285"/>
      <c r="P34" s="22">
        <v>369</v>
      </c>
      <c r="Q34" s="255">
        <f t="shared" si="1"/>
        <v>0.87079646017699119</v>
      </c>
      <c r="R34" s="291"/>
      <c r="S34" s="278"/>
      <c r="T34" s="280"/>
      <c r="U34" s="58"/>
      <c r="V34" s="1"/>
      <c r="W34" s="1"/>
      <c r="X34" s="1"/>
      <c r="Y34" s="1"/>
      <c r="Z34" s="1"/>
    </row>
    <row r="35" spans="1:26" ht="157.5" customHeight="1" x14ac:dyDescent="0.2">
      <c r="A35" s="295"/>
      <c r="B35" s="285"/>
      <c r="C35" s="22" t="s">
        <v>171</v>
      </c>
      <c r="D35" s="121" t="s">
        <v>172</v>
      </c>
      <c r="E35" s="22" t="s">
        <v>173</v>
      </c>
      <c r="F35" s="41">
        <v>0.56999999999999995</v>
      </c>
      <c r="G35" s="41">
        <v>0.85</v>
      </c>
      <c r="H35" s="41">
        <v>0.85</v>
      </c>
      <c r="I35" s="41">
        <v>0.85</v>
      </c>
      <c r="J35" s="41">
        <v>0.85</v>
      </c>
      <c r="K35" s="41">
        <v>0.85</v>
      </c>
      <c r="L35" s="41">
        <f t="shared" si="9"/>
        <v>0.85</v>
      </c>
      <c r="M35" s="22" t="s">
        <v>174</v>
      </c>
      <c r="N35" s="285"/>
      <c r="O35" s="285"/>
      <c r="P35" s="41">
        <v>0.78</v>
      </c>
      <c r="Q35" s="255">
        <f t="shared" si="1"/>
        <v>0.91764705882352948</v>
      </c>
      <c r="R35" s="291"/>
      <c r="S35" s="52" t="s">
        <v>175</v>
      </c>
      <c r="T35" s="53" t="s">
        <v>176</v>
      </c>
      <c r="U35" s="58"/>
      <c r="V35" s="1"/>
      <c r="W35" s="1"/>
      <c r="X35" s="1"/>
      <c r="Y35" s="1"/>
      <c r="Z35" s="1"/>
    </row>
    <row r="36" spans="1:26" ht="106.5" customHeight="1" x14ac:dyDescent="0.2">
      <c r="A36" s="295"/>
      <c r="B36" s="285"/>
      <c r="C36" s="22" t="s">
        <v>177</v>
      </c>
      <c r="D36" s="22" t="s">
        <v>178</v>
      </c>
      <c r="E36" s="22" t="s">
        <v>129</v>
      </c>
      <c r="F36" s="22"/>
      <c r="G36" s="41">
        <v>0.8</v>
      </c>
      <c r="H36" s="41">
        <v>0.8</v>
      </c>
      <c r="I36" s="41">
        <v>0.8</v>
      </c>
      <c r="J36" s="41">
        <v>0.8</v>
      </c>
      <c r="K36" s="41">
        <v>0.8</v>
      </c>
      <c r="L36" s="41">
        <f t="shared" si="9"/>
        <v>0.8</v>
      </c>
      <c r="M36" s="22" t="s">
        <v>166</v>
      </c>
      <c r="N36" s="285"/>
      <c r="O36" s="285"/>
      <c r="P36" s="41">
        <v>0.5</v>
      </c>
      <c r="Q36" s="255">
        <f t="shared" si="1"/>
        <v>0.625</v>
      </c>
      <c r="R36" s="291"/>
      <c r="S36" s="54" t="s">
        <v>179</v>
      </c>
      <c r="T36" s="22"/>
      <c r="U36" s="58"/>
      <c r="V36" s="1"/>
      <c r="W36" s="1"/>
      <c r="X36" s="1"/>
      <c r="Y36" s="1"/>
      <c r="Z36" s="1"/>
    </row>
    <row r="37" spans="1:26" ht="80.25" customHeight="1" x14ac:dyDescent="0.2">
      <c r="A37" s="295"/>
      <c r="B37" s="287" t="s">
        <v>180</v>
      </c>
      <c r="C37" s="287" t="s">
        <v>181</v>
      </c>
      <c r="D37" s="22" t="s">
        <v>182</v>
      </c>
      <c r="E37" s="22" t="s">
        <v>183</v>
      </c>
      <c r="F37" s="22">
        <v>104</v>
      </c>
      <c r="G37" s="23">
        <v>200</v>
      </c>
      <c r="H37" s="23">
        <f>G37/4</f>
        <v>50</v>
      </c>
      <c r="I37" s="23">
        <v>100</v>
      </c>
      <c r="J37" s="23">
        <v>130</v>
      </c>
      <c r="K37" s="23">
        <v>200</v>
      </c>
      <c r="L37" s="23">
        <f t="shared" si="9"/>
        <v>200</v>
      </c>
      <c r="M37" s="22" t="s">
        <v>174</v>
      </c>
      <c r="N37" s="285"/>
      <c r="O37" s="285"/>
      <c r="P37" s="22">
        <v>130</v>
      </c>
      <c r="Q37" s="243">
        <f t="shared" si="1"/>
        <v>1</v>
      </c>
      <c r="R37" s="291"/>
      <c r="S37" s="26" t="s">
        <v>184</v>
      </c>
      <c r="T37" s="40" t="s">
        <v>185</v>
      </c>
      <c r="U37" s="58"/>
      <c r="V37" s="1"/>
      <c r="W37" s="1"/>
      <c r="X37" s="1"/>
      <c r="Y37" s="1"/>
      <c r="Z37" s="1"/>
    </row>
    <row r="38" spans="1:26" ht="78" hidden="1" customHeight="1" x14ac:dyDescent="0.2">
      <c r="A38" s="295"/>
      <c r="B38" s="285"/>
      <c r="C38" s="285"/>
      <c r="D38" s="51" t="s">
        <v>186</v>
      </c>
      <c r="E38" s="51" t="s">
        <v>187</v>
      </c>
      <c r="F38" s="51">
        <v>87</v>
      </c>
      <c r="G38" s="51">
        <v>90</v>
      </c>
      <c r="H38" s="51">
        <v>88</v>
      </c>
      <c r="I38" s="51" t="s">
        <v>188</v>
      </c>
      <c r="J38" s="51" t="s">
        <v>188</v>
      </c>
      <c r="K38" s="51">
        <v>90</v>
      </c>
      <c r="L38" s="39">
        <f t="shared" si="9"/>
        <v>90</v>
      </c>
      <c r="M38" s="22" t="s">
        <v>174</v>
      </c>
      <c r="N38" s="285"/>
      <c r="O38" s="285"/>
      <c r="P38" s="22"/>
      <c r="Q38" s="25"/>
      <c r="R38" s="291"/>
      <c r="S38" s="55" t="s">
        <v>189</v>
      </c>
      <c r="T38" s="30"/>
      <c r="U38" s="58"/>
      <c r="V38" s="1"/>
      <c r="W38" s="1"/>
      <c r="X38" s="1"/>
      <c r="Y38" s="1"/>
      <c r="Z38" s="1"/>
    </row>
    <row r="39" spans="1:26" ht="102" customHeight="1" x14ac:dyDescent="0.2">
      <c r="A39" s="295"/>
      <c r="B39" s="51" t="s">
        <v>190</v>
      </c>
      <c r="C39" s="51" t="s">
        <v>191</v>
      </c>
      <c r="D39" s="51" t="s">
        <v>192</v>
      </c>
      <c r="E39" s="51" t="s">
        <v>193</v>
      </c>
      <c r="F39" s="56">
        <v>0.36</v>
      </c>
      <c r="G39" s="56">
        <v>0.15</v>
      </c>
      <c r="H39" s="56">
        <v>0.15</v>
      </c>
      <c r="I39" s="56">
        <v>0.15</v>
      </c>
      <c r="J39" s="56">
        <v>0.15</v>
      </c>
      <c r="K39" s="56">
        <v>0.15</v>
      </c>
      <c r="L39" s="41">
        <f t="shared" si="9"/>
        <v>0.15</v>
      </c>
      <c r="M39" s="51" t="s">
        <v>174</v>
      </c>
      <c r="N39" s="285"/>
      <c r="O39" s="285"/>
      <c r="P39" s="57">
        <v>0.34</v>
      </c>
      <c r="Q39" s="252">
        <f t="shared" si="1"/>
        <v>2.2666666666666671</v>
      </c>
      <c r="R39" s="291"/>
      <c r="S39" s="54" t="s">
        <v>194</v>
      </c>
      <c r="T39" s="53" t="s">
        <v>168</v>
      </c>
      <c r="U39" s="58"/>
      <c r="V39" s="1"/>
      <c r="W39" s="1"/>
      <c r="X39" s="1"/>
      <c r="Y39" s="1"/>
      <c r="Z39" s="1"/>
    </row>
    <row r="40" spans="1:26" ht="86.25" customHeight="1" thickBot="1" x14ac:dyDescent="0.25">
      <c r="A40" s="321"/>
      <c r="B40" s="104" t="s">
        <v>195</v>
      </c>
      <c r="C40" s="104" t="s">
        <v>196</v>
      </c>
      <c r="D40" s="104" t="s">
        <v>197</v>
      </c>
      <c r="E40" s="104" t="s">
        <v>198</v>
      </c>
      <c r="F40" s="105">
        <v>0</v>
      </c>
      <c r="G40" s="105">
        <v>0.6</v>
      </c>
      <c r="H40" s="105">
        <v>0.15</v>
      </c>
      <c r="I40" s="105">
        <v>0.3</v>
      </c>
      <c r="J40" s="105">
        <v>0.45</v>
      </c>
      <c r="K40" s="105">
        <v>0.6</v>
      </c>
      <c r="L40" s="62">
        <f t="shared" si="9"/>
        <v>0.6</v>
      </c>
      <c r="M40" s="104" t="s">
        <v>166</v>
      </c>
      <c r="N40" s="288"/>
      <c r="O40" s="104" t="s">
        <v>48</v>
      </c>
      <c r="P40" s="106">
        <v>0.1</v>
      </c>
      <c r="Q40" s="256">
        <f t="shared" si="1"/>
        <v>0.22222222222222224</v>
      </c>
      <c r="R40" s="292"/>
      <c r="S40" s="107" t="s">
        <v>199</v>
      </c>
      <c r="T40" s="108" t="s">
        <v>200</v>
      </c>
      <c r="U40" s="65"/>
      <c r="V40" s="1"/>
      <c r="W40" s="1"/>
      <c r="X40" s="1"/>
      <c r="Y40" s="1"/>
      <c r="Z40" s="1"/>
    </row>
    <row r="41" spans="1:26" ht="96.75" hidden="1" customHeight="1" x14ac:dyDescent="0.2">
      <c r="A41" s="320" t="s">
        <v>201</v>
      </c>
      <c r="B41" s="297" t="s">
        <v>202</v>
      </c>
      <c r="C41" s="66" t="s">
        <v>203</v>
      </c>
      <c r="D41" s="66" t="s">
        <v>204</v>
      </c>
      <c r="E41" s="66" t="s">
        <v>205</v>
      </c>
      <c r="F41" s="66">
        <v>1</v>
      </c>
      <c r="G41" s="67">
        <v>1</v>
      </c>
      <c r="H41" s="67">
        <v>0</v>
      </c>
      <c r="I41" s="67">
        <v>0</v>
      </c>
      <c r="J41" s="67">
        <v>0</v>
      </c>
      <c r="K41" s="67">
        <v>1</v>
      </c>
      <c r="L41" s="67">
        <f t="shared" si="9"/>
        <v>1</v>
      </c>
      <c r="M41" s="66" t="s">
        <v>152</v>
      </c>
      <c r="N41" s="324">
        <v>230000000</v>
      </c>
      <c r="O41" s="297" t="s">
        <v>48</v>
      </c>
      <c r="P41" s="66"/>
      <c r="Q41" s="69"/>
      <c r="R41" s="74">
        <v>0</v>
      </c>
      <c r="S41" s="116" t="s">
        <v>435</v>
      </c>
      <c r="T41" s="101"/>
      <c r="U41" s="73"/>
      <c r="V41" s="1"/>
      <c r="W41" s="1"/>
      <c r="X41" s="1"/>
      <c r="Y41" s="1"/>
      <c r="Z41" s="1"/>
    </row>
    <row r="42" spans="1:26" ht="108.75" hidden="1" customHeight="1" x14ac:dyDescent="0.2">
      <c r="A42" s="295"/>
      <c r="B42" s="285"/>
      <c r="C42" s="22" t="s">
        <v>206</v>
      </c>
      <c r="D42" s="22" t="s">
        <v>207</v>
      </c>
      <c r="E42" s="22" t="s">
        <v>208</v>
      </c>
      <c r="F42" s="22">
        <v>0</v>
      </c>
      <c r="G42" s="46">
        <v>2</v>
      </c>
      <c r="H42" s="23">
        <v>0</v>
      </c>
      <c r="I42" s="23">
        <v>0</v>
      </c>
      <c r="J42" s="23">
        <v>0</v>
      </c>
      <c r="K42" s="46">
        <v>2</v>
      </c>
      <c r="L42" s="23">
        <f t="shared" si="9"/>
        <v>2</v>
      </c>
      <c r="M42" s="22" t="s">
        <v>152</v>
      </c>
      <c r="N42" s="285"/>
      <c r="O42" s="285"/>
      <c r="P42" s="22"/>
      <c r="Q42" s="25"/>
      <c r="R42" s="29">
        <v>0</v>
      </c>
      <c r="S42" s="55" t="s">
        <v>436</v>
      </c>
      <c r="T42" s="30"/>
      <c r="U42" s="58"/>
      <c r="V42" s="1"/>
      <c r="W42" s="1"/>
      <c r="X42" s="1"/>
      <c r="Y42" s="1"/>
      <c r="Z42" s="1"/>
    </row>
    <row r="43" spans="1:26" ht="108.75" customHeight="1" x14ac:dyDescent="0.2">
      <c r="A43" s="295"/>
      <c r="B43" s="285"/>
      <c r="C43" s="22" t="s">
        <v>209</v>
      </c>
      <c r="D43" s="22" t="s">
        <v>210</v>
      </c>
      <c r="E43" s="22" t="s">
        <v>211</v>
      </c>
      <c r="F43" s="22">
        <v>12</v>
      </c>
      <c r="G43" s="23">
        <v>14</v>
      </c>
      <c r="H43" s="23">
        <v>0</v>
      </c>
      <c r="I43" s="23">
        <v>4</v>
      </c>
      <c r="J43" s="23">
        <v>10</v>
      </c>
      <c r="K43" s="23">
        <v>0</v>
      </c>
      <c r="L43" s="23">
        <f t="shared" si="9"/>
        <v>14</v>
      </c>
      <c r="M43" s="22" t="s">
        <v>152</v>
      </c>
      <c r="N43" s="285"/>
      <c r="O43" s="285"/>
      <c r="P43" s="22">
        <v>10</v>
      </c>
      <c r="Q43" s="243">
        <f t="shared" si="1"/>
        <v>1</v>
      </c>
      <c r="R43" s="269">
        <v>119744615</v>
      </c>
      <c r="S43" s="55" t="s">
        <v>212</v>
      </c>
      <c r="T43" s="30"/>
      <c r="U43" s="60" t="s">
        <v>213</v>
      </c>
      <c r="V43" s="1"/>
      <c r="W43" s="1"/>
      <c r="X43" s="1"/>
      <c r="Y43" s="1"/>
      <c r="Z43" s="1"/>
    </row>
    <row r="44" spans="1:26" ht="108.75" customHeight="1" x14ac:dyDescent="0.2">
      <c r="A44" s="295"/>
      <c r="B44" s="285"/>
      <c r="C44" s="22" t="s">
        <v>214</v>
      </c>
      <c r="D44" s="22" t="s">
        <v>215</v>
      </c>
      <c r="E44" s="22" t="s">
        <v>216</v>
      </c>
      <c r="F44" s="23">
        <v>4</v>
      </c>
      <c r="G44" s="23">
        <v>4</v>
      </c>
      <c r="H44" s="23">
        <v>0</v>
      </c>
      <c r="I44" s="23">
        <v>1</v>
      </c>
      <c r="J44" s="23">
        <v>2</v>
      </c>
      <c r="K44" s="23">
        <v>1</v>
      </c>
      <c r="L44" s="23">
        <f t="shared" si="9"/>
        <v>4</v>
      </c>
      <c r="M44" s="22" t="s">
        <v>152</v>
      </c>
      <c r="N44" s="285"/>
      <c r="O44" s="285"/>
      <c r="P44" s="22">
        <v>3</v>
      </c>
      <c r="Q44" s="245">
        <f t="shared" si="1"/>
        <v>1.5</v>
      </c>
      <c r="R44" s="269"/>
      <c r="S44" s="55" t="s">
        <v>217</v>
      </c>
      <c r="T44" s="30"/>
      <c r="U44" s="60" t="s">
        <v>218</v>
      </c>
      <c r="V44" s="1"/>
      <c r="W44" s="1"/>
      <c r="X44" s="1"/>
      <c r="Y44" s="1"/>
      <c r="Z44" s="1"/>
    </row>
    <row r="45" spans="1:26" ht="132.75" customHeight="1" x14ac:dyDescent="0.2">
      <c r="A45" s="295"/>
      <c r="B45" s="285"/>
      <c r="C45" s="22" t="s">
        <v>219</v>
      </c>
      <c r="D45" s="121" t="s">
        <v>220</v>
      </c>
      <c r="E45" s="22" t="s">
        <v>221</v>
      </c>
      <c r="F45" s="39">
        <v>0</v>
      </c>
      <c r="G45" s="22">
        <v>1</v>
      </c>
      <c r="H45" s="39">
        <v>0</v>
      </c>
      <c r="I45" s="39">
        <v>0</v>
      </c>
      <c r="J45" s="39">
        <v>1</v>
      </c>
      <c r="K45" s="39">
        <v>0</v>
      </c>
      <c r="L45" s="23">
        <f t="shared" si="9"/>
        <v>1</v>
      </c>
      <c r="M45" s="22" t="s">
        <v>152</v>
      </c>
      <c r="N45" s="285"/>
      <c r="O45" s="285"/>
      <c r="P45" s="22">
        <v>1</v>
      </c>
      <c r="Q45" s="243">
        <f t="shared" si="1"/>
        <v>1</v>
      </c>
      <c r="R45" s="269"/>
      <c r="S45" s="55" t="s">
        <v>222</v>
      </c>
      <c r="T45" s="30"/>
      <c r="U45" s="58"/>
      <c r="V45" s="1"/>
      <c r="W45" s="1"/>
      <c r="X45" s="1"/>
      <c r="Y45" s="1"/>
      <c r="Z45" s="1"/>
    </row>
    <row r="46" spans="1:26" ht="132.75" customHeight="1" x14ac:dyDescent="0.2">
      <c r="A46" s="295"/>
      <c r="B46" s="285"/>
      <c r="C46" s="22" t="s">
        <v>223</v>
      </c>
      <c r="D46" s="22" t="s">
        <v>224</v>
      </c>
      <c r="E46" s="22" t="s">
        <v>225</v>
      </c>
      <c r="F46" s="22">
        <v>1</v>
      </c>
      <c r="G46" s="22">
        <v>3</v>
      </c>
      <c r="H46" s="39">
        <v>0</v>
      </c>
      <c r="I46" s="39">
        <v>1</v>
      </c>
      <c r="J46" s="39">
        <v>1</v>
      </c>
      <c r="K46" s="39">
        <v>1</v>
      </c>
      <c r="L46" s="23">
        <f t="shared" si="9"/>
        <v>3</v>
      </c>
      <c r="M46" s="22" t="s">
        <v>152</v>
      </c>
      <c r="N46" s="285"/>
      <c r="O46" s="285"/>
      <c r="P46" s="22">
        <v>1</v>
      </c>
      <c r="Q46" s="243">
        <f t="shared" si="1"/>
        <v>1</v>
      </c>
      <c r="R46" s="269"/>
      <c r="S46" s="55" t="s">
        <v>226</v>
      </c>
      <c r="T46" s="30"/>
      <c r="U46" s="58"/>
      <c r="V46" s="1"/>
      <c r="W46" s="1"/>
      <c r="X46" s="1"/>
      <c r="Y46" s="1"/>
      <c r="Z46" s="1"/>
    </row>
    <row r="47" spans="1:26" ht="132.75" customHeight="1" x14ac:dyDescent="0.2">
      <c r="A47" s="295"/>
      <c r="B47" s="285"/>
      <c r="C47" s="22" t="s">
        <v>227</v>
      </c>
      <c r="D47" s="22" t="s">
        <v>228</v>
      </c>
      <c r="E47" s="22" t="s">
        <v>68</v>
      </c>
      <c r="F47" s="39">
        <v>1</v>
      </c>
      <c r="G47" s="39">
        <v>3</v>
      </c>
      <c r="H47" s="39">
        <v>0</v>
      </c>
      <c r="I47" s="39">
        <v>1</v>
      </c>
      <c r="J47" s="39">
        <v>1</v>
      </c>
      <c r="K47" s="39">
        <v>1</v>
      </c>
      <c r="L47" s="39">
        <v>3</v>
      </c>
      <c r="M47" s="22" t="s">
        <v>152</v>
      </c>
      <c r="N47" s="285"/>
      <c r="O47" s="285"/>
      <c r="P47" s="22">
        <v>5</v>
      </c>
      <c r="Q47" s="245">
        <f t="shared" si="1"/>
        <v>5</v>
      </c>
      <c r="R47" s="269"/>
      <c r="S47" s="55" t="s">
        <v>229</v>
      </c>
      <c r="T47" s="30"/>
      <c r="U47" s="58"/>
      <c r="V47" s="1"/>
      <c r="W47" s="1"/>
      <c r="X47" s="1"/>
      <c r="Y47" s="1"/>
      <c r="Z47" s="1"/>
    </row>
    <row r="48" spans="1:26" ht="132.75" customHeight="1" x14ac:dyDescent="0.2">
      <c r="A48" s="295"/>
      <c r="B48" s="285"/>
      <c r="C48" s="287" t="s">
        <v>230</v>
      </c>
      <c r="D48" s="22" t="s">
        <v>231</v>
      </c>
      <c r="E48" s="22" t="s">
        <v>68</v>
      </c>
      <c r="F48" s="41">
        <v>0</v>
      </c>
      <c r="G48" s="41">
        <v>0.5</v>
      </c>
      <c r="H48" s="41">
        <v>0.1</v>
      </c>
      <c r="I48" s="41">
        <v>0.3</v>
      </c>
      <c r="J48" s="41">
        <v>0.4</v>
      </c>
      <c r="K48" s="41">
        <v>0.5</v>
      </c>
      <c r="L48" s="41">
        <v>0.5</v>
      </c>
      <c r="M48" s="22" t="s">
        <v>152</v>
      </c>
      <c r="N48" s="285"/>
      <c r="O48" s="285"/>
      <c r="P48" s="41">
        <v>0.4</v>
      </c>
      <c r="Q48" s="243">
        <f t="shared" si="1"/>
        <v>1</v>
      </c>
      <c r="R48" s="269"/>
      <c r="S48" s="55" t="s">
        <v>232</v>
      </c>
      <c r="T48" s="30"/>
      <c r="U48" s="58"/>
      <c r="V48" s="1"/>
      <c r="W48" s="1"/>
      <c r="X48" s="1"/>
      <c r="Y48" s="1"/>
      <c r="Z48" s="1"/>
    </row>
    <row r="49" spans="1:26" ht="132.75" customHeight="1" thickBot="1" x14ac:dyDescent="0.25">
      <c r="A49" s="321"/>
      <c r="B49" s="288"/>
      <c r="C49" s="288"/>
      <c r="D49" s="61" t="s">
        <v>233</v>
      </c>
      <c r="E49" s="61" t="s">
        <v>68</v>
      </c>
      <c r="F49" s="62">
        <v>0</v>
      </c>
      <c r="G49" s="62">
        <v>0.5</v>
      </c>
      <c r="H49" s="62">
        <v>0.1</v>
      </c>
      <c r="I49" s="62">
        <v>0.3</v>
      </c>
      <c r="J49" s="62">
        <v>0.4</v>
      </c>
      <c r="K49" s="62">
        <v>0.5</v>
      </c>
      <c r="L49" s="62">
        <f t="shared" ref="L49:L50" si="14">G49</f>
        <v>0.5</v>
      </c>
      <c r="M49" s="61" t="s">
        <v>152</v>
      </c>
      <c r="N49" s="288"/>
      <c r="O49" s="288"/>
      <c r="P49" s="62">
        <v>0.5</v>
      </c>
      <c r="Q49" s="253">
        <f t="shared" si="1"/>
        <v>1.25</v>
      </c>
      <c r="R49" s="270"/>
      <c r="S49" s="117" t="s">
        <v>229</v>
      </c>
      <c r="T49" s="64"/>
      <c r="U49" s="65"/>
      <c r="V49" s="1"/>
      <c r="W49" s="1"/>
      <c r="X49" s="1"/>
      <c r="Y49" s="1"/>
      <c r="Z49" s="1"/>
    </row>
    <row r="50" spans="1:26" ht="132.75" customHeight="1" thickBot="1" x14ac:dyDescent="0.25">
      <c r="A50" s="80" t="s">
        <v>234</v>
      </c>
      <c r="B50" s="81" t="s">
        <v>235</v>
      </c>
      <c r="C50" s="81" t="s">
        <v>236</v>
      </c>
      <c r="D50" s="81" t="s">
        <v>237</v>
      </c>
      <c r="E50" s="81" t="s">
        <v>238</v>
      </c>
      <c r="F50" s="82">
        <v>0.8</v>
      </c>
      <c r="G50" s="82">
        <v>0.9</v>
      </c>
      <c r="H50" s="82">
        <f>G50/4</f>
        <v>0.22500000000000001</v>
      </c>
      <c r="I50" s="82">
        <f>H50+H50</f>
        <v>0.45</v>
      </c>
      <c r="J50" s="82">
        <f>I50+H50</f>
        <v>0.67500000000000004</v>
      </c>
      <c r="K50" s="82">
        <f>J50+H50</f>
        <v>0.9</v>
      </c>
      <c r="L50" s="82">
        <f t="shared" si="14"/>
        <v>0.9</v>
      </c>
      <c r="M50" s="81" t="s">
        <v>30</v>
      </c>
      <c r="N50" s="83">
        <v>50000000</v>
      </c>
      <c r="O50" s="81" t="s">
        <v>48</v>
      </c>
      <c r="P50" s="82">
        <v>1</v>
      </c>
      <c r="Q50" s="258">
        <f t="shared" si="1"/>
        <v>1.4814814814814814</v>
      </c>
      <c r="R50" s="84">
        <v>0</v>
      </c>
      <c r="S50" s="85" t="s">
        <v>417</v>
      </c>
      <c r="T50" s="86"/>
      <c r="U50" s="118"/>
      <c r="V50" s="1"/>
      <c r="W50" s="1"/>
      <c r="X50" s="1"/>
      <c r="Y50" s="1"/>
      <c r="Z50" s="1"/>
    </row>
    <row r="51" spans="1:26" ht="15.75" customHeight="1" thickBot="1" x14ac:dyDescent="0.25">
      <c r="A51" s="4"/>
      <c r="B51" s="4"/>
      <c r="C51" s="4"/>
      <c r="D51" s="4"/>
      <c r="E51" s="4"/>
      <c r="F51" s="4"/>
      <c r="G51" s="4"/>
      <c r="H51" s="4"/>
      <c r="I51" s="4"/>
      <c r="J51" s="4"/>
      <c r="K51" s="4"/>
      <c r="L51" s="5"/>
      <c r="M51" s="4"/>
      <c r="N51" s="4"/>
      <c r="O51" s="4"/>
      <c r="P51" s="4"/>
      <c r="Q51" s="1"/>
      <c r="R51" s="1"/>
      <c r="S51" s="18"/>
      <c r="T51" s="13"/>
      <c r="U51" s="4"/>
      <c r="V51" s="1"/>
      <c r="W51" s="1"/>
      <c r="X51" s="1"/>
      <c r="Y51" s="1"/>
      <c r="Z51" s="1"/>
    </row>
    <row r="52" spans="1:26" ht="62.25" customHeight="1" thickBot="1" x14ac:dyDescent="0.25">
      <c r="A52" s="4"/>
      <c r="B52" s="4"/>
      <c r="C52" s="4"/>
      <c r="D52" s="4"/>
      <c r="E52" s="4"/>
      <c r="F52" s="4"/>
      <c r="G52" s="4"/>
      <c r="H52" s="4"/>
      <c r="I52" s="4"/>
      <c r="J52" s="4"/>
      <c r="K52" s="4"/>
      <c r="L52" s="4"/>
      <c r="M52" s="3" t="s">
        <v>239</v>
      </c>
      <c r="N52" s="6">
        <f>SUM(N5:N50)</f>
        <v>1552976417</v>
      </c>
      <c r="O52" s="4"/>
      <c r="P52" s="4"/>
      <c r="Q52" s="1"/>
      <c r="R52" s="1"/>
      <c r="S52" s="18"/>
      <c r="T52" s="13"/>
      <c r="U52" s="4"/>
      <c r="V52" s="1"/>
      <c r="W52" s="1"/>
      <c r="X52" s="1"/>
      <c r="Y52" s="1"/>
      <c r="Z52" s="1"/>
    </row>
    <row r="53" spans="1:26" ht="62.25" customHeight="1" thickBot="1" x14ac:dyDescent="0.25">
      <c r="A53" s="145"/>
      <c r="B53" s="145"/>
      <c r="C53" s="145"/>
      <c r="D53" s="145"/>
      <c r="E53" s="145"/>
      <c r="F53" s="145"/>
      <c r="G53" s="145"/>
      <c r="H53" s="145"/>
      <c r="I53" s="145"/>
      <c r="J53" s="145"/>
      <c r="K53" s="145"/>
      <c r="L53" s="145"/>
      <c r="M53" s="146"/>
      <c r="N53" s="147"/>
      <c r="O53" s="145"/>
      <c r="P53" s="145"/>
      <c r="Q53" s="2"/>
      <c r="R53" s="2"/>
      <c r="S53" s="148"/>
      <c r="T53" s="149"/>
      <c r="U53" s="145"/>
      <c r="V53" s="2"/>
      <c r="W53" s="2"/>
      <c r="X53" s="2"/>
      <c r="Y53" s="2"/>
      <c r="Z53" s="2"/>
    </row>
    <row r="54" spans="1:26" ht="28.5" customHeight="1" thickBot="1" x14ac:dyDescent="0.25">
      <c r="A54" s="4"/>
      <c r="B54" s="4"/>
      <c r="C54" s="378"/>
      <c r="D54" s="145"/>
      <c r="E54" s="4"/>
      <c r="F54" s="4"/>
      <c r="G54" s="4"/>
      <c r="H54" s="4"/>
      <c r="I54" s="4"/>
      <c r="J54" s="4"/>
      <c r="K54" s="4"/>
      <c r="L54" s="4"/>
      <c r="M54" s="4"/>
      <c r="N54" s="4"/>
      <c r="O54" s="7"/>
      <c r="P54" s="272" t="s">
        <v>442</v>
      </c>
      <c r="Q54" s="273"/>
      <c r="R54" s="1"/>
      <c r="S54" s="18"/>
      <c r="T54" s="13"/>
      <c r="U54" s="4"/>
      <c r="V54" s="1"/>
      <c r="W54" s="1"/>
      <c r="X54" s="1"/>
      <c r="Y54" s="1"/>
      <c r="Z54" s="1"/>
    </row>
    <row r="55" spans="1:26" ht="63.75" customHeight="1" x14ac:dyDescent="0.2">
      <c r="A55" s="4"/>
      <c r="B55" s="4"/>
      <c r="C55" s="378"/>
      <c r="D55" s="145"/>
      <c r="E55" s="4"/>
      <c r="F55" s="4"/>
      <c r="G55" s="4"/>
      <c r="H55" s="4"/>
      <c r="I55" s="4"/>
      <c r="J55" s="4"/>
      <c r="K55" s="4"/>
      <c r="L55" s="4"/>
      <c r="M55" s="4"/>
      <c r="N55" s="4"/>
      <c r="O55" s="7"/>
      <c r="P55" s="122" t="s">
        <v>439</v>
      </c>
      <c r="Q55" s="125">
        <f>AVERAGE(Q5:Q50)</f>
        <v>1.220479335983528</v>
      </c>
      <c r="R55" s="1"/>
      <c r="S55" s="18"/>
      <c r="T55" s="13"/>
      <c r="U55" s="4"/>
      <c r="V55" s="1"/>
      <c r="W55" s="1"/>
      <c r="X55" s="1"/>
      <c r="Y55" s="1"/>
      <c r="Z55" s="1"/>
    </row>
    <row r="56" spans="1:26" ht="63.75" customHeight="1" x14ac:dyDescent="0.2">
      <c r="A56" s="4"/>
      <c r="B56" s="4"/>
      <c r="C56" s="378"/>
      <c r="D56" s="145"/>
      <c r="E56" s="4"/>
      <c r="F56" s="4"/>
      <c r="G56" s="4"/>
      <c r="H56" s="4"/>
      <c r="I56" s="4"/>
      <c r="J56" s="4"/>
      <c r="K56" s="4"/>
      <c r="L56" s="4"/>
      <c r="M56" s="1"/>
      <c r="N56" s="1"/>
      <c r="O56" s="1"/>
      <c r="P56" s="123" t="s">
        <v>440</v>
      </c>
      <c r="Q56" s="126">
        <f>SUM(R5:R50)</f>
        <v>921419913</v>
      </c>
      <c r="R56" s="1"/>
      <c r="S56" s="18"/>
      <c r="T56" s="13"/>
      <c r="U56" s="4"/>
      <c r="V56" s="1"/>
      <c r="W56" s="1"/>
      <c r="X56" s="1"/>
      <c r="Y56" s="1"/>
      <c r="Z56" s="1"/>
    </row>
    <row r="57" spans="1:26" ht="42.75" customHeight="1" thickBot="1" x14ac:dyDescent="0.25">
      <c r="A57" s="4"/>
      <c r="B57" s="1"/>
      <c r="C57" s="156"/>
      <c r="D57" s="145"/>
      <c r="E57" s="4"/>
      <c r="F57" s="4"/>
      <c r="G57" s="4"/>
      <c r="H57" s="4"/>
      <c r="I57" s="4"/>
      <c r="J57" s="4"/>
      <c r="K57" s="4"/>
      <c r="L57" s="4"/>
      <c r="M57" s="1"/>
      <c r="N57" s="1"/>
      <c r="O57" s="1"/>
      <c r="P57" s="124" t="s">
        <v>441</v>
      </c>
      <c r="Q57" s="127">
        <f>Q56/N52</f>
        <v>0.59332511615338968</v>
      </c>
      <c r="R57" s="1"/>
      <c r="S57" s="18"/>
      <c r="T57" s="13"/>
      <c r="U57" s="4"/>
      <c r="V57" s="1"/>
      <c r="W57" s="1"/>
      <c r="X57" s="1"/>
      <c r="Y57" s="1"/>
      <c r="Z57" s="1"/>
    </row>
    <row r="58" spans="1:26" ht="42.75" customHeight="1" x14ac:dyDescent="0.2">
      <c r="A58" s="4"/>
      <c r="B58" s="1"/>
      <c r="C58" s="378"/>
      <c r="D58" s="145"/>
      <c r="E58" s="4"/>
      <c r="F58" s="4"/>
      <c r="G58" s="4"/>
      <c r="H58" s="4"/>
      <c r="I58" s="4"/>
      <c r="J58" s="4"/>
      <c r="K58" s="4"/>
      <c r="L58" s="4"/>
      <c r="M58" s="1"/>
      <c r="N58" s="8"/>
      <c r="O58" s="1"/>
      <c r="P58" s="4"/>
      <c r="Q58" s="1"/>
      <c r="R58" s="1"/>
      <c r="S58" s="18"/>
      <c r="T58" s="13"/>
      <c r="U58" s="4"/>
      <c r="V58" s="1"/>
      <c r="W58" s="1"/>
      <c r="X58" s="1"/>
      <c r="Y58" s="1"/>
      <c r="Z58" s="1"/>
    </row>
    <row r="59" spans="1:26" ht="42.75" customHeight="1" x14ac:dyDescent="0.2">
      <c r="A59" s="4"/>
      <c r="B59" s="1"/>
      <c r="C59" s="156"/>
      <c r="D59" s="145"/>
      <c r="E59" s="4"/>
      <c r="F59" s="4"/>
      <c r="G59" s="4"/>
      <c r="H59" s="4"/>
      <c r="I59" s="4"/>
      <c r="J59" s="4"/>
      <c r="K59" s="4"/>
      <c r="L59" s="4"/>
      <c r="M59" s="1"/>
      <c r="N59" s="9"/>
      <c r="O59" s="1"/>
      <c r="P59" s="4"/>
      <c r="Q59" s="1"/>
      <c r="R59" s="1"/>
      <c r="S59" s="18"/>
      <c r="T59" s="13"/>
      <c r="U59" s="4"/>
      <c r="V59" s="1"/>
      <c r="W59" s="1"/>
      <c r="X59" s="1"/>
      <c r="Y59" s="1"/>
      <c r="Z59" s="1"/>
    </row>
    <row r="60" spans="1:26" ht="42.75" customHeight="1" x14ac:dyDescent="0.2">
      <c r="A60" s="4"/>
      <c r="B60" s="1"/>
      <c r="C60" s="1"/>
      <c r="D60" s="4"/>
      <c r="E60" s="4"/>
      <c r="F60" s="4"/>
      <c r="G60" s="4"/>
      <c r="H60" s="4"/>
      <c r="I60" s="4"/>
      <c r="J60" s="4"/>
      <c r="K60" s="4"/>
      <c r="L60" s="4"/>
      <c r="M60" s="1"/>
      <c r="N60" s="10"/>
      <c r="O60" s="1"/>
      <c r="P60" s="4"/>
      <c r="Q60" s="1"/>
      <c r="R60" s="1"/>
      <c r="S60" s="18"/>
      <c r="T60" s="13"/>
      <c r="U60" s="4"/>
      <c r="V60" s="1"/>
      <c r="W60" s="1"/>
      <c r="X60" s="1"/>
      <c r="Y60" s="1"/>
      <c r="Z60" s="1"/>
    </row>
    <row r="61" spans="1:26" ht="30" customHeight="1" x14ac:dyDescent="0.2">
      <c r="A61" s="4"/>
      <c r="B61" s="1"/>
      <c r="C61" s="1"/>
      <c r="D61" s="4"/>
      <c r="E61" s="4"/>
      <c r="F61" s="4"/>
      <c r="G61" s="4"/>
      <c r="H61" s="4"/>
      <c r="I61" s="4"/>
      <c r="J61" s="4"/>
      <c r="K61" s="4"/>
      <c r="L61" s="4"/>
      <c r="M61" s="1"/>
      <c r="N61" s="9"/>
      <c r="O61" s="1"/>
      <c r="P61" s="4"/>
      <c r="Q61" s="1"/>
      <c r="R61" s="1"/>
      <c r="S61" s="18"/>
      <c r="T61" s="13"/>
      <c r="U61" s="4"/>
      <c r="V61" s="1"/>
      <c r="W61" s="1"/>
      <c r="X61" s="1"/>
      <c r="Y61" s="1"/>
      <c r="Z61" s="1"/>
    </row>
    <row r="62" spans="1:26" ht="33.75" customHeight="1" x14ac:dyDescent="0.2">
      <c r="A62" s="4"/>
      <c r="B62" s="1"/>
      <c r="C62" s="1"/>
      <c r="D62" s="4"/>
      <c r="E62" s="4"/>
      <c r="F62" s="4"/>
      <c r="G62" s="4"/>
      <c r="H62" s="4"/>
      <c r="I62" s="4"/>
      <c r="J62" s="4"/>
      <c r="K62" s="4"/>
      <c r="L62" s="4"/>
      <c r="M62" s="1"/>
      <c r="N62" s="9"/>
      <c r="O62" s="1"/>
      <c r="P62" s="4"/>
      <c r="Q62" s="1"/>
      <c r="R62" s="1"/>
      <c r="S62" s="18"/>
      <c r="T62" s="13"/>
      <c r="U62" s="4"/>
      <c r="V62" s="1"/>
      <c r="W62" s="1"/>
      <c r="X62" s="1"/>
      <c r="Y62" s="1"/>
      <c r="Z62" s="1"/>
    </row>
    <row r="63" spans="1:26" ht="66.75" customHeight="1" x14ac:dyDescent="0.2">
      <c r="A63" s="4"/>
      <c r="B63" s="1"/>
      <c r="C63" s="1"/>
      <c r="D63" s="4"/>
      <c r="E63" s="4"/>
      <c r="F63" s="4"/>
      <c r="G63" s="4"/>
      <c r="H63" s="4"/>
      <c r="I63" s="4"/>
      <c r="J63" s="4"/>
      <c r="K63" s="4"/>
      <c r="L63" s="4"/>
      <c r="M63" s="1"/>
      <c r="N63" s="9"/>
      <c r="O63" s="1"/>
      <c r="P63" s="4"/>
      <c r="Q63" s="1"/>
      <c r="R63" s="1"/>
      <c r="S63" s="18"/>
      <c r="T63" s="13"/>
      <c r="U63" s="4"/>
      <c r="V63" s="1"/>
      <c r="W63" s="1"/>
      <c r="X63" s="1"/>
      <c r="Y63" s="1"/>
      <c r="Z63" s="1"/>
    </row>
    <row r="64" spans="1:26" ht="66.75" customHeight="1" x14ac:dyDescent="0.2">
      <c r="A64" s="4"/>
      <c r="B64" s="1"/>
      <c r="C64" s="1"/>
      <c r="D64" s="4"/>
      <c r="E64" s="4"/>
      <c r="F64" s="4"/>
      <c r="G64" s="4"/>
      <c r="H64" s="4"/>
      <c r="I64" s="4"/>
      <c r="J64" s="4"/>
      <c r="K64" s="4"/>
      <c r="L64" s="4"/>
      <c r="M64" s="1"/>
      <c r="N64" s="9"/>
      <c r="O64" s="1"/>
      <c r="P64" s="4"/>
      <c r="Q64" s="1"/>
      <c r="R64" s="1"/>
      <c r="S64" s="18"/>
      <c r="T64" s="13"/>
      <c r="U64" s="4"/>
      <c r="V64" s="1"/>
      <c r="W64" s="1"/>
      <c r="X64" s="1"/>
      <c r="Y64" s="1"/>
      <c r="Z64" s="1"/>
    </row>
    <row r="65" spans="1:26" ht="60.75" customHeight="1" x14ac:dyDescent="0.2">
      <c r="A65" s="4"/>
      <c r="B65" s="1"/>
      <c r="C65" s="1"/>
      <c r="D65" s="4"/>
      <c r="E65" s="4"/>
      <c r="F65" s="4"/>
      <c r="G65" s="4"/>
      <c r="H65" s="4"/>
      <c r="I65" s="4"/>
      <c r="J65" s="4"/>
      <c r="K65" s="4"/>
      <c r="L65" s="4"/>
      <c r="M65" s="1"/>
      <c r="N65" s="9"/>
      <c r="O65" s="1"/>
      <c r="P65" s="4"/>
      <c r="Q65" s="1"/>
      <c r="R65" s="1"/>
      <c r="S65" s="18"/>
      <c r="T65" s="13"/>
      <c r="U65" s="4"/>
      <c r="V65" s="1"/>
      <c r="W65" s="1"/>
      <c r="X65" s="1"/>
      <c r="Y65" s="1"/>
      <c r="Z65" s="1"/>
    </row>
    <row r="66" spans="1:26" ht="60.75" customHeight="1" x14ac:dyDescent="0.2">
      <c r="A66" s="4"/>
      <c r="B66" s="1"/>
      <c r="C66" s="1"/>
      <c r="D66" s="4"/>
      <c r="E66" s="4"/>
      <c r="F66" s="4"/>
      <c r="G66" s="4"/>
      <c r="H66" s="4"/>
      <c r="I66" s="4"/>
      <c r="J66" s="4"/>
      <c r="K66" s="4"/>
      <c r="L66" s="4"/>
      <c r="M66" s="1"/>
      <c r="N66" s="9"/>
      <c r="O66" s="1"/>
      <c r="P66" s="4"/>
      <c r="Q66" s="1"/>
      <c r="R66" s="1"/>
      <c r="S66" s="18"/>
      <c r="T66" s="13"/>
      <c r="U66" s="4"/>
      <c r="V66" s="1"/>
      <c r="W66" s="1"/>
      <c r="X66" s="1"/>
      <c r="Y66" s="1"/>
      <c r="Z66" s="1"/>
    </row>
    <row r="67" spans="1:26" ht="82.5" customHeight="1" x14ac:dyDescent="0.2">
      <c r="A67" s="4"/>
      <c r="B67" s="1"/>
      <c r="C67" s="1"/>
      <c r="D67" s="4"/>
      <c r="E67" s="4"/>
      <c r="F67" s="4"/>
      <c r="G67" s="4"/>
      <c r="H67" s="4"/>
      <c r="I67" s="4"/>
      <c r="J67" s="4"/>
      <c r="K67" s="4"/>
      <c r="L67" s="4"/>
      <c r="M67" s="1"/>
      <c r="N67" s="9"/>
      <c r="O67" s="1"/>
      <c r="P67" s="4"/>
      <c r="Q67" s="1"/>
      <c r="R67" s="1"/>
      <c r="S67" s="18"/>
      <c r="T67" s="13"/>
      <c r="U67" s="4"/>
      <c r="V67" s="1"/>
      <c r="W67" s="1"/>
      <c r="X67" s="1"/>
      <c r="Y67" s="1"/>
      <c r="Z67" s="1"/>
    </row>
    <row r="68" spans="1:26" ht="15.75" customHeight="1" x14ac:dyDescent="0.2">
      <c r="A68" s="4"/>
      <c r="B68" s="4"/>
      <c r="C68" s="4"/>
      <c r="D68" s="4"/>
      <c r="E68" s="4"/>
      <c r="F68" s="4"/>
      <c r="G68" s="4"/>
      <c r="H68" s="4"/>
      <c r="I68" s="4"/>
      <c r="J68" s="4"/>
      <c r="K68" s="4"/>
      <c r="L68" s="4"/>
      <c r="M68" s="4"/>
      <c r="N68" s="4"/>
      <c r="O68" s="7"/>
      <c r="P68" s="4"/>
      <c r="Q68" s="1"/>
      <c r="R68" s="1"/>
      <c r="S68" s="18"/>
      <c r="T68" s="13"/>
      <c r="U68" s="4"/>
      <c r="V68" s="1"/>
      <c r="W68" s="1"/>
      <c r="X68" s="1"/>
      <c r="Y68" s="1"/>
      <c r="Z68" s="1"/>
    </row>
    <row r="69" spans="1:26" ht="15.75" customHeight="1" x14ac:dyDescent="0.2">
      <c r="A69" s="4"/>
      <c r="B69" s="4"/>
      <c r="C69" s="4"/>
      <c r="D69" s="4"/>
      <c r="E69" s="4"/>
      <c r="F69" s="4"/>
      <c r="G69" s="4"/>
      <c r="H69" s="4"/>
      <c r="I69" s="4"/>
      <c r="J69" s="4"/>
      <c r="K69" s="4"/>
      <c r="L69" s="4"/>
      <c r="M69" s="4"/>
      <c r="N69" s="4"/>
      <c r="O69" s="7"/>
      <c r="P69" s="4"/>
      <c r="Q69" s="1"/>
      <c r="R69" s="1"/>
      <c r="S69" s="18"/>
      <c r="T69" s="13"/>
      <c r="U69" s="4"/>
      <c r="V69" s="1"/>
      <c r="W69" s="1"/>
      <c r="X69" s="1"/>
      <c r="Y69" s="1"/>
      <c r="Z69" s="1"/>
    </row>
    <row r="70" spans="1:26" ht="15.75" customHeight="1" x14ac:dyDescent="0.2">
      <c r="A70" s="4"/>
      <c r="B70" s="4"/>
      <c r="C70" s="4"/>
      <c r="D70" s="4"/>
      <c r="E70" s="4"/>
      <c r="F70" s="4"/>
      <c r="G70" s="4"/>
      <c r="H70" s="4"/>
      <c r="I70" s="4"/>
      <c r="J70" s="4"/>
      <c r="K70" s="4"/>
      <c r="L70" s="4"/>
      <c r="M70" s="4"/>
      <c r="N70" s="4"/>
      <c r="O70" s="7"/>
      <c r="P70" s="4"/>
      <c r="Q70" s="1"/>
      <c r="R70" s="1"/>
      <c r="S70" s="18"/>
      <c r="T70" s="13"/>
      <c r="U70" s="4"/>
      <c r="V70" s="1"/>
      <c r="W70" s="1"/>
      <c r="X70" s="1"/>
      <c r="Y70" s="1"/>
      <c r="Z70" s="1"/>
    </row>
    <row r="71" spans="1:26" ht="15.75" customHeight="1" x14ac:dyDescent="0.2">
      <c r="A71" s="4"/>
      <c r="B71" s="4"/>
      <c r="C71" s="4"/>
      <c r="D71" s="4"/>
      <c r="E71" s="4"/>
      <c r="F71" s="4"/>
      <c r="G71" s="4"/>
      <c r="H71" s="4"/>
      <c r="I71" s="4"/>
      <c r="J71" s="4"/>
      <c r="K71" s="4"/>
      <c r="L71" s="4"/>
      <c r="M71" s="4"/>
      <c r="N71" s="4"/>
      <c r="O71" s="7"/>
      <c r="P71" s="4"/>
      <c r="Q71" s="1"/>
      <c r="R71" s="1"/>
      <c r="S71" s="18"/>
      <c r="T71" s="13"/>
      <c r="U71" s="4"/>
      <c r="V71" s="1"/>
      <c r="W71" s="1"/>
      <c r="X71" s="1"/>
      <c r="Y71" s="1"/>
      <c r="Z71" s="1"/>
    </row>
    <row r="72" spans="1:26" ht="15.75" customHeight="1" x14ac:dyDescent="0.2">
      <c r="A72" s="4"/>
      <c r="B72" s="4"/>
      <c r="C72" s="4"/>
      <c r="D72" s="4"/>
      <c r="E72" s="4"/>
      <c r="F72" s="4"/>
      <c r="G72" s="4"/>
      <c r="H72" s="4"/>
      <c r="I72" s="4"/>
      <c r="J72" s="4"/>
      <c r="K72" s="4"/>
      <c r="L72" s="4"/>
      <c r="M72" s="4"/>
      <c r="N72" s="4"/>
      <c r="O72" s="7"/>
      <c r="P72" s="4"/>
      <c r="Q72" s="1"/>
      <c r="R72" s="1"/>
      <c r="S72" s="18"/>
      <c r="T72" s="13"/>
      <c r="U72" s="4"/>
      <c r="V72" s="1"/>
      <c r="W72" s="1"/>
      <c r="X72" s="1"/>
      <c r="Y72" s="1"/>
      <c r="Z72" s="1"/>
    </row>
    <row r="73" spans="1:26" ht="15.75" customHeight="1" x14ac:dyDescent="0.2">
      <c r="A73" s="4"/>
      <c r="B73" s="4"/>
      <c r="C73" s="4"/>
      <c r="D73" s="4"/>
      <c r="E73" s="4"/>
      <c r="F73" s="4"/>
      <c r="G73" s="4"/>
      <c r="H73" s="4"/>
      <c r="I73" s="4"/>
      <c r="J73" s="4"/>
      <c r="K73" s="4"/>
      <c r="L73" s="4"/>
      <c r="M73" s="4"/>
      <c r="N73" s="4"/>
      <c r="O73" s="7"/>
      <c r="P73" s="4"/>
      <c r="Q73" s="1"/>
      <c r="R73" s="1"/>
      <c r="S73" s="18"/>
      <c r="T73" s="13"/>
      <c r="U73" s="4"/>
      <c r="V73" s="1"/>
      <c r="W73" s="1"/>
      <c r="X73" s="1"/>
      <c r="Y73" s="1"/>
      <c r="Z73" s="1"/>
    </row>
    <row r="74" spans="1:26" ht="15.75" customHeight="1" x14ac:dyDescent="0.2">
      <c r="A74" s="4"/>
      <c r="B74" s="4"/>
      <c r="C74" s="4"/>
      <c r="D74" s="4"/>
      <c r="E74" s="4"/>
      <c r="F74" s="4"/>
      <c r="G74" s="4"/>
      <c r="H74" s="4"/>
      <c r="I74" s="4"/>
      <c r="J74" s="4"/>
      <c r="K74" s="4"/>
      <c r="L74" s="4"/>
      <c r="M74" s="4"/>
      <c r="N74" s="4"/>
      <c r="O74" s="7"/>
      <c r="P74" s="4"/>
      <c r="Q74" s="1"/>
      <c r="R74" s="1"/>
      <c r="S74" s="18"/>
      <c r="T74" s="13"/>
      <c r="U74" s="4"/>
      <c r="V74" s="1"/>
      <c r="W74" s="1"/>
      <c r="X74" s="1"/>
      <c r="Y74" s="1"/>
      <c r="Z74" s="1"/>
    </row>
    <row r="75" spans="1:26" ht="15.75" customHeight="1" x14ac:dyDescent="0.2">
      <c r="A75" s="4"/>
      <c r="B75" s="4"/>
      <c r="C75" s="4"/>
      <c r="D75" s="4"/>
      <c r="E75" s="4"/>
      <c r="F75" s="4"/>
      <c r="G75" s="4"/>
      <c r="H75" s="4"/>
      <c r="I75" s="4"/>
      <c r="J75" s="4"/>
      <c r="K75" s="4"/>
      <c r="L75" s="4"/>
      <c r="M75" s="4"/>
      <c r="N75" s="4"/>
      <c r="O75" s="7"/>
      <c r="P75" s="4"/>
      <c r="Q75" s="1"/>
      <c r="R75" s="1"/>
      <c r="S75" s="18"/>
      <c r="T75" s="13"/>
      <c r="U75" s="4"/>
      <c r="V75" s="1"/>
      <c r="W75" s="1"/>
      <c r="X75" s="1"/>
      <c r="Y75" s="1"/>
      <c r="Z75" s="1"/>
    </row>
    <row r="76" spans="1:26" ht="15.75" customHeight="1" x14ac:dyDescent="0.2">
      <c r="A76" s="4"/>
      <c r="B76" s="4"/>
      <c r="C76" s="4"/>
      <c r="D76" s="4"/>
      <c r="E76" s="4"/>
      <c r="F76" s="4"/>
      <c r="G76" s="4"/>
      <c r="H76" s="4"/>
      <c r="I76" s="4"/>
      <c r="J76" s="4"/>
      <c r="K76" s="4"/>
      <c r="L76" s="4"/>
      <c r="M76" s="4"/>
      <c r="N76" s="4"/>
      <c r="O76" s="7"/>
      <c r="P76" s="4"/>
      <c r="Q76" s="1"/>
      <c r="R76" s="1"/>
      <c r="S76" s="18"/>
      <c r="T76" s="13"/>
      <c r="U76" s="4"/>
      <c r="V76" s="1"/>
      <c r="W76" s="1"/>
      <c r="X76" s="1"/>
      <c r="Y76" s="1"/>
      <c r="Z76" s="1"/>
    </row>
    <row r="77" spans="1:26" ht="15.75" customHeight="1" x14ac:dyDescent="0.2">
      <c r="A77" s="4"/>
      <c r="B77" s="4"/>
      <c r="C77" s="4"/>
      <c r="D77" s="4"/>
      <c r="E77" s="4"/>
      <c r="F77" s="4"/>
      <c r="G77" s="4"/>
      <c r="H77" s="4"/>
      <c r="I77" s="4"/>
      <c r="J77" s="4"/>
      <c r="K77" s="4"/>
      <c r="L77" s="4"/>
      <c r="M77" s="4"/>
      <c r="N77" s="4"/>
      <c r="O77" s="7"/>
      <c r="P77" s="4"/>
      <c r="Q77" s="1"/>
      <c r="R77" s="1"/>
      <c r="S77" s="18"/>
      <c r="T77" s="13"/>
      <c r="U77" s="4"/>
      <c r="V77" s="1"/>
      <c r="W77" s="1"/>
      <c r="X77" s="1"/>
      <c r="Y77" s="1"/>
      <c r="Z77" s="1"/>
    </row>
    <row r="78" spans="1:26" ht="15.75" customHeight="1" x14ac:dyDescent="0.2">
      <c r="A78" s="4"/>
      <c r="B78" s="4"/>
      <c r="C78" s="4"/>
      <c r="D78" s="4"/>
      <c r="E78" s="4"/>
      <c r="F78" s="4"/>
      <c r="G78" s="4"/>
      <c r="H78" s="4"/>
      <c r="I78" s="4"/>
      <c r="J78" s="4"/>
      <c r="K78" s="4"/>
      <c r="L78" s="4"/>
      <c r="M78" s="4"/>
      <c r="N78" s="4"/>
      <c r="O78" s="7"/>
      <c r="P78" s="4"/>
      <c r="Q78" s="1"/>
      <c r="R78" s="1"/>
      <c r="S78" s="18"/>
      <c r="T78" s="13"/>
      <c r="U78" s="4"/>
      <c r="V78" s="1"/>
      <c r="W78" s="1"/>
      <c r="X78" s="1"/>
      <c r="Y78" s="1"/>
      <c r="Z78" s="1"/>
    </row>
    <row r="79" spans="1:26" ht="15.75" customHeight="1" x14ac:dyDescent="0.2">
      <c r="A79" s="4"/>
      <c r="B79" s="4"/>
      <c r="C79" s="4"/>
      <c r="D79" s="4"/>
      <c r="E79" s="4"/>
      <c r="F79" s="4"/>
      <c r="G79" s="4"/>
      <c r="H79" s="4"/>
      <c r="I79" s="4"/>
      <c r="J79" s="4"/>
      <c r="K79" s="4"/>
      <c r="L79" s="4"/>
      <c r="M79" s="4"/>
      <c r="N79" s="4"/>
      <c r="O79" s="7"/>
      <c r="P79" s="4"/>
      <c r="Q79" s="1"/>
      <c r="R79" s="1"/>
      <c r="S79" s="18"/>
      <c r="T79" s="13"/>
      <c r="U79" s="4"/>
      <c r="V79" s="1"/>
      <c r="W79" s="1"/>
      <c r="X79" s="1"/>
      <c r="Y79" s="1"/>
      <c r="Z79" s="1"/>
    </row>
    <row r="80" spans="1:26" ht="15.75" customHeight="1" x14ac:dyDescent="0.2">
      <c r="A80" s="4"/>
      <c r="B80" s="4"/>
      <c r="C80" s="4"/>
      <c r="D80" s="4"/>
      <c r="E80" s="4"/>
      <c r="F80" s="4"/>
      <c r="G80" s="4"/>
      <c r="H80" s="4"/>
      <c r="I80" s="4"/>
      <c r="J80" s="4"/>
      <c r="K80" s="4"/>
      <c r="L80" s="4"/>
      <c r="M80" s="4"/>
      <c r="N80" s="4"/>
      <c r="O80" s="7"/>
      <c r="P80" s="4"/>
      <c r="Q80" s="1"/>
      <c r="R80" s="1"/>
      <c r="S80" s="18"/>
      <c r="T80" s="13"/>
      <c r="U80" s="4"/>
      <c r="V80" s="1"/>
      <c r="W80" s="1"/>
      <c r="X80" s="1"/>
      <c r="Y80" s="1"/>
      <c r="Z80" s="1"/>
    </row>
    <row r="81" spans="1:26" ht="15.75" customHeight="1" x14ac:dyDescent="0.2">
      <c r="A81" s="4"/>
      <c r="B81" s="4"/>
      <c r="C81" s="4"/>
      <c r="D81" s="4"/>
      <c r="E81" s="4"/>
      <c r="F81" s="4"/>
      <c r="G81" s="4"/>
      <c r="H81" s="4"/>
      <c r="I81" s="4"/>
      <c r="J81" s="4"/>
      <c r="K81" s="4"/>
      <c r="L81" s="4"/>
      <c r="M81" s="4"/>
      <c r="N81" s="4"/>
      <c r="O81" s="7"/>
      <c r="P81" s="4"/>
      <c r="Q81" s="1"/>
      <c r="R81" s="1"/>
      <c r="S81" s="18"/>
      <c r="T81" s="13"/>
      <c r="U81" s="4"/>
      <c r="V81" s="1"/>
      <c r="W81" s="1"/>
      <c r="X81" s="1"/>
      <c r="Y81" s="1"/>
      <c r="Z81" s="1"/>
    </row>
    <row r="82" spans="1:26" ht="15.75" customHeight="1" x14ac:dyDescent="0.2">
      <c r="A82" s="4"/>
      <c r="B82" s="4"/>
      <c r="C82" s="4"/>
      <c r="D82" s="4"/>
      <c r="E82" s="4"/>
      <c r="F82" s="4"/>
      <c r="G82" s="4"/>
      <c r="H82" s="4"/>
      <c r="I82" s="4"/>
      <c r="J82" s="4"/>
      <c r="K82" s="4"/>
      <c r="L82" s="4"/>
      <c r="M82" s="4"/>
      <c r="N82" s="4"/>
      <c r="O82" s="7"/>
      <c r="P82" s="4"/>
      <c r="Q82" s="1"/>
      <c r="R82" s="1"/>
      <c r="S82" s="18"/>
      <c r="T82" s="13"/>
      <c r="U82" s="4"/>
      <c r="V82" s="1"/>
      <c r="W82" s="1"/>
      <c r="X82" s="1"/>
      <c r="Y82" s="1"/>
      <c r="Z82" s="1"/>
    </row>
    <row r="83" spans="1:26" ht="15.75" customHeight="1" x14ac:dyDescent="0.2">
      <c r="A83" s="4"/>
      <c r="B83" s="4"/>
      <c r="C83" s="4"/>
      <c r="D83" s="4"/>
      <c r="E83" s="4"/>
      <c r="F83" s="4"/>
      <c r="G83" s="4"/>
      <c r="H83" s="4"/>
      <c r="I83" s="4"/>
      <c r="J83" s="4"/>
      <c r="K83" s="4"/>
      <c r="L83" s="4"/>
      <c r="M83" s="4"/>
      <c r="N83" s="4"/>
      <c r="O83" s="7"/>
      <c r="P83" s="4"/>
      <c r="Q83" s="1"/>
      <c r="R83" s="1"/>
      <c r="S83" s="18"/>
      <c r="T83" s="13"/>
      <c r="U83" s="4"/>
      <c r="V83" s="1"/>
      <c r="W83" s="1"/>
      <c r="X83" s="1"/>
      <c r="Y83" s="1"/>
      <c r="Z83" s="1"/>
    </row>
    <row r="84" spans="1:26" ht="15.75" customHeight="1" x14ac:dyDescent="0.2">
      <c r="A84" s="4"/>
      <c r="B84" s="4"/>
      <c r="C84" s="4"/>
      <c r="D84" s="4"/>
      <c r="E84" s="4"/>
      <c r="F84" s="4"/>
      <c r="G84" s="4"/>
      <c r="H84" s="4"/>
      <c r="I84" s="4"/>
      <c r="J84" s="4"/>
      <c r="K84" s="4"/>
      <c r="L84" s="4"/>
      <c r="M84" s="4"/>
      <c r="N84" s="4"/>
      <c r="O84" s="7"/>
      <c r="P84" s="4"/>
      <c r="Q84" s="1"/>
      <c r="R84" s="1"/>
      <c r="S84" s="18"/>
      <c r="T84" s="13"/>
      <c r="U84" s="4"/>
      <c r="V84" s="1"/>
      <c r="W84" s="1"/>
      <c r="X84" s="1"/>
      <c r="Y84" s="1"/>
      <c r="Z84" s="1"/>
    </row>
    <row r="85" spans="1:26" ht="15.75" customHeight="1" x14ac:dyDescent="0.2">
      <c r="A85" s="4"/>
      <c r="B85" s="4"/>
      <c r="C85" s="4"/>
      <c r="D85" s="4"/>
      <c r="E85" s="4"/>
      <c r="F85" s="4"/>
      <c r="G85" s="4"/>
      <c r="H85" s="4"/>
      <c r="I85" s="4"/>
      <c r="J85" s="4"/>
      <c r="K85" s="4"/>
      <c r="L85" s="4"/>
      <c r="M85" s="4"/>
      <c r="N85" s="4"/>
      <c r="O85" s="7"/>
      <c r="P85" s="4"/>
      <c r="Q85" s="1"/>
      <c r="R85" s="1"/>
      <c r="S85" s="18"/>
      <c r="T85" s="13"/>
      <c r="U85" s="4"/>
      <c r="V85" s="1"/>
      <c r="W85" s="1"/>
      <c r="X85" s="1"/>
      <c r="Y85" s="1"/>
      <c r="Z85" s="1"/>
    </row>
    <row r="86" spans="1:26" ht="15.75" customHeight="1" x14ac:dyDescent="0.2">
      <c r="A86" s="4"/>
      <c r="B86" s="4"/>
      <c r="C86" s="4"/>
      <c r="D86" s="4"/>
      <c r="E86" s="4"/>
      <c r="F86" s="4"/>
      <c r="G86" s="4"/>
      <c r="H86" s="4"/>
      <c r="I86" s="4"/>
      <c r="J86" s="4"/>
      <c r="K86" s="4"/>
      <c r="L86" s="4"/>
      <c r="M86" s="4"/>
      <c r="N86" s="4"/>
      <c r="O86" s="7"/>
      <c r="P86" s="4"/>
      <c r="Q86" s="1"/>
      <c r="R86" s="1"/>
      <c r="S86" s="18"/>
      <c r="T86" s="13"/>
      <c r="U86" s="4"/>
      <c r="V86" s="1"/>
      <c r="W86" s="1"/>
      <c r="X86" s="1"/>
      <c r="Y86" s="1"/>
      <c r="Z86" s="1"/>
    </row>
    <row r="87" spans="1:26" ht="15.75" customHeight="1" x14ac:dyDescent="0.2">
      <c r="A87" s="4"/>
      <c r="B87" s="4"/>
      <c r="C87" s="4"/>
      <c r="D87" s="4"/>
      <c r="E87" s="4"/>
      <c r="F87" s="4"/>
      <c r="G87" s="4"/>
      <c r="H87" s="4"/>
      <c r="I87" s="4"/>
      <c r="J87" s="4"/>
      <c r="K87" s="4"/>
      <c r="L87" s="4"/>
      <c r="M87" s="4"/>
      <c r="N87" s="4"/>
      <c r="O87" s="7"/>
      <c r="P87" s="4"/>
      <c r="Q87" s="1"/>
      <c r="R87" s="1"/>
      <c r="S87" s="18"/>
      <c r="T87" s="13"/>
      <c r="U87" s="4"/>
      <c r="V87" s="1"/>
      <c r="W87" s="1"/>
      <c r="X87" s="1"/>
      <c r="Y87" s="1"/>
      <c r="Z87" s="1"/>
    </row>
    <row r="88" spans="1:26" ht="15.75" customHeight="1" x14ac:dyDescent="0.2">
      <c r="A88" s="4"/>
      <c r="B88" s="4"/>
      <c r="C88" s="4"/>
      <c r="D88" s="4"/>
      <c r="E88" s="4"/>
      <c r="F88" s="4"/>
      <c r="G88" s="4"/>
      <c r="H88" s="4"/>
      <c r="I88" s="4"/>
      <c r="J88" s="4"/>
      <c r="K88" s="4"/>
      <c r="L88" s="4"/>
      <c r="M88" s="4"/>
      <c r="N88" s="4"/>
      <c r="O88" s="7"/>
      <c r="P88" s="4"/>
      <c r="Q88" s="1"/>
      <c r="R88" s="1"/>
      <c r="S88" s="18"/>
      <c r="T88" s="13"/>
      <c r="U88" s="4"/>
      <c r="V88" s="1"/>
      <c r="W88" s="1"/>
      <c r="X88" s="1"/>
      <c r="Y88" s="1"/>
      <c r="Z88" s="1"/>
    </row>
    <row r="89" spans="1:26" ht="15.75" customHeight="1" x14ac:dyDescent="0.2">
      <c r="A89" s="4"/>
      <c r="B89" s="4"/>
      <c r="C89" s="4"/>
      <c r="D89" s="4"/>
      <c r="E89" s="4"/>
      <c r="F89" s="4"/>
      <c r="G89" s="4"/>
      <c r="H89" s="4"/>
      <c r="I89" s="4"/>
      <c r="J89" s="4"/>
      <c r="K89" s="4"/>
      <c r="L89" s="4"/>
      <c r="M89" s="4"/>
      <c r="N89" s="4"/>
      <c r="O89" s="7"/>
      <c r="P89" s="4"/>
      <c r="Q89" s="1"/>
      <c r="R89" s="1"/>
      <c r="S89" s="18"/>
      <c r="T89" s="13"/>
      <c r="U89" s="4"/>
      <c r="V89" s="1"/>
      <c r="W89" s="1"/>
      <c r="X89" s="1"/>
      <c r="Y89" s="1"/>
      <c r="Z89" s="1"/>
    </row>
    <row r="90" spans="1:26" ht="15.75" customHeight="1" x14ac:dyDescent="0.2">
      <c r="A90" s="4"/>
      <c r="B90" s="4"/>
      <c r="C90" s="4"/>
      <c r="D90" s="4"/>
      <c r="E90" s="4"/>
      <c r="F90" s="4"/>
      <c r="G90" s="4"/>
      <c r="H90" s="4"/>
      <c r="I90" s="4"/>
      <c r="J90" s="4"/>
      <c r="K90" s="4"/>
      <c r="L90" s="4"/>
      <c r="M90" s="4"/>
      <c r="N90" s="4"/>
      <c r="O90" s="7"/>
      <c r="P90" s="4"/>
      <c r="Q90" s="1"/>
      <c r="R90" s="1"/>
      <c r="S90" s="18"/>
      <c r="T90" s="13"/>
      <c r="U90" s="4"/>
      <c r="V90" s="1"/>
      <c r="W90" s="1"/>
      <c r="X90" s="1"/>
      <c r="Y90" s="1"/>
      <c r="Z90" s="1"/>
    </row>
    <row r="91" spans="1:26" ht="15.75" customHeight="1" x14ac:dyDescent="0.2">
      <c r="A91" s="4"/>
      <c r="B91" s="4"/>
      <c r="C91" s="4"/>
      <c r="D91" s="4"/>
      <c r="E91" s="4"/>
      <c r="F91" s="4"/>
      <c r="G91" s="4"/>
      <c r="H91" s="4"/>
      <c r="I91" s="4"/>
      <c r="J91" s="4"/>
      <c r="K91" s="4"/>
      <c r="L91" s="4"/>
      <c r="M91" s="4"/>
      <c r="N91" s="4"/>
      <c r="O91" s="7"/>
      <c r="P91" s="4"/>
      <c r="Q91" s="1"/>
      <c r="R91" s="1"/>
      <c r="S91" s="18"/>
      <c r="T91" s="13"/>
      <c r="U91" s="4"/>
      <c r="V91" s="1"/>
      <c r="W91" s="1"/>
      <c r="X91" s="1"/>
      <c r="Y91" s="1"/>
      <c r="Z91" s="1"/>
    </row>
    <row r="92" spans="1:26" ht="15.75" customHeight="1" x14ac:dyDescent="0.2">
      <c r="A92" s="4"/>
      <c r="B92" s="4"/>
      <c r="C92" s="4"/>
      <c r="D92" s="4"/>
      <c r="E92" s="4"/>
      <c r="F92" s="4"/>
      <c r="G92" s="4"/>
      <c r="H92" s="4"/>
      <c r="I92" s="4"/>
      <c r="J92" s="4"/>
      <c r="K92" s="4"/>
      <c r="L92" s="4"/>
      <c r="M92" s="4"/>
      <c r="N92" s="4"/>
      <c r="O92" s="7"/>
      <c r="P92" s="4"/>
      <c r="Q92" s="1"/>
      <c r="R92" s="1"/>
      <c r="S92" s="18"/>
      <c r="T92" s="13"/>
      <c r="U92" s="4"/>
      <c r="V92" s="1"/>
      <c r="W92" s="1"/>
      <c r="X92" s="1"/>
      <c r="Y92" s="1"/>
      <c r="Z92" s="1"/>
    </row>
    <row r="93" spans="1:26" ht="15.75" customHeight="1" x14ac:dyDescent="0.2">
      <c r="A93" s="4"/>
      <c r="B93" s="4"/>
      <c r="C93" s="4"/>
      <c r="D93" s="4"/>
      <c r="E93" s="4"/>
      <c r="F93" s="4"/>
      <c r="G93" s="4"/>
      <c r="H93" s="4"/>
      <c r="I93" s="4"/>
      <c r="J93" s="4"/>
      <c r="K93" s="4"/>
      <c r="L93" s="4"/>
      <c r="M93" s="4"/>
      <c r="N93" s="4"/>
      <c r="O93" s="7"/>
      <c r="P93" s="4"/>
      <c r="Q93" s="1"/>
      <c r="R93" s="1"/>
      <c r="S93" s="18"/>
      <c r="T93" s="13"/>
      <c r="U93" s="4"/>
      <c r="V93" s="1"/>
      <c r="W93" s="1"/>
      <c r="X93" s="1"/>
      <c r="Y93" s="1"/>
      <c r="Z93" s="1"/>
    </row>
    <row r="94" spans="1:26" ht="15.75" customHeight="1" x14ac:dyDescent="0.2">
      <c r="A94" s="4"/>
      <c r="B94" s="4"/>
      <c r="C94" s="4"/>
      <c r="D94" s="4"/>
      <c r="E94" s="4"/>
      <c r="F94" s="4"/>
      <c r="G94" s="4"/>
      <c r="H94" s="4"/>
      <c r="I94" s="4"/>
      <c r="J94" s="4"/>
      <c r="K94" s="4"/>
      <c r="L94" s="4"/>
      <c r="M94" s="4"/>
      <c r="N94" s="4"/>
      <c r="O94" s="7"/>
      <c r="P94" s="4"/>
      <c r="Q94" s="1"/>
      <c r="R94" s="1"/>
      <c r="S94" s="18"/>
      <c r="T94" s="13"/>
      <c r="U94" s="4"/>
      <c r="V94" s="1"/>
      <c r="W94" s="1"/>
      <c r="X94" s="1"/>
      <c r="Y94" s="1"/>
      <c r="Z94" s="1"/>
    </row>
    <row r="95" spans="1:26" ht="15.75" customHeight="1" x14ac:dyDescent="0.2">
      <c r="A95" s="4"/>
      <c r="B95" s="4"/>
      <c r="C95" s="4"/>
      <c r="D95" s="4"/>
      <c r="E95" s="4"/>
      <c r="F95" s="4"/>
      <c r="G95" s="4"/>
      <c r="H95" s="4"/>
      <c r="I95" s="4"/>
      <c r="J95" s="4"/>
      <c r="K95" s="4"/>
      <c r="L95" s="4"/>
      <c r="M95" s="4"/>
      <c r="N95" s="4"/>
      <c r="O95" s="7"/>
      <c r="P95" s="4"/>
      <c r="Q95" s="1"/>
      <c r="R95" s="1"/>
      <c r="S95" s="18"/>
      <c r="T95" s="13"/>
      <c r="U95" s="4"/>
      <c r="V95" s="1"/>
      <c r="W95" s="1"/>
      <c r="X95" s="1"/>
      <c r="Y95" s="1"/>
      <c r="Z95" s="1"/>
    </row>
    <row r="96" spans="1:26" ht="15.75" customHeight="1" x14ac:dyDescent="0.2">
      <c r="A96" s="4"/>
      <c r="B96" s="4"/>
      <c r="C96" s="4"/>
      <c r="D96" s="4"/>
      <c r="E96" s="4"/>
      <c r="F96" s="4"/>
      <c r="G96" s="4"/>
      <c r="H96" s="4"/>
      <c r="I96" s="4"/>
      <c r="J96" s="4"/>
      <c r="K96" s="4"/>
      <c r="L96" s="4"/>
      <c r="M96" s="4"/>
      <c r="N96" s="4"/>
      <c r="O96" s="7"/>
      <c r="P96" s="4"/>
      <c r="Q96" s="1"/>
      <c r="R96" s="1"/>
      <c r="S96" s="18"/>
      <c r="T96" s="13"/>
      <c r="U96" s="4"/>
      <c r="V96" s="1"/>
      <c r="W96" s="1"/>
      <c r="X96" s="1"/>
      <c r="Y96" s="1"/>
      <c r="Z96" s="1"/>
    </row>
    <row r="97" spans="1:26" ht="15.75" customHeight="1" x14ac:dyDescent="0.2">
      <c r="A97" s="4"/>
      <c r="B97" s="4"/>
      <c r="C97" s="4"/>
      <c r="D97" s="4"/>
      <c r="E97" s="4"/>
      <c r="F97" s="4"/>
      <c r="G97" s="4"/>
      <c r="H97" s="4"/>
      <c r="I97" s="4"/>
      <c r="J97" s="4"/>
      <c r="K97" s="4"/>
      <c r="L97" s="4"/>
      <c r="M97" s="4"/>
      <c r="N97" s="4"/>
      <c r="O97" s="7"/>
      <c r="P97" s="4"/>
      <c r="Q97" s="1"/>
      <c r="R97" s="1"/>
      <c r="S97" s="18"/>
      <c r="T97" s="13"/>
      <c r="U97" s="4"/>
      <c r="V97" s="1"/>
      <c r="W97" s="1"/>
      <c r="X97" s="1"/>
      <c r="Y97" s="1"/>
      <c r="Z97" s="1"/>
    </row>
    <row r="98" spans="1:26" ht="15.75" customHeight="1" x14ac:dyDescent="0.2">
      <c r="A98" s="4"/>
      <c r="B98" s="4"/>
      <c r="C98" s="4"/>
      <c r="D98" s="4"/>
      <c r="E98" s="4"/>
      <c r="F98" s="4"/>
      <c r="G98" s="4"/>
      <c r="H98" s="4"/>
      <c r="I98" s="4"/>
      <c r="J98" s="4"/>
      <c r="K98" s="4"/>
      <c r="L98" s="4"/>
      <c r="M98" s="4"/>
      <c r="N98" s="4"/>
      <c r="O98" s="7"/>
      <c r="P98" s="4"/>
      <c r="Q98" s="1"/>
      <c r="R98" s="1"/>
      <c r="S98" s="18"/>
      <c r="T98" s="13"/>
      <c r="U98" s="4"/>
      <c r="V98" s="1"/>
      <c r="W98" s="1"/>
      <c r="X98" s="1"/>
      <c r="Y98" s="1"/>
      <c r="Z98" s="1"/>
    </row>
    <row r="99" spans="1:26" ht="15.75" customHeight="1" x14ac:dyDescent="0.2">
      <c r="A99" s="4"/>
      <c r="B99" s="4"/>
      <c r="C99" s="4"/>
      <c r="D99" s="4"/>
      <c r="E99" s="4"/>
      <c r="F99" s="4"/>
      <c r="G99" s="4"/>
      <c r="H99" s="4"/>
      <c r="I99" s="4"/>
      <c r="J99" s="4"/>
      <c r="K99" s="4"/>
      <c r="L99" s="4"/>
      <c r="M99" s="4"/>
      <c r="N99" s="4"/>
      <c r="O99" s="7"/>
      <c r="P99" s="4"/>
      <c r="Q99" s="1"/>
      <c r="R99" s="1"/>
      <c r="S99" s="18"/>
      <c r="T99" s="13"/>
      <c r="U99" s="4"/>
      <c r="V99" s="1"/>
      <c r="W99" s="1"/>
      <c r="X99" s="1"/>
      <c r="Y99" s="1"/>
      <c r="Z99" s="1"/>
    </row>
    <row r="100" spans="1:26" ht="15.75" customHeight="1" x14ac:dyDescent="0.2">
      <c r="A100" s="4"/>
      <c r="B100" s="4"/>
      <c r="C100" s="4"/>
      <c r="D100" s="4"/>
      <c r="E100" s="4"/>
      <c r="F100" s="4"/>
      <c r="G100" s="4"/>
      <c r="H100" s="4"/>
      <c r="I100" s="4"/>
      <c r="J100" s="4"/>
      <c r="K100" s="4"/>
      <c r="L100" s="4"/>
      <c r="M100" s="4"/>
      <c r="N100" s="4"/>
      <c r="O100" s="7"/>
      <c r="P100" s="4"/>
      <c r="Q100" s="1"/>
      <c r="R100" s="1"/>
      <c r="S100" s="18"/>
      <c r="T100" s="13"/>
      <c r="U100" s="4"/>
      <c r="V100" s="1"/>
      <c r="W100" s="1"/>
      <c r="X100" s="1"/>
      <c r="Y100" s="1"/>
      <c r="Z100" s="1"/>
    </row>
    <row r="101" spans="1:26" ht="15.75" customHeight="1" x14ac:dyDescent="0.2">
      <c r="A101" s="4"/>
      <c r="B101" s="4"/>
      <c r="C101" s="4"/>
      <c r="D101" s="4"/>
      <c r="E101" s="4"/>
      <c r="F101" s="4"/>
      <c r="G101" s="4"/>
      <c r="H101" s="4"/>
      <c r="I101" s="4"/>
      <c r="J101" s="4"/>
      <c r="K101" s="4"/>
      <c r="L101" s="4"/>
      <c r="M101" s="4"/>
      <c r="N101" s="4"/>
      <c r="O101" s="7"/>
      <c r="P101" s="4"/>
      <c r="Q101" s="1"/>
      <c r="R101" s="1"/>
      <c r="S101" s="18"/>
      <c r="T101" s="13"/>
      <c r="U101" s="4"/>
      <c r="V101" s="1"/>
      <c r="W101" s="1"/>
      <c r="X101" s="1"/>
      <c r="Y101" s="1"/>
      <c r="Z101" s="1"/>
    </row>
    <row r="102" spans="1:26" ht="15.75" customHeight="1" x14ac:dyDescent="0.2">
      <c r="A102" s="4"/>
      <c r="B102" s="4"/>
      <c r="C102" s="4"/>
      <c r="D102" s="4"/>
      <c r="E102" s="4"/>
      <c r="F102" s="4"/>
      <c r="G102" s="4"/>
      <c r="H102" s="4"/>
      <c r="I102" s="4"/>
      <c r="J102" s="4"/>
      <c r="K102" s="4"/>
      <c r="L102" s="4"/>
      <c r="M102" s="4"/>
      <c r="N102" s="4"/>
      <c r="O102" s="7"/>
      <c r="P102" s="4"/>
      <c r="Q102" s="1"/>
      <c r="R102" s="1"/>
      <c r="S102" s="18"/>
      <c r="T102" s="13"/>
      <c r="U102" s="4"/>
      <c r="V102" s="1"/>
      <c r="W102" s="1"/>
      <c r="X102" s="1"/>
      <c r="Y102" s="1"/>
      <c r="Z102" s="1"/>
    </row>
    <row r="103" spans="1:26" ht="15.75" customHeight="1" x14ac:dyDescent="0.2">
      <c r="A103" s="4"/>
      <c r="B103" s="4"/>
      <c r="C103" s="4"/>
      <c r="D103" s="4"/>
      <c r="E103" s="4"/>
      <c r="F103" s="4"/>
      <c r="G103" s="4"/>
      <c r="H103" s="4"/>
      <c r="I103" s="4"/>
      <c r="J103" s="4"/>
      <c r="K103" s="4"/>
      <c r="L103" s="4"/>
      <c r="M103" s="4"/>
      <c r="N103" s="4"/>
      <c r="O103" s="7"/>
      <c r="P103" s="4"/>
      <c r="Q103" s="1"/>
      <c r="R103" s="1"/>
      <c r="S103" s="18"/>
      <c r="T103" s="13"/>
      <c r="U103" s="4"/>
      <c r="V103" s="1"/>
      <c r="W103" s="1"/>
      <c r="X103" s="1"/>
      <c r="Y103" s="1"/>
      <c r="Z103" s="1"/>
    </row>
    <row r="104" spans="1:26" ht="15.75" customHeight="1" x14ac:dyDescent="0.2">
      <c r="A104" s="4"/>
      <c r="B104" s="4"/>
      <c r="C104" s="4"/>
      <c r="D104" s="4"/>
      <c r="E104" s="4"/>
      <c r="F104" s="4"/>
      <c r="G104" s="4"/>
      <c r="H104" s="4"/>
      <c r="I104" s="4"/>
      <c r="J104" s="4"/>
      <c r="K104" s="4"/>
      <c r="L104" s="4"/>
      <c r="M104" s="4"/>
      <c r="N104" s="4"/>
      <c r="O104" s="7"/>
      <c r="P104" s="4"/>
      <c r="Q104" s="1"/>
      <c r="R104" s="1"/>
      <c r="S104" s="18"/>
      <c r="T104" s="13"/>
      <c r="U104" s="4"/>
      <c r="V104" s="1"/>
      <c r="W104" s="1"/>
      <c r="X104" s="1"/>
      <c r="Y104" s="1"/>
      <c r="Z104" s="1"/>
    </row>
    <row r="105" spans="1:26" ht="15.75" customHeight="1" x14ac:dyDescent="0.2">
      <c r="A105" s="4"/>
      <c r="B105" s="4"/>
      <c r="C105" s="4"/>
      <c r="D105" s="4"/>
      <c r="E105" s="4"/>
      <c r="F105" s="4"/>
      <c r="G105" s="4"/>
      <c r="H105" s="4"/>
      <c r="I105" s="4"/>
      <c r="J105" s="4"/>
      <c r="K105" s="4"/>
      <c r="L105" s="4"/>
      <c r="M105" s="4"/>
      <c r="N105" s="4"/>
      <c r="O105" s="7"/>
      <c r="P105" s="4"/>
      <c r="Q105" s="1"/>
      <c r="R105" s="1"/>
      <c r="S105" s="18"/>
      <c r="T105" s="13"/>
      <c r="U105" s="4"/>
      <c r="V105" s="1"/>
      <c r="W105" s="1"/>
      <c r="X105" s="1"/>
      <c r="Y105" s="1"/>
      <c r="Z105" s="1"/>
    </row>
    <row r="106" spans="1:26" ht="15.75" customHeight="1" x14ac:dyDescent="0.2">
      <c r="A106" s="4"/>
      <c r="B106" s="4"/>
      <c r="C106" s="4"/>
      <c r="D106" s="4"/>
      <c r="E106" s="4"/>
      <c r="F106" s="4"/>
      <c r="G106" s="4"/>
      <c r="H106" s="4"/>
      <c r="I106" s="4"/>
      <c r="J106" s="4"/>
      <c r="K106" s="4"/>
      <c r="L106" s="4"/>
      <c r="M106" s="4"/>
      <c r="N106" s="4"/>
      <c r="O106" s="7"/>
      <c r="P106" s="4"/>
      <c r="Q106" s="1"/>
      <c r="R106" s="1"/>
      <c r="S106" s="18"/>
      <c r="T106" s="13"/>
      <c r="U106" s="4"/>
      <c r="V106" s="1"/>
      <c r="W106" s="1"/>
      <c r="X106" s="1"/>
      <c r="Y106" s="1"/>
      <c r="Z106" s="1"/>
    </row>
    <row r="107" spans="1:26" ht="15.75" customHeight="1" x14ac:dyDescent="0.2">
      <c r="A107" s="4"/>
      <c r="B107" s="4"/>
      <c r="C107" s="4"/>
      <c r="D107" s="4"/>
      <c r="E107" s="4"/>
      <c r="F107" s="4"/>
      <c r="G107" s="4"/>
      <c r="H107" s="4"/>
      <c r="I107" s="4"/>
      <c r="J107" s="4"/>
      <c r="K107" s="4"/>
      <c r="L107" s="4"/>
      <c r="M107" s="4"/>
      <c r="N107" s="4"/>
      <c r="O107" s="7"/>
      <c r="P107" s="4"/>
      <c r="Q107" s="1"/>
      <c r="R107" s="1"/>
      <c r="S107" s="18"/>
      <c r="T107" s="13"/>
      <c r="U107" s="4"/>
      <c r="V107" s="1"/>
      <c r="W107" s="1"/>
      <c r="X107" s="1"/>
      <c r="Y107" s="1"/>
      <c r="Z107" s="1"/>
    </row>
    <row r="108" spans="1:26" ht="15.75" customHeight="1" x14ac:dyDescent="0.2">
      <c r="A108" s="4"/>
      <c r="B108" s="4"/>
      <c r="C108" s="4"/>
      <c r="D108" s="4"/>
      <c r="E108" s="4"/>
      <c r="F108" s="4"/>
      <c r="G108" s="4"/>
      <c r="H108" s="4"/>
      <c r="I108" s="4"/>
      <c r="J108" s="4"/>
      <c r="K108" s="4"/>
      <c r="L108" s="4"/>
      <c r="M108" s="4"/>
      <c r="N108" s="4"/>
      <c r="O108" s="7"/>
      <c r="P108" s="4"/>
      <c r="Q108" s="1"/>
      <c r="R108" s="1"/>
      <c r="S108" s="18"/>
      <c r="T108" s="13"/>
      <c r="U108" s="4"/>
      <c r="V108" s="1"/>
      <c r="W108" s="1"/>
      <c r="X108" s="1"/>
      <c r="Y108" s="1"/>
      <c r="Z108" s="1"/>
    </row>
    <row r="109" spans="1:26" ht="15.75" customHeight="1" x14ac:dyDescent="0.2">
      <c r="A109" s="4"/>
      <c r="B109" s="4"/>
      <c r="C109" s="4"/>
      <c r="D109" s="4"/>
      <c r="E109" s="4"/>
      <c r="F109" s="4"/>
      <c r="G109" s="4"/>
      <c r="H109" s="4"/>
      <c r="I109" s="4"/>
      <c r="J109" s="4"/>
      <c r="K109" s="4"/>
      <c r="L109" s="4"/>
      <c r="M109" s="4"/>
      <c r="N109" s="4"/>
      <c r="O109" s="7"/>
      <c r="P109" s="4"/>
      <c r="Q109" s="1"/>
      <c r="R109" s="1"/>
      <c r="S109" s="18"/>
      <c r="T109" s="13"/>
      <c r="U109" s="4"/>
      <c r="V109" s="1"/>
      <c r="W109" s="1"/>
      <c r="X109" s="1"/>
      <c r="Y109" s="1"/>
      <c r="Z109" s="1"/>
    </row>
    <row r="110" spans="1:26" ht="15.75" customHeight="1" x14ac:dyDescent="0.2">
      <c r="A110" s="4"/>
      <c r="B110" s="4"/>
      <c r="C110" s="4"/>
      <c r="D110" s="4"/>
      <c r="E110" s="4"/>
      <c r="F110" s="4"/>
      <c r="G110" s="4"/>
      <c r="H110" s="4"/>
      <c r="I110" s="4"/>
      <c r="J110" s="4"/>
      <c r="K110" s="4"/>
      <c r="L110" s="4"/>
      <c r="M110" s="4"/>
      <c r="N110" s="4"/>
      <c r="O110" s="7"/>
      <c r="P110" s="4"/>
      <c r="Q110" s="1"/>
      <c r="R110" s="1"/>
      <c r="S110" s="18"/>
      <c r="T110" s="13"/>
      <c r="U110" s="4"/>
      <c r="V110" s="1"/>
      <c r="W110" s="1"/>
      <c r="X110" s="1"/>
      <c r="Y110" s="1"/>
      <c r="Z110" s="1"/>
    </row>
    <row r="111" spans="1:26" ht="15.75" customHeight="1" x14ac:dyDescent="0.2">
      <c r="A111" s="4"/>
      <c r="B111" s="4"/>
      <c r="C111" s="4"/>
      <c r="D111" s="4"/>
      <c r="E111" s="4"/>
      <c r="F111" s="4"/>
      <c r="G111" s="4"/>
      <c r="H111" s="4"/>
      <c r="I111" s="4"/>
      <c r="J111" s="4"/>
      <c r="K111" s="4"/>
      <c r="L111" s="4"/>
      <c r="M111" s="4"/>
      <c r="N111" s="4"/>
      <c r="O111" s="7"/>
      <c r="P111" s="4"/>
      <c r="Q111" s="1"/>
      <c r="R111" s="1"/>
      <c r="S111" s="18"/>
      <c r="T111" s="13"/>
      <c r="U111" s="4"/>
      <c r="V111" s="1"/>
      <c r="W111" s="1"/>
      <c r="X111" s="1"/>
      <c r="Y111" s="1"/>
      <c r="Z111" s="1"/>
    </row>
    <row r="112" spans="1:26" ht="15.75" customHeight="1" x14ac:dyDescent="0.2">
      <c r="A112" s="4"/>
      <c r="B112" s="4"/>
      <c r="C112" s="4"/>
      <c r="D112" s="4"/>
      <c r="E112" s="4"/>
      <c r="F112" s="4"/>
      <c r="G112" s="4"/>
      <c r="H112" s="4"/>
      <c r="I112" s="4"/>
      <c r="J112" s="4"/>
      <c r="K112" s="4"/>
      <c r="L112" s="4"/>
      <c r="M112" s="4"/>
      <c r="N112" s="4"/>
      <c r="O112" s="7"/>
      <c r="P112" s="4"/>
      <c r="Q112" s="1"/>
      <c r="R112" s="1"/>
      <c r="S112" s="18"/>
      <c r="T112" s="13"/>
      <c r="U112" s="4"/>
      <c r="V112" s="1"/>
      <c r="W112" s="1"/>
      <c r="X112" s="1"/>
      <c r="Y112" s="1"/>
      <c r="Z112" s="1"/>
    </row>
    <row r="113" spans="1:26" ht="15.75" customHeight="1" x14ac:dyDescent="0.2">
      <c r="A113" s="4"/>
      <c r="B113" s="4"/>
      <c r="C113" s="4"/>
      <c r="D113" s="4"/>
      <c r="E113" s="4"/>
      <c r="F113" s="4"/>
      <c r="G113" s="4"/>
      <c r="H113" s="4"/>
      <c r="I113" s="4"/>
      <c r="J113" s="4"/>
      <c r="K113" s="4"/>
      <c r="L113" s="4"/>
      <c r="M113" s="4"/>
      <c r="N113" s="4"/>
      <c r="O113" s="7"/>
      <c r="P113" s="4"/>
      <c r="Q113" s="1"/>
      <c r="R113" s="1"/>
      <c r="S113" s="18"/>
      <c r="T113" s="13"/>
      <c r="U113" s="4"/>
      <c r="V113" s="1"/>
      <c r="W113" s="1"/>
      <c r="X113" s="1"/>
      <c r="Y113" s="1"/>
      <c r="Z113" s="1"/>
    </row>
    <row r="114" spans="1:26" ht="15.75" customHeight="1" x14ac:dyDescent="0.2">
      <c r="A114" s="4"/>
      <c r="B114" s="4"/>
      <c r="C114" s="4"/>
      <c r="D114" s="4"/>
      <c r="E114" s="4"/>
      <c r="F114" s="4"/>
      <c r="G114" s="4"/>
      <c r="H114" s="4"/>
      <c r="I114" s="4"/>
      <c r="J114" s="4"/>
      <c r="K114" s="4"/>
      <c r="L114" s="4"/>
      <c r="M114" s="4"/>
      <c r="N114" s="4"/>
      <c r="O114" s="7"/>
      <c r="P114" s="4"/>
      <c r="Q114" s="1"/>
      <c r="R114" s="1"/>
      <c r="S114" s="18"/>
      <c r="T114" s="13"/>
      <c r="U114" s="4"/>
      <c r="V114" s="1"/>
      <c r="W114" s="1"/>
      <c r="X114" s="1"/>
      <c r="Y114" s="1"/>
      <c r="Z114" s="1"/>
    </row>
    <row r="115" spans="1:26" ht="15.75" customHeight="1" x14ac:dyDescent="0.2">
      <c r="A115" s="4"/>
      <c r="B115" s="4"/>
      <c r="C115" s="4"/>
      <c r="D115" s="4"/>
      <c r="E115" s="4"/>
      <c r="F115" s="4"/>
      <c r="G115" s="4"/>
      <c r="H115" s="4"/>
      <c r="I115" s="4"/>
      <c r="J115" s="4"/>
      <c r="K115" s="4"/>
      <c r="L115" s="4"/>
      <c r="M115" s="4"/>
      <c r="N115" s="4"/>
      <c r="O115" s="7"/>
      <c r="P115" s="4"/>
      <c r="Q115" s="1"/>
      <c r="R115" s="1"/>
      <c r="S115" s="18"/>
      <c r="T115" s="13"/>
      <c r="U115" s="4"/>
      <c r="V115" s="1"/>
      <c r="W115" s="1"/>
      <c r="X115" s="1"/>
      <c r="Y115" s="1"/>
      <c r="Z115" s="1"/>
    </row>
    <row r="116" spans="1:26" ht="15.75" customHeight="1" x14ac:dyDescent="0.2">
      <c r="A116" s="4"/>
      <c r="B116" s="4"/>
      <c r="C116" s="4"/>
      <c r="D116" s="4"/>
      <c r="E116" s="4"/>
      <c r="F116" s="4"/>
      <c r="G116" s="4"/>
      <c r="H116" s="4"/>
      <c r="I116" s="4"/>
      <c r="J116" s="4"/>
      <c r="K116" s="4"/>
      <c r="L116" s="4"/>
      <c r="M116" s="4"/>
      <c r="N116" s="4"/>
      <c r="O116" s="7"/>
      <c r="P116" s="4"/>
      <c r="Q116" s="1"/>
      <c r="R116" s="1"/>
      <c r="S116" s="18"/>
      <c r="T116" s="13"/>
      <c r="U116" s="4"/>
      <c r="V116" s="1"/>
      <c r="W116" s="1"/>
      <c r="X116" s="1"/>
      <c r="Y116" s="1"/>
      <c r="Z116" s="1"/>
    </row>
    <row r="117" spans="1:26" ht="15.75" customHeight="1" x14ac:dyDescent="0.2">
      <c r="A117" s="4"/>
      <c r="B117" s="4"/>
      <c r="C117" s="4"/>
      <c r="D117" s="4"/>
      <c r="E117" s="4"/>
      <c r="F117" s="4"/>
      <c r="G117" s="4"/>
      <c r="H117" s="4"/>
      <c r="I117" s="4"/>
      <c r="J117" s="4"/>
      <c r="K117" s="4"/>
      <c r="L117" s="4"/>
      <c r="M117" s="4"/>
      <c r="N117" s="4"/>
      <c r="O117" s="7"/>
      <c r="P117" s="4"/>
      <c r="Q117" s="1"/>
      <c r="R117" s="1"/>
      <c r="S117" s="18"/>
      <c r="T117" s="13"/>
      <c r="U117" s="4"/>
      <c r="V117" s="1"/>
      <c r="W117" s="1"/>
      <c r="X117" s="1"/>
      <c r="Y117" s="1"/>
      <c r="Z117" s="1"/>
    </row>
    <row r="118" spans="1:26" ht="15.75" customHeight="1" x14ac:dyDescent="0.2">
      <c r="A118" s="4"/>
      <c r="B118" s="4"/>
      <c r="C118" s="4"/>
      <c r="D118" s="4"/>
      <c r="E118" s="4"/>
      <c r="F118" s="4"/>
      <c r="G118" s="4"/>
      <c r="H118" s="4"/>
      <c r="I118" s="4"/>
      <c r="J118" s="4"/>
      <c r="K118" s="4"/>
      <c r="L118" s="4"/>
      <c r="M118" s="4"/>
      <c r="N118" s="4"/>
      <c r="O118" s="7"/>
      <c r="P118" s="4"/>
      <c r="Q118" s="1"/>
      <c r="R118" s="1"/>
      <c r="S118" s="18"/>
      <c r="T118" s="13"/>
      <c r="U118" s="4"/>
      <c r="V118" s="1"/>
      <c r="W118" s="1"/>
      <c r="X118" s="1"/>
      <c r="Y118" s="1"/>
      <c r="Z118" s="1"/>
    </row>
    <row r="119" spans="1:26" ht="15.75" customHeight="1" x14ac:dyDescent="0.2">
      <c r="A119" s="4"/>
      <c r="B119" s="4"/>
      <c r="C119" s="4"/>
      <c r="D119" s="4"/>
      <c r="E119" s="4"/>
      <c r="F119" s="4"/>
      <c r="G119" s="4"/>
      <c r="H119" s="4"/>
      <c r="I119" s="4"/>
      <c r="J119" s="4"/>
      <c r="K119" s="4"/>
      <c r="L119" s="4"/>
      <c r="M119" s="4"/>
      <c r="N119" s="4"/>
      <c r="O119" s="7"/>
      <c r="P119" s="4"/>
      <c r="Q119" s="1"/>
      <c r="R119" s="1"/>
      <c r="S119" s="18"/>
      <c r="T119" s="13"/>
      <c r="U119" s="4"/>
      <c r="V119" s="1"/>
      <c r="W119" s="1"/>
      <c r="X119" s="1"/>
      <c r="Y119" s="1"/>
      <c r="Z119" s="1"/>
    </row>
    <row r="120" spans="1:26" ht="15.75" customHeight="1" x14ac:dyDescent="0.2">
      <c r="A120" s="4"/>
      <c r="B120" s="4"/>
      <c r="C120" s="4"/>
      <c r="D120" s="4"/>
      <c r="E120" s="4"/>
      <c r="F120" s="4"/>
      <c r="G120" s="4"/>
      <c r="H120" s="4"/>
      <c r="I120" s="4"/>
      <c r="J120" s="4"/>
      <c r="K120" s="4"/>
      <c r="L120" s="4"/>
      <c r="M120" s="4"/>
      <c r="N120" s="4"/>
      <c r="O120" s="7"/>
      <c r="P120" s="4"/>
      <c r="Q120" s="1"/>
      <c r="R120" s="1"/>
      <c r="S120" s="18"/>
      <c r="T120" s="13"/>
      <c r="U120" s="4"/>
      <c r="V120" s="1"/>
      <c r="W120" s="1"/>
      <c r="X120" s="1"/>
      <c r="Y120" s="1"/>
      <c r="Z120" s="1"/>
    </row>
    <row r="121" spans="1:26" ht="15.75" customHeight="1" x14ac:dyDescent="0.2">
      <c r="A121" s="4"/>
      <c r="B121" s="4"/>
      <c r="C121" s="4"/>
      <c r="D121" s="4"/>
      <c r="E121" s="4"/>
      <c r="F121" s="4"/>
      <c r="G121" s="4"/>
      <c r="H121" s="4"/>
      <c r="I121" s="4"/>
      <c r="J121" s="4"/>
      <c r="K121" s="4"/>
      <c r="L121" s="4"/>
      <c r="M121" s="4"/>
      <c r="N121" s="4"/>
      <c r="O121" s="7"/>
      <c r="P121" s="4"/>
      <c r="Q121" s="1"/>
      <c r="R121" s="1"/>
      <c r="S121" s="18"/>
      <c r="T121" s="13"/>
      <c r="U121" s="4"/>
      <c r="V121" s="1"/>
      <c r="W121" s="1"/>
      <c r="X121" s="1"/>
      <c r="Y121" s="1"/>
      <c r="Z121" s="1"/>
    </row>
    <row r="122" spans="1:26" ht="15.75" customHeight="1" x14ac:dyDescent="0.2">
      <c r="A122" s="4"/>
      <c r="B122" s="4"/>
      <c r="C122" s="4"/>
      <c r="D122" s="4"/>
      <c r="E122" s="4"/>
      <c r="F122" s="4"/>
      <c r="G122" s="4"/>
      <c r="H122" s="4"/>
      <c r="I122" s="4"/>
      <c r="J122" s="4"/>
      <c r="K122" s="4"/>
      <c r="L122" s="4"/>
      <c r="M122" s="4"/>
      <c r="N122" s="4"/>
      <c r="O122" s="7"/>
      <c r="P122" s="4"/>
      <c r="Q122" s="1"/>
      <c r="R122" s="1"/>
      <c r="S122" s="18"/>
      <c r="T122" s="13"/>
      <c r="U122" s="4"/>
      <c r="V122" s="1"/>
      <c r="W122" s="1"/>
      <c r="X122" s="1"/>
      <c r="Y122" s="1"/>
      <c r="Z122" s="1"/>
    </row>
    <row r="123" spans="1:26" ht="15.75" customHeight="1" x14ac:dyDescent="0.2">
      <c r="A123" s="4"/>
      <c r="B123" s="4"/>
      <c r="C123" s="4"/>
      <c r="D123" s="4"/>
      <c r="E123" s="4"/>
      <c r="F123" s="4"/>
      <c r="G123" s="4"/>
      <c r="H123" s="4"/>
      <c r="I123" s="4"/>
      <c r="J123" s="4"/>
      <c r="K123" s="4"/>
      <c r="L123" s="4"/>
      <c r="M123" s="4"/>
      <c r="N123" s="4"/>
      <c r="O123" s="7"/>
      <c r="P123" s="4"/>
      <c r="Q123" s="1"/>
      <c r="R123" s="1"/>
      <c r="S123" s="18"/>
      <c r="T123" s="13"/>
      <c r="U123" s="4"/>
      <c r="V123" s="1"/>
      <c r="W123" s="1"/>
      <c r="X123" s="1"/>
      <c r="Y123" s="1"/>
      <c r="Z123" s="1"/>
    </row>
    <row r="124" spans="1:26" ht="15.75" customHeight="1" x14ac:dyDescent="0.2">
      <c r="A124" s="4"/>
      <c r="B124" s="4"/>
      <c r="C124" s="4"/>
      <c r="D124" s="4"/>
      <c r="E124" s="4"/>
      <c r="F124" s="4"/>
      <c r="G124" s="4"/>
      <c r="H124" s="4"/>
      <c r="I124" s="4"/>
      <c r="J124" s="4"/>
      <c r="K124" s="4"/>
      <c r="L124" s="4"/>
      <c r="M124" s="4"/>
      <c r="N124" s="4"/>
      <c r="O124" s="7"/>
      <c r="P124" s="4"/>
      <c r="Q124" s="1"/>
      <c r="R124" s="1"/>
      <c r="S124" s="18"/>
      <c r="T124" s="13"/>
      <c r="U124" s="4"/>
      <c r="V124" s="1"/>
      <c r="W124" s="1"/>
      <c r="X124" s="1"/>
      <c r="Y124" s="1"/>
      <c r="Z124" s="1"/>
    </row>
    <row r="125" spans="1:26" ht="15.75" customHeight="1" x14ac:dyDescent="0.2">
      <c r="A125" s="4"/>
      <c r="B125" s="4"/>
      <c r="C125" s="4"/>
      <c r="D125" s="4"/>
      <c r="E125" s="4"/>
      <c r="F125" s="4"/>
      <c r="G125" s="4"/>
      <c r="H125" s="4"/>
      <c r="I125" s="4"/>
      <c r="J125" s="4"/>
      <c r="K125" s="4"/>
      <c r="L125" s="4"/>
      <c r="M125" s="4"/>
      <c r="N125" s="4"/>
      <c r="O125" s="7"/>
      <c r="P125" s="4"/>
      <c r="Q125" s="1"/>
      <c r="R125" s="1"/>
      <c r="S125" s="18"/>
      <c r="T125" s="13"/>
      <c r="U125" s="4"/>
      <c r="V125" s="1"/>
      <c r="W125" s="1"/>
      <c r="X125" s="1"/>
      <c r="Y125" s="1"/>
      <c r="Z125" s="1"/>
    </row>
    <row r="126" spans="1:26" ht="15.75" customHeight="1" x14ac:dyDescent="0.2">
      <c r="A126" s="4"/>
      <c r="B126" s="4"/>
      <c r="C126" s="4"/>
      <c r="D126" s="4"/>
      <c r="E126" s="4"/>
      <c r="F126" s="4"/>
      <c r="G126" s="4"/>
      <c r="H126" s="4"/>
      <c r="I126" s="4"/>
      <c r="J126" s="4"/>
      <c r="K126" s="4"/>
      <c r="L126" s="4"/>
      <c r="M126" s="4"/>
      <c r="N126" s="4"/>
      <c r="O126" s="7"/>
      <c r="P126" s="4"/>
      <c r="Q126" s="1"/>
      <c r="R126" s="1"/>
      <c r="S126" s="18"/>
      <c r="T126" s="13"/>
      <c r="U126" s="4"/>
      <c r="V126" s="1"/>
      <c r="W126" s="1"/>
      <c r="X126" s="1"/>
      <c r="Y126" s="1"/>
      <c r="Z126" s="1"/>
    </row>
    <row r="127" spans="1:26" ht="15.75" customHeight="1" x14ac:dyDescent="0.2">
      <c r="A127" s="4"/>
      <c r="B127" s="4"/>
      <c r="C127" s="4"/>
      <c r="D127" s="4"/>
      <c r="E127" s="4"/>
      <c r="F127" s="4"/>
      <c r="G127" s="4"/>
      <c r="H127" s="4"/>
      <c r="I127" s="4"/>
      <c r="J127" s="4"/>
      <c r="K127" s="4"/>
      <c r="L127" s="4"/>
      <c r="M127" s="4"/>
      <c r="N127" s="4"/>
      <c r="O127" s="7"/>
      <c r="P127" s="4"/>
      <c r="Q127" s="1"/>
      <c r="R127" s="1"/>
      <c r="S127" s="18"/>
      <c r="T127" s="13"/>
      <c r="U127" s="4"/>
      <c r="V127" s="1"/>
      <c r="W127" s="1"/>
      <c r="X127" s="1"/>
      <c r="Y127" s="1"/>
      <c r="Z127" s="1"/>
    </row>
    <row r="128" spans="1:26" ht="15.75" customHeight="1" x14ac:dyDescent="0.2">
      <c r="A128" s="4"/>
      <c r="B128" s="4"/>
      <c r="C128" s="4"/>
      <c r="D128" s="4"/>
      <c r="E128" s="4"/>
      <c r="F128" s="4"/>
      <c r="G128" s="4"/>
      <c r="H128" s="4"/>
      <c r="I128" s="4"/>
      <c r="J128" s="4"/>
      <c r="K128" s="4"/>
      <c r="L128" s="4"/>
      <c r="M128" s="4"/>
      <c r="N128" s="4"/>
      <c r="O128" s="7"/>
      <c r="P128" s="4"/>
      <c r="Q128" s="1"/>
      <c r="R128" s="1"/>
      <c r="S128" s="18"/>
      <c r="T128" s="13"/>
      <c r="U128" s="4"/>
      <c r="V128" s="1"/>
      <c r="W128" s="1"/>
      <c r="X128" s="1"/>
      <c r="Y128" s="1"/>
      <c r="Z128" s="1"/>
    </row>
    <row r="129" spans="1:26" ht="15.75" customHeight="1" x14ac:dyDescent="0.2">
      <c r="A129" s="4"/>
      <c r="B129" s="4"/>
      <c r="C129" s="4"/>
      <c r="D129" s="4"/>
      <c r="E129" s="4"/>
      <c r="F129" s="4"/>
      <c r="G129" s="4"/>
      <c r="H129" s="4"/>
      <c r="I129" s="4"/>
      <c r="J129" s="4"/>
      <c r="K129" s="4"/>
      <c r="L129" s="4"/>
      <c r="M129" s="4"/>
      <c r="N129" s="4"/>
      <c r="O129" s="7"/>
      <c r="P129" s="4"/>
      <c r="Q129" s="1"/>
      <c r="R129" s="1"/>
      <c r="S129" s="18"/>
      <c r="T129" s="13"/>
      <c r="U129" s="4"/>
      <c r="V129" s="1"/>
      <c r="W129" s="1"/>
      <c r="X129" s="1"/>
      <c r="Y129" s="1"/>
      <c r="Z129" s="1"/>
    </row>
    <row r="130" spans="1:26" ht="15.75" customHeight="1" x14ac:dyDescent="0.2">
      <c r="A130" s="4"/>
      <c r="B130" s="4"/>
      <c r="C130" s="4"/>
      <c r="D130" s="4"/>
      <c r="E130" s="4"/>
      <c r="F130" s="4"/>
      <c r="G130" s="4"/>
      <c r="H130" s="4"/>
      <c r="I130" s="4"/>
      <c r="J130" s="4"/>
      <c r="K130" s="4"/>
      <c r="L130" s="4"/>
      <c r="M130" s="4"/>
      <c r="N130" s="4"/>
      <c r="O130" s="7"/>
      <c r="P130" s="4"/>
      <c r="Q130" s="1"/>
      <c r="R130" s="1"/>
      <c r="S130" s="18"/>
      <c r="T130" s="13"/>
      <c r="U130" s="4"/>
      <c r="V130" s="1"/>
      <c r="W130" s="1"/>
      <c r="X130" s="1"/>
      <c r="Y130" s="1"/>
      <c r="Z130" s="1"/>
    </row>
    <row r="131" spans="1:26" ht="15.75" customHeight="1" x14ac:dyDescent="0.2">
      <c r="A131" s="4"/>
      <c r="B131" s="4"/>
      <c r="C131" s="4"/>
      <c r="D131" s="4"/>
      <c r="E131" s="4"/>
      <c r="F131" s="4"/>
      <c r="G131" s="4"/>
      <c r="H131" s="4"/>
      <c r="I131" s="4"/>
      <c r="J131" s="4"/>
      <c r="K131" s="4"/>
      <c r="L131" s="4"/>
      <c r="M131" s="4"/>
      <c r="N131" s="4"/>
      <c r="O131" s="7"/>
      <c r="P131" s="4"/>
      <c r="Q131" s="1"/>
      <c r="R131" s="1"/>
      <c r="S131" s="18"/>
      <c r="T131" s="13"/>
      <c r="U131" s="4"/>
      <c r="V131" s="1"/>
      <c r="W131" s="1"/>
      <c r="X131" s="1"/>
      <c r="Y131" s="1"/>
      <c r="Z131" s="1"/>
    </row>
    <row r="132" spans="1:26" ht="15.75" customHeight="1" x14ac:dyDescent="0.2">
      <c r="A132" s="11"/>
      <c r="B132" s="11"/>
      <c r="C132" s="11"/>
      <c r="D132" s="11"/>
      <c r="E132" s="11"/>
      <c r="F132" s="11"/>
      <c r="G132" s="11"/>
      <c r="H132" s="11"/>
      <c r="I132" s="11"/>
      <c r="J132" s="11"/>
      <c r="K132" s="11"/>
      <c r="L132" s="11"/>
      <c r="M132" s="11"/>
      <c r="N132" s="11"/>
      <c r="O132" s="12"/>
      <c r="P132" s="16"/>
    </row>
    <row r="133" spans="1:26" ht="15.75" customHeight="1" x14ac:dyDescent="0.2">
      <c r="A133" s="11"/>
      <c r="B133" s="11"/>
      <c r="C133" s="11"/>
      <c r="D133" s="11"/>
      <c r="E133" s="11"/>
      <c r="F133" s="11"/>
      <c r="G133" s="11"/>
      <c r="H133" s="11"/>
      <c r="I133" s="11"/>
      <c r="J133" s="11"/>
      <c r="K133" s="11"/>
      <c r="L133" s="11"/>
      <c r="M133" s="11"/>
      <c r="N133" s="11"/>
      <c r="O133" s="12"/>
      <c r="P133" s="16"/>
    </row>
    <row r="134" spans="1:26" ht="15.75" customHeight="1" x14ac:dyDescent="0.2">
      <c r="A134" s="11"/>
      <c r="B134" s="11"/>
      <c r="C134" s="11"/>
      <c r="D134" s="11"/>
      <c r="E134" s="11"/>
      <c r="F134" s="11"/>
      <c r="G134" s="11"/>
      <c r="H134" s="11"/>
      <c r="I134" s="11"/>
      <c r="J134" s="11"/>
      <c r="K134" s="11"/>
      <c r="L134" s="11"/>
      <c r="M134" s="11"/>
      <c r="N134" s="11"/>
      <c r="O134" s="12"/>
      <c r="P134" s="16"/>
    </row>
    <row r="135" spans="1:26" ht="15.75" customHeight="1" x14ac:dyDescent="0.2">
      <c r="A135" s="11"/>
      <c r="B135" s="11"/>
      <c r="C135" s="11"/>
      <c r="D135" s="11"/>
      <c r="E135" s="11"/>
      <c r="F135" s="11"/>
      <c r="G135" s="11"/>
      <c r="H135" s="11"/>
      <c r="I135" s="11"/>
      <c r="J135" s="11"/>
      <c r="K135" s="11"/>
      <c r="L135" s="11"/>
      <c r="M135" s="11"/>
      <c r="N135" s="11"/>
      <c r="O135" s="12"/>
      <c r="P135" s="16"/>
    </row>
    <row r="136" spans="1:26" ht="15.75" customHeight="1" x14ac:dyDescent="0.2">
      <c r="A136" s="11"/>
      <c r="B136" s="11"/>
      <c r="C136" s="11"/>
      <c r="D136" s="11"/>
      <c r="E136" s="11"/>
      <c r="F136" s="11"/>
      <c r="G136" s="11"/>
      <c r="H136" s="11"/>
      <c r="I136" s="11"/>
      <c r="J136" s="11"/>
      <c r="K136" s="11"/>
      <c r="L136" s="11"/>
      <c r="M136" s="11"/>
      <c r="N136" s="11"/>
      <c r="O136" s="12"/>
      <c r="P136" s="16"/>
    </row>
    <row r="137" spans="1:26" ht="15.75" customHeight="1" x14ac:dyDescent="0.2">
      <c r="A137" s="11"/>
      <c r="B137" s="11"/>
      <c r="C137" s="11"/>
      <c r="D137" s="11"/>
      <c r="E137" s="11"/>
      <c r="F137" s="11"/>
      <c r="G137" s="11"/>
      <c r="H137" s="11"/>
      <c r="I137" s="11"/>
      <c r="J137" s="11"/>
      <c r="K137" s="11"/>
      <c r="L137" s="11"/>
      <c r="M137" s="11"/>
      <c r="N137" s="11"/>
      <c r="O137" s="12"/>
      <c r="P137" s="16"/>
    </row>
    <row r="138" spans="1:26" ht="15.75" customHeight="1" x14ac:dyDescent="0.2">
      <c r="A138" s="11"/>
      <c r="B138" s="11"/>
      <c r="C138" s="11"/>
      <c r="D138" s="11"/>
      <c r="E138" s="11"/>
      <c r="F138" s="11"/>
      <c r="G138" s="11"/>
      <c r="H138" s="11"/>
      <c r="I138" s="11"/>
      <c r="J138" s="11"/>
      <c r="K138" s="11"/>
      <c r="L138" s="11"/>
      <c r="M138" s="11"/>
      <c r="N138" s="11"/>
      <c r="O138" s="12"/>
      <c r="P138" s="16"/>
    </row>
    <row r="139" spans="1:26" ht="15.75" customHeight="1" x14ac:dyDescent="0.2">
      <c r="A139" s="11"/>
      <c r="B139" s="11"/>
      <c r="C139" s="11"/>
      <c r="D139" s="11"/>
      <c r="E139" s="11"/>
      <c r="F139" s="11"/>
      <c r="G139" s="11"/>
      <c r="H139" s="11"/>
      <c r="I139" s="11"/>
      <c r="J139" s="11"/>
      <c r="K139" s="11"/>
      <c r="L139" s="11"/>
      <c r="M139" s="11"/>
      <c r="N139" s="11"/>
      <c r="O139" s="12"/>
      <c r="P139" s="16"/>
    </row>
    <row r="140" spans="1:26" ht="15.75" customHeight="1" x14ac:dyDescent="0.2">
      <c r="A140" s="11"/>
      <c r="B140" s="11"/>
      <c r="C140" s="11"/>
      <c r="D140" s="11"/>
      <c r="E140" s="11"/>
      <c r="F140" s="11"/>
      <c r="G140" s="11"/>
      <c r="H140" s="11"/>
      <c r="I140" s="11"/>
      <c r="J140" s="11"/>
      <c r="K140" s="11"/>
      <c r="L140" s="11"/>
      <c r="M140" s="11"/>
      <c r="N140" s="11"/>
      <c r="O140" s="12"/>
      <c r="P140" s="16"/>
    </row>
    <row r="141" spans="1:26" ht="15.75" customHeight="1" x14ac:dyDescent="0.2">
      <c r="A141" s="11"/>
      <c r="B141" s="11"/>
      <c r="C141" s="11"/>
      <c r="D141" s="11"/>
      <c r="E141" s="11"/>
      <c r="F141" s="11"/>
      <c r="G141" s="11"/>
      <c r="H141" s="11"/>
      <c r="I141" s="11"/>
      <c r="J141" s="11"/>
      <c r="K141" s="11"/>
      <c r="L141" s="11"/>
      <c r="M141" s="11"/>
      <c r="N141" s="11"/>
      <c r="O141" s="12"/>
      <c r="P141" s="16"/>
    </row>
    <row r="142" spans="1:26" ht="15.75" customHeight="1" x14ac:dyDescent="0.2">
      <c r="A142" s="11"/>
      <c r="B142" s="11"/>
      <c r="C142" s="11"/>
      <c r="D142" s="11"/>
      <c r="E142" s="11"/>
      <c r="F142" s="11"/>
      <c r="G142" s="11"/>
      <c r="H142" s="11"/>
      <c r="I142" s="11"/>
      <c r="J142" s="11"/>
      <c r="K142" s="11"/>
      <c r="L142" s="11"/>
      <c r="M142" s="11"/>
      <c r="N142" s="11"/>
      <c r="O142" s="12"/>
      <c r="P142" s="16"/>
    </row>
    <row r="143" spans="1:26" ht="15.75" customHeight="1" x14ac:dyDescent="0.2">
      <c r="A143" s="11"/>
      <c r="B143" s="11"/>
      <c r="C143" s="11"/>
      <c r="D143" s="11"/>
      <c r="E143" s="11"/>
      <c r="F143" s="11"/>
      <c r="G143" s="11"/>
      <c r="H143" s="11"/>
      <c r="I143" s="11"/>
      <c r="J143" s="11"/>
      <c r="K143" s="11"/>
      <c r="L143" s="11"/>
      <c r="M143" s="11"/>
      <c r="N143" s="11"/>
      <c r="O143" s="12"/>
      <c r="P143" s="16"/>
    </row>
    <row r="144" spans="1:26" ht="15.75" customHeight="1" x14ac:dyDescent="0.2">
      <c r="A144" s="11"/>
      <c r="B144" s="11"/>
      <c r="C144" s="11"/>
      <c r="D144" s="11"/>
      <c r="E144" s="11"/>
      <c r="F144" s="11"/>
      <c r="G144" s="11"/>
      <c r="H144" s="11"/>
      <c r="I144" s="11"/>
      <c r="J144" s="11"/>
      <c r="K144" s="11"/>
      <c r="L144" s="11"/>
      <c r="M144" s="11"/>
      <c r="N144" s="11"/>
      <c r="O144" s="12"/>
      <c r="P144" s="16"/>
    </row>
    <row r="145" spans="1:16" ht="15.75" customHeight="1" x14ac:dyDescent="0.2">
      <c r="A145" s="11"/>
      <c r="B145" s="11"/>
      <c r="C145" s="11"/>
      <c r="D145" s="11"/>
      <c r="E145" s="11"/>
      <c r="F145" s="11"/>
      <c r="G145" s="11"/>
      <c r="H145" s="11"/>
      <c r="I145" s="11"/>
      <c r="J145" s="11"/>
      <c r="K145" s="11"/>
      <c r="L145" s="11"/>
      <c r="M145" s="11"/>
      <c r="N145" s="11"/>
      <c r="O145" s="12"/>
      <c r="P145" s="16"/>
    </row>
    <row r="146" spans="1:16" ht="15.75" customHeight="1" x14ac:dyDescent="0.2">
      <c r="A146" s="11"/>
      <c r="B146" s="11"/>
      <c r="C146" s="11"/>
      <c r="D146" s="11"/>
      <c r="E146" s="11"/>
      <c r="F146" s="11"/>
      <c r="G146" s="11"/>
      <c r="H146" s="11"/>
      <c r="I146" s="11"/>
      <c r="J146" s="11"/>
      <c r="K146" s="11"/>
      <c r="L146" s="11"/>
      <c r="M146" s="11"/>
      <c r="N146" s="11"/>
      <c r="O146" s="12"/>
      <c r="P146" s="16"/>
    </row>
    <row r="147" spans="1:16" ht="15.75" customHeight="1" x14ac:dyDescent="0.2">
      <c r="A147" s="11"/>
      <c r="B147" s="11"/>
      <c r="C147" s="11"/>
      <c r="D147" s="11"/>
      <c r="E147" s="11"/>
      <c r="F147" s="11"/>
      <c r="G147" s="11"/>
      <c r="H147" s="11"/>
      <c r="I147" s="11"/>
      <c r="J147" s="11"/>
      <c r="K147" s="11"/>
      <c r="L147" s="11"/>
      <c r="M147" s="11"/>
      <c r="N147" s="11"/>
      <c r="O147" s="12"/>
      <c r="P147" s="16"/>
    </row>
    <row r="148" spans="1:16" ht="15.75" customHeight="1" x14ac:dyDescent="0.2">
      <c r="A148" s="11"/>
      <c r="B148" s="11"/>
      <c r="C148" s="11"/>
      <c r="D148" s="11"/>
      <c r="E148" s="11"/>
      <c r="F148" s="11"/>
      <c r="G148" s="11"/>
      <c r="H148" s="11"/>
      <c r="I148" s="11"/>
      <c r="J148" s="11"/>
      <c r="K148" s="11"/>
      <c r="L148" s="11"/>
      <c r="M148" s="11"/>
      <c r="N148" s="11"/>
      <c r="O148" s="12"/>
      <c r="P148" s="16"/>
    </row>
    <row r="149" spans="1:16" ht="15.75" customHeight="1" x14ac:dyDescent="0.2">
      <c r="A149" s="11"/>
      <c r="B149" s="11"/>
      <c r="C149" s="11"/>
      <c r="D149" s="11"/>
      <c r="E149" s="11"/>
      <c r="F149" s="11"/>
      <c r="G149" s="11"/>
      <c r="H149" s="11"/>
      <c r="I149" s="11"/>
      <c r="J149" s="11"/>
      <c r="K149" s="11"/>
      <c r="L149" s="11"/>
      <c r="M149" s="11"/>
      <c r="N149" s="11"/>
      <c r="O149" s="12"/>
      <c r="P149" s="16"/>
    </row>
    <row r="150" spans="1:16" ht="15.75" customHeight="1" x14ac:dyDescent="0.2">
      <c r="A150" s="11"/>
      <c r="B150" s="11"/>
      <c r="C150" s="11"/>
      <c r="D150" s="11"/>
      <c r="E150" s="11"/>
      <c r="F150" s="11"/>
      <c r="G150" s="11"/>
      <c r="H150" s="11"/>
      <c r="I150" s="11"/>
      <c r="J150" s="11"/>
      <c r="K150" s="11"/>
      <c r="L150" s="11"/>
      <c r="M150" s="11"/>
      <c r="N150" s="11"/>
      <c r="O150" s="12"/>
      <c r="P150" s="16"/>
    </row>
    <row r="151" spans="1:16" ht="15.75" customHeight="1" x14ac:dyDescent="0.2">
      <c r="A151" s="11"/>
      <c r="B151" s="11"/>
      <c r="C151" s="11"/>
      <c r="D151" s="11"/>
      <c r="E151" s="11"/>
      <c r="F151" s="11"/>
      <c r="G151" s="11"/>
      <c r="H151" s="11"/>
      <c r="I151" s="11"/>
      <c r="J151" s="11"/>
      <c r="K151" s="11"/>
      <c r="L151" s="11"/>
      <c r="M151" s="11"/>
      <c r="N151" s="11"/>
      <c r="O151" s="12"/>
      <c r="P151" s="16"/>
    </row>
    <row r="152" spans="1:16" ht="15.75" customHeight="1" x14ac:dyDescent="0.2">
      <c r="A152" s="11"/>
      <c r="B152" s="11"/>
      <c r="C152" s="11"/>
      <c r="D152" s="11"/>
      <c r="E152" s="11"/>
      <c r="F152" s="11"/>
      <c r="G152" s="11"/>
      <c r="H152" s="11"/>
      <c r="I152" s="11"/>
      <c r="J152" s="11"/>
      <c r="K152" s="11"/>
      <c r="L152" s="11"/>
      <c r="M152" s="11"/>
      <c r="N152" s="11"/>
      <c r="O152" s="12"/>
      <c r="P152" s="16"/>
    </row>
    <row r="153" spans="1:16" ht="15.75" customHeight="1" x14ac:dyDescent="0.2">
      <c r="A153" s="11"/>
      <c r="B153" s="11"/>
      <c r="C153" s="11"/>
      <c r="D153" s="11"/>
      <c r="E153" s="11"/>
      <c r="F153" s="11"/>
      <c r="G153" s="11"/>
      <c r="H153" s="11"/>
      <c r="I153" s="11"/>
      <c r="J153" s="11"/>
      <c r="K153" s="11"/>
      <c r="L153" s="11"/>
      <c r="M153" s="11"/>
      <c r="N153" s="11"/>
      <c r="O153" s="12"/>
      <c r="P153" s="16"/>
    </row>
    <row r="154" spans="1:16" ht="15.75" customHeight="1" x14ac:dyDescent="0.2">
      <c r="A154" s="11"/>
      <c r="B154" s="11"/>
      <c r="C154" s="11"/>
      <c r="D154" s="11"/>
      <c r="E154" s="11"/>
      <c r="F154" s="11"/>
      <c r="G154" s="11"/>
      <c r="H154" s="11"/>
      <c r="I154" s="11"/>
      <c r="J154" s="11"/>
      <c r="K154" s="11"/>
      <c r="L154" s="11"/>
      <c r="M154" s="11"/>
      <c r="N154" s="11"/>
      <c r="O154" s="12"/>
      <c r="P154" s="16"/>
    </row>
    <row r="155" spans="1:16" ht="15.75" customHeight="1" x14ac:dyDescent="0.2">
      <c r="A155" s="11"/>
      <c r="B155" s="11"/>
      <c r="C155" s="11"/>
      <c r="D155" s="11"/>
      <c r="E155" s="11"/>
      <c r="F155" s="11"/>
      <c r="G155" s="11"/>
      <c r="H155" s="11"/>
      <c r="I155" s="11"/>
      <c r="J155" s="11"/>
      <c r="K155" s="11"/>
      <c r="L155" s="11"/>
      <c r="M155" s="11"/>
      <c r="N155" s="11"/>
      <c r="O155" s="12"/>
      <c r="P155" s="16"/>
    </row>
    <row r="156" spans="1:16" ht="15.75" customHeight="1" x14ac:dyDescent="0.2">
      <c r="A156" s="11"/>
      <c r="B156" s="11"/>
      <c r="C156" s="11"/>
      <c r="D156" s="11"/>
      <c r="E156" s="11"/>
      <c r="F156" s="11"/>
      <c r="G156" s="11"/>
      <c r="H156" s="11"/>
      <c r="I156" s="11"/>
      <c r="J156" s="11"/>
      <c r="K156" s="11"/>
      <c r="L156" s="11"/>
      <c r="M156" s="11"/>
      <c r="N156" s="11"/>
      <c r="O156" s="12"/>
      <c r="P156" s="16"/>
    </row>
    <row r="157" spans="1:16" ht="15.75" customHeight="1" x14ac:dyDescent="0.2">
      <c r="A157" s="11"/>
      <c r="B157" s="11"/>
      <c r="C157" s="11"/>
      <c r="D157" s="11"/>
      <c r="E157" s="11"/>
      <c r="F157" s="11"/>
      <c r="G157" s="11"/>
      <c r="H157" s="11"/>
      <c r="I157" s="11"/>
      <c r="J157" s="11"/>
      <c r="K157" s="11"/>
      <c r="L157" s="11"/>
      <c r="M157" s="11"/>
      <c r="N157" s="11"/>
      <c r="O157" s="12"/>
      <c r="P157" s="16"/>
    </row>
    <row r="158" spans="1:16" ht="15.75" customHeight="1" x14ac:dyDescent="0.2">
      <c r="A158" s="11"/>
      <c r="B158" s="11"/>
      <c r="C158" s="11"/>
      <c r="D158" s="11"/>
      <c r="E158" s="11"/>
      <c r="F158" s="11"/>
      <c r="G158" s="11"/>
      <c r="H158" s="11"/>
      <c r="I158" s="11"/>
      <c r="J158" s="11"/>
      <c r="K158" s="11"/>
      <c r="L158" s="11"/>
      <c r="M158" s="11"/>
      <c r="N158" s="11"/>
      <c r="O158" s="12"/>
      <c r="P158" s="16"/>
    </row>
    <row r="159" spans="1:16" ht="15.75" customHeight="1" x14ac:dyDescent="0.2">
      <c r="A159" s="11"/>
      <c r="B159" s="11"/>
      <c r="C159" s="11"/>
      <c r="D159" s="11"/>
      <c r="E159" s="11"/>
      <c r="F159" s="11"/>
      <c r="G159" s="11"/>
      <c r="H159" s="11"/>
      <c r="I159" s="11"/>
      <c r="J159" s="11"/>
      <c r="K159" s="11"/>
      <c r="L159" s="11"/>
      <c r="M159" s="11"/>
      <c r="N159" s="11"/>
      <c r="O159" s="12"/>
      <c r="P159" s="16"/>
    </row>
    <row r="160" spans="1:16" ht="15.75" customHeight="1" x14ac:dyDescent="0.2">
      <c r="A160" s="11"/>
      <c r="B160" s="11"/>
      <c r="C160" s="11"/>
      <c r="D160" s="11"/>
      <c r="E160" s="11"/>
      <c r="F160" s="11"/>
      <c r="G160" s="11"/>
      <c r="H160" s="11"/>
      <c r="I160" s="11"/>
      <c r="J160" s="11"/>
      <c r="K160" s="11"/>
      <c r="L160" s="11"/>
      <c r="M160" s="11"/>
      <c r="N160" s="11"/>
      <c r="O160" s="12"/>
      <c r="P160" s="16"/>
    </row>
    <row r="161" spans="1:16" ht="15.75" customHeight="1" x14ac:dyDescent="0.2">
      <c r="A161" s="11"/>
      <c r="B161" s="11"/>
      <c r="C161" s="11"/>
      <c r="D161" s="11"/>
      <c r="E161" s="11"/>
      <c r="F161" s="11"/>
      <c r="G161" s="11"/>
      <c r="H161" s="11"/>
      <c r="I161" s="11"/>
      <c r="J161" s="11"/>
      <c r="K161" s="11"/>
      <c r="L161" s="11"/>
      <c r="M161" s="11"/>
      <c r="N161" s="11"/>
      <c r="O161" s="12"/>
      <c r="P161" s="16"/>
    </row>
    <row r="162" spans="1:16" ht="15.75" customHeight="1" x14ac:dyDescent="0.2">
      <c r="A162" s="11"/>
      <c r="B162" s="11"/>
      <c r="C162" s="11"/>
      <c r="D162" s="11"/>
      <c r="E162" s="11"/>
      <c r="F162" s="11"/>
      <c r="G162" s="11"/>
      <c r="H162" s="11"/>
      <c r="I162" s="11"/>
      <c r="J162" s="11"/>
      <c r="K162" s="11"/>
      <c r="L162" s="11"/>
      <c r="M162" s="11"/>
      <c r="N162" s="11"/>
      <c r="O162" s="12"/>
      <c r="P162" s="16"/>
    </row>
    <row r="163" spans="1:16" ht="15.75" customHeight="1" x14ac:dyDescent="0.2">
      <c r="A163" s="11"/>
      <c r="B163" s="11"/>
      <c r="C163" s="11"/>
      <c r="D163" s="11"/>
      <c r="E163" s="11"/>
      <c r="F163" s="11"/>
      <c r="G163" s="11"/>
      <c r="H163" s="11"/>
      <c r="I163" s="11"/>
      <c r="J163" s="11"/>
      <c r="K163" s="11"/>
      <c r="L163" s="11"/>
      <c r="M163" s="11"/>
      <c r="N163" s="11"/>
      <c r="O163" s="12"/>
      <c r="P163" s="16"/>
    </row>
    <row r="164" spans="1:16" ht="15.75" customHeight="1" x14ac:dyDescent="0.2">
      <c r="A164" s="11"/>
      <c r="B164" s="11"/>
      <c r="C164" s="11"/>
      <c r="D164" s="11"/>
      <c r="E164" s="11"/>
      <c r="F164" s="11"/>
      <c r="G164" s="11"/>
      <c r="H164" s="11"/>
      <c r="I164" s="11"/>
      <c r="J164" s="11"/>
      <c r="K164" s="11"/>
      <c r="L164" s="11"/>
      <c r="M164" s="11"/>
      <c r="N164" s="11"/>
      <c r="O164" s="12"/>
      <c r="P164" s="16"/>
    </row>
    <row r="165" spans="1:16" ht="15.75" customHeight="1" x14ac:dyDescent="0.2">
      <c r="A165" s="11"/>
      <c r="B165" s="11"/>
      <c r="C165" s="11"/>
      <c r="D165" s="11"/>
      <c r="E165" s="11"/>
      <c r="F165" s="11"/>
      <c r="G165" s="11"/>
      <c r="H165" s="11"/>
      <c r="I165" s="11"/>
      <c r="J165" s="11"/>
      <c r="K165" s="11"/>
      <c r="L165" s="11"/>
      <c r="M165" s="11"/>
      <c r="N165" s="11"/>
      <c r="O165" s="12"/>
      <c r="P165" s="16"/>
    </row>
    <row r="166" spans="1:16" ht="15.75" customHeight="1" x14ac:dyDescent="0.2">
      <c r="A166" s="11"/>
      <c r="B166" s="11"/>
      <c r="C166" s="11"/>
      <c r="D166" s="11"/>
      <c r="E166" s="11"/>
      <c r="F166" s="11"/>
      <c r="G166" s="11"/>
      <c r="H166" s="11"/>
      <c r="I166" s="11"/>
      <c r="J166" s="11"/>
      <c r="K166" s="11"/>
      <c r="L166" s="11"/>
      <c r="M166" s="11"/>
      <c r="N166" s="11"/>
      <c r="O166" s="12"/>
      <c r="P166" s="16"/>
    </row>
    <row r="167" spans="1:16" ht="15.75" customHeight="1" x14ac:dyDescent="0.2">
      <c r="A167" s="11"/>
      <c r="B167" s="11"/>
      <c r="C167" s="11"/>
      <c r="D167" s="11"/>
      <c r="E167" s="11"/>
      <c r="F167" s="11"/>
      <c r="G167" s="11"/>
      <c r="H167" s="11"/>
      <c r="I167" s="11"/>
      <c r="J167" s="11"/>
      <c r="K167" s="11"/>
      <c r="L167" s="11"/>
      <c r="M167" s="11"/>
      <c r="N167" s="11"/>
      <c r="O167" s="12"/>
      <c r="P167" s="16"/>
    </row>
    <row r="168" spans="1:16" ht="15.75" customHeight="1" x14ac:dyDescent="0.2">
      <c r="A168" s="11"/>
      <c r="B168" s="11"/>
      <c r="C168" s="11"/>
      <c r="D168" s="11"/>
      <c r="E168" s="11"/>
      <c r="F168" s="11"/>
      <c r="G168" s="11"/>
      <c r="H168" s="11"/>
      <c r="I168" s="11"/>
      <c r="J168" s="11"/>
      <c r="K168" s="11"/>
      <c r="L168" s="11"/>
      <c r="M168" s="11"/>
      <c r="N168" s="11"/>
      <c r="O168" s="12"/>
      <c r="P168" s="16"/>
    </row>
    <row r="169" spans="1:16" ht="15.75" customHeight="1" x14ac:dyDescent="0.2">
      <c r="A169" s="11"/>
      <c r="B169" s="11"/>
      <c r="C169" s="11"/>
      <c r="D169" s="11"/>
      <c r="E169" s="11"/>
      <c r="F169" s="11"/>
      <c r="G169" s="11"/>
      <c r="H169" s="11"/>
      <c r="I169" s="11"/>
      <c r="J169" s="11"/>
      <c r="K169" s="11"/>
      <c r="L169" s="11"/>
      <c r="M169" s="11"/>
      <c r="N169" s="11"/>
      <c r="O169" s="12"/>
      <c r="P169" s="16"/>
    </row>
    <row r="170" spans="1:16" ht="15.75" customHeight="1" x14ac:dyDescent="0.2">
      <c r="A170" s="11"/>
      <c r="B170" s="11"/>
      <c r="C170" s="11"/>
      <c r="D170" s="11"/>
      <c r="E170" s="11"/>
      <c r="F170" s="11"/>
      <c r="G170" s="11"/>
      <c r="H170" s="11"/>
      <c r="I170" s="11"/>
      <c r="J170" s="11"/>
      <c r="K170" s="11"/>
      <c r="L170" s="11"/>
      <c r="M170" s="11"/>
      <c r="N170" s="11"/>
      <c r="O170" s="12"/>
      <c r="P170" s="16"/>
    </row>
    <row r="171" spans="1:16" ht="15.75" customHeight="1" x14ac:dyDescent="0.2">
      <c r="A171" s="11"/>
      <c r="B171" s="11"/>
      <c r="C171" s="11"/>
      <c r="D171" s="11"/>
      <c r="E171" s="11"/>
      <c r="F171" s="11"/>
      <c r="G171" s="11"/>
      <c r="H171" s="11"/>
      <c r="I171" s="11"/>
      <c r="J171" s="11"/>
      <c r="K171" s="11"/>
      <c r="L171" s="11"/>
      <c r="M171" s="11"/>
      <c r="N171" s="11"/>
      <c r="O171" s="12"/>
      <c r="P171" s="16"/>
    </row>
    <row r="172" spans="1:16" ht="15.75" customHeight="1" x14ac:dyDescent="0.2">
      <c r="A172" s="11"/>
      <c r="B172" s="11"/>
      <c r="C172" s="11"/>
      <c r="D172" s="11"/>
      <c r="E172" s="11"/>
      <c r="F172" s="11"/>
      <c r="G172" s="11"/>
      <c r="H172" s="11"/>
      <c r="I172" s="11"/>
      <c r="J172" s="11"/>
      <c r="K172" s="11"/>
      <c r="L172" s="11"/>
      <c r="M172" s="11"/>
      <c r="N172" s="11"/>
      <c r="O172" s="12"/>
      <c r="P172" s="16"/>
    </row>
    <row r="173" spans="1:16" ht="15.75" customHeight="1" x14ac:dyDescent="0.2">
      <c r="A173" s="11"/>
      <c r="B173" s="11"/>
      <c r="C173" s="11"/>
      <c r="D173" s="11"/>
      <c r="E173" s="11"/>
      <c r="F173" s="11"/>
      <c r="G173" s="11"/>
      <c r="H173" s="11"/>
      <c r="I173" s="11"/>
      <c r="J173" s="11"/>
      <c r="K173" s="11"/>
      <c r="L173" s="11"/>
      <c r="M173" s="11"/>
      <c r="N173" s="11"/>
      <c r="O173" s="12"/>
      <c r="P173" s="16"/>
    </row>
    <row r="174" spans="1:16" ht="15.75" customHeight="1" x14ac:dyDescent="0.2">
      <c r="A174" s="11"/>
      <c r="B174" s="11"/>
      <c r="C174" s="11"/>
      <c r="D174" s="11"/>
      <c r="E174" s="11"/>
      <c r="F174" s="11"/>
      <c r="G174" s="11"/>
      <c r="H174" s="11"/>
      <c r="I174" s="11"/>
      <c r="J174" s="11"/>
      <c r="K174" s="11"/>
      <c r="L174" s="11"/>
      <c r="M174" s="11"/>
      <c r="N174" s="11"/>
      <c r="O174" s="12"/>
      <c r="P174" s="16"/>
    </row>
    <row r="175" spans="1:16" ht="15.75" customHeight="1" x14ac:dyDescent="0.2">
      <c r="A175" s="11"/>
      <c r="B175" s="11"/>
      <c r="C175" s="11"/>
      <c r="D175" s="11"/>
      <c r="E175" s="11"/>
      <c r="F175" s="11"/>
      <c r="G175" s="11"/>
      <c r="H175" s="11"/>
      <c r="I175" s="11"/>
      <c r="J175" s="11"/>
      <c r="K175" s="11"/>
      <c r="L175" s="11"/>
      <c r="M175" s="11"/>
      <c r="N175" s="11"/>
      <c r="O175" s="12"/>
      <c r="P175" s="16"/>
    </row>
    <row r="176" spans="1:16" ht="15.75" customHeight="1" x14ac:dyDescent="0.2">
      <c r="A176" s="11"/>
      <c r="B176" s="11"/>
      <c r="C176" s="11"/>
      <c r="D176" s="11"/>
      <c r="E176" s="11"/>
      <c r="F176" s="11"/>
      <c r="G176" s="11"/>
      <c r="H176" s="11"/>
      <c r="I176" s="11"/>
      <c r="J176" s="11"/>
      <c r="K176" s="11"/>
      <c r="L176" s="11"/>
      <c r="M176" s="11"/>
      <c r="N176" s="11"/>
      <c r="O176" s="12"/>
      <c r="P176" s="16"/>
    </row>
    <row r="177" spans="1:16" ht="15.75" customHeight="1" x14ac:dyDescent="0.2">
      <c r="A177" s="11"/>
      <c r="B177" s="11"/>
      <c r="C177" s="11"/>
      <c r="D177" s="11"/>
      <c r="E177" s="11"/>
      <c r="F177" s="11"/>
      <c r="G177" s="11"/>
      <c r="H177" s="11"/>
      <c r="I177" s="11"/>
      <c r="J177" s="11"/>
      <c r="K177" s="11"/>
      <c r="L177" s="11"/>
      <c r="M177" s="11"/>
      <c r="N177" s="11"/>
      <c r="O177" s="12"/>
      <c r="P177" s="16"/>
    </row>
    <row r="178" spans="1:16" ht="15.75" customHeight="1" x14ac:dyDescent="0.2">
      <c r="A178" s="11"/>
      <c r="B178" s="11"/>
      <c r="C178" s="11"/>
      <c r="D178" s="11"/>
      <c r="E178" s="11"/>
      <c r="F178" s="11"/>
      <c r="G178" s="11"/>
      <c r="H178" s="11"/>
      <c r="I178" s="11"/>
      <c r="J178" s="11"/>
      <c r="K178" s="11"/>
      <c r="L178" s="11"/>
      <c r="M178" s="11"/>
      <c r="N178" s="11"/>
      <c r="O178" s="12"/>
      <c r="P178" s="16"/>
    </row>
    <row r="179" spans="1:16" ht="15.75" customHeight="1" x14ac:dyDescent="0.2">
      <c r="A179" s="11"/>
      <c r="B179" s="11"/>
      <c r="C179" s="11"/>
      <c r="D179" s="11"/>
      <c r="E179" s="11"/>
      <c r="F179" s="11"/>
      <c r="G179" s="11"/>
      <c r="H179" s="11"/>
      <c r="I179" s="11"/>
      <c r="J179" s="11"/>
      <c r="K179" s="11"/>
      <c r="L179" s="11"/>
      <c r="M179" s="11"/>
      <c r="N179" s="11"/>
      <c r="O179" s="12"/>
      <c r="P179" s="16"/>
    </row>
    <row r="180" spans="1:16" ht="15.75" customHeight="1" x14ac:dyDescent="0.2">
      <c r="A180" s="11"/>
      <c r="B180" s="11"/>
      <c r="C180" s="11"/>
      <c r="D180" s="11"/>
      <c r="E180" s="11"/>
      <c r="F180" s="11"/>
      <c r="G180" s="11"/>
      <c r="H180" s="11"/>
      <c r="I180" s="11"/>
      <c r="J180" s="11"/>
      <c r="K180" s="11"/>
      <c r="L180" s="11"/>
      <c r="M180" s="11"/>
      <c r="N180" s="11"/>
      <c r="O180" s="12"/>
      <c r="P180" s="16"/>
    </row>
    <row r="181" spans="1:16" ht="15.75" customHeight="1" x14ac:dyDescent="0.2">
      <c r="A181" s="11"/>
      <c r="B181" s="11"/>
      <c r="C181" s="11"/>
      <c r="D181" s="11"/>
      <c r="E181" s="11"/>
      <c r="F181" s="11"/>
      <c r="G181" s="11"/>
      <c r="H181" s="11"/>
      <c r="I181" s="11"/>
      <c r="J181" s="11"/>
      <c r="K181" s="11"/>
      <c r="L181" s="11"/>
      <c r="M181" s="11"/>
      <c r="N181" s="11"/>
      <c r="O181" s="12"/>
      <c r="P181" s="16"/>
    </row>
    <row r="182" spans="1:16" ht="15.75" customHeight="1" x14ac:dyDescent="0.2">
      <c r="A182" s="11"/>
      <c r="B182" s="11"/>
      <c r="C182" s="11"/>
      <c r="D182" s="11"/>
      <c r="E182" s="11"/>
      <c r="F182" s="11"/>
      <c r="G182" s="11"/>
      <c r="H182" s="11"/>
      <c r="I182" s="11"/>
      <c r="J182" s="11"/>
      <c r="K182" s="11"/>
      <c r="L182" s="11"/>
      <c r="M182" s="11"/>
      <c r="N182" s="11"/>
      <c r="O182" s="12"/>
      <c r="P182" s="16"/>
    </row>
    <row r="183" spans="1:16" ht="15.75" customHeight="1" x14ac:dyDescent="0.2">
      <c r="A183" s="11"/>
      <c r="B183" s="11"/>
      <c r="C183" s="11"/>
      <c r="D183" s="11"/>
      <c r="E183" s="11"/>
      <c r="F183" s="11"/>
      <c r="G183" s="11"/>
      <c r="H183" s="11"/>
      <c r="I183" s="11"/>
      <c r="J183" s="11"/>
      <c r="K183" s="11"/>
      <c r="L183" s="11"/>
      <c r="M183" s="11"/>
      <c r="N183" s="11"/>
      <c r="O183" s="12"/>
      <c r="P183" s="16"/>
    </row>
    <row r="184" spans="1:16" ht="15.75" customHeight="1" x14ac:dyDescent="0.2">
      <c r="A184" s="11"/>
      <c r="B184" s="11"/>
      <c r="C184" s="11"/>
      <c r="D184" s="11"/>
      <c r="E184" s="11"/>
      <c r="F184" s="11"/>
      <c r="G184" s="11"/>
      <c r="H184" s="11"/>
      <c r="I184" s="11"/>
      <c r="J184" s="11"/>
      <c r="K184" s="11"/>
      <c r="L184" s="11"/>
      <c r="M184" s="11"/>
      <c r="N184" s="11"/>
      <c r="O184" s="12"/>
      <c r="P184" s="16"/>
    </row>
    <row r="185" spans="1:16" ht="15.75" customHeight="1" x14ac:dyDescent="0.2">
      <c r="A185" s="11"/>
      <c r="B185" s="11"/>
      <c r="C185" s="11"/>
      <c r="D185" s="11"/>
      <c r="E185" s="11"/>
      <c r="F185" s="11"/>
      <c r="G185" s="11"/>
      <c r="H185" s="11"/>
      <c r="I185" s="11"/>
      <c r="J185" s="11"/>
      <c r="K185" s="11"/>
      <c r="L185" s="11"/>
      <c r="M185" s="11"/>
      <c r="N185" s="11"/>
      <c r="O185" s="12"/>
      <c r="P185" s="16"/>
    </row>
    <row r="186" spans="1:16" ht="15.75" customHeight="1" x14ac:dyDescent="0.2">
      <c r="A186" s="11"/>
      <c r="B186" s="11"/>
      <c r="C186" s="11"/>
      <c r="D186" s="11"/>
      <c r="E186" s="11"/>
      <c r="F186" s="11"/>
      <c r="G186" s="11"/>
      <c r="H186" s="11"/>
      <c r="I186" s="11"/>
      <c r="J186" s="11"/>
      <c r="K186" s="11"/>
      <c r="L186" s="11"/>
      <c r="M186" s="11"/>
      <c r="N186" s="11"/>
      <c r="O186" s="12"/>
      <c r="P186" s="16"/>
    </row>
    <row r="187" spans="1:16" ht="15.75" customHeight="1" x14ac:dyDescent="0.2">
      <c r="A187" s="11"/>
      <c r="B187" s="11"/>
      <c r="C187" s="11"/>
      <c r="D187" s="11"/>
      <c r="E187" s="11"/>
      <c r="F187" s="11"/>
      <c r="G187" s="11"/>
      <c r="H187" s="11"/>
      <c r="I187" s="11"/>
      <c r="J187" s="11"/>
      <c r="K187" s="11"/>
      <c r="L187" s="11"/>
      <c r="M187" s="11"/>
      <c r="N187" s="11"/>
      <c r="O187" s="12"/>
      <c r="P187" s="16"/>
    </row>
    <row r="188" spans="1:16" ht="15.75" customHeight="1" x14ac:dyDescent="0.2">
      <c r="A188" s="11"/>
      <c r="B188" s="11"/>
      <c r="C188" s="11"/>
      <c r="D188" s="11"/>
      <c r="E188" s="11"/>
      <c r="F188" s="11"/>
      <c r="G188" s="11"/>
      <c r="H188" s="11"/>
      <c r="I188" s="11"/>
      <c r="J188" s="11"/>
      <c r="K188" s="11"/>
      <c r="L188" s="11"/>
      <c r="M188" s="11"/>
      <c r="N188" s="11"/>
      <c r="O188" s="12"/>
      <c r="P188" s="16"/>
    </row>
    <row r="189" spans="1:16" ht="15.75" customHeight="1" x14ac:dyDescent="0.2">
      <c r="A189" s="11"/>
      <c r="B189" s="11"/>
      <c r="C189" s="11"/>
      <c r="D189" s="11"/>
      <c r="E189" s="11"/>
      <c r="F189" s="11"/>
      <c r="G189" s="11"/>
      <c r="H189" s="11"/>
      <c r="I189" s="11"/>
      <c r="J189" s="11"/>
      <c r="K189" s="11"/>
      <c r="L189" s="11"/>
      <c r="M189" s="11"/>
      <c r="N189" s="11"/>
      <c r="O189" s="12"/>
      <c r="P189" s="16"/>
    </row>
    <row r="190" spans="1:16" ht="15.75" customHeight="1" x14ac:dyDescent="0.2">
      <c r="A190" s="11"/>
      <c r="B190" s="11"/>
      <c r="C190" s="11"/>
      <c r="D190" s="11"/>
      <c r="E190" s="11"/>
      <c r="F190" s="11"/>
      <c r="G190" s="11"/>
      <c r="H190" s="11"/>
      <c r="I190" s="11"/>
      <c r="J190" s="11"/>
      <c r="K190" s="11"/>
      <c r="L190" s="11"/>
      <c r="M190" s="11"/>
      <c r="N190" s="11"/>
      <c r="O190" s="12"/>
      <c r="P190" s="16"/>
    </row>
    <row r="191" spans="1:16" ht="15.75" customHeight="1" x14ac:dyDescent="0.2">
      <c r="A191" s="11"/>
      <c r="B191" s="11"/>
      <c r="C191" s="11"/>
      <c r="D191" s="11"/>
      <c r="E191" s="11"/>
      <c r="F191" s="11"/>
      <c r="G191" s="11"/>
      <c r="H191" s="11"/>
      <c r="I191" s="11"/>
      <c r="J191" s="11"/>
      <c r="K191" s="11"/>
      <c r="L191" s="11"/>
      <c r="M191" s="11"/>
      <c r="N191" s="11"/>
      <c r="O191" s="12"/>
      <c r="P191" s="16"/>
    </row>
    <row r="192" spans="1:16" ht="15.75" customHeight="1" x14ac:dyDescent="0.2">
      <c r="A192" s="11"/>
      <c r="B192" s="11"/>
      <c r="C192" s="11"/>
      <c r="D192" s="11"/>
      <c r="E192" s="11"/>
      <c r="F192" s="11"/>
      <c r="G192" s="11"/>
      <c r="H192" s="11"/>
      <c r="I192" s="11"/>
      <c r="J192" s="11"/>
      <c r="K192" s="11"/>
      <c r="L192" s="11"/>
      <c r="M192" s="11"/>
      <c r="N192" s="11"/>
      <c r="O192" s="12"/>
      <c r="P192" s="16"/>
    </row>
    <row r="193" spans="1:16" ht="15.75" customHeight="1" x14ac:dyDescent="0.2">
      <c r="A193" s="11"/>
      <c r="B193" s="11"/>
      <c r="C193" s="11"/>
      <c r="D193" s="11"/>
      <c r="E193" s="11"/>
      <c r="F193" s="11"/>
      <c r="G193" s="11"/>
      <c r="H193" s="11"/>
      <c r="I193" s="11"/>
      <c r="J193" s="11"/>
      <c r="K193" s="11"/>
      <c r="L193" s="11"/>
      <c r="M193" s="11"/>
      <c r="N193" s="11"/>
      <c r="O193" s="12"/>
      <c r="P193" s="16"/>
    </row>
    <row r="194" spans="1:16" ht="15.75" customHeight="1" x14ac:dyDescent="0.2">
      <c r="A194" s="11"/>
      <c r="B194" s="11"/>
      <c r="C194" s="11"/>
      <c r="D194" s="11"/>
      <c r="E194" s="11"/>
      <c r="F194" s="11"/>
      <c r="G194" s="11"/>
      <c r="H194" s="11"/>
      <c r="I194" s="11"/>
      <c r="J194" s="11"/>
      <c r="K194" s="11"/>
      <c r="L194" s="11"/>
      <c r="M194" s="11"/>
      <c r="N194" s="11"/>
      <c r="O194" s="12"/>
      <c r="P194" s="16"/>
    </row>
    <row r="195" spans="1:16" ht="15.75" customHeight="1" x14ac:dyDescent="0.2">
      <c r="A195" s="11"/>
      <c r="B195" s="11"/>
      <c r="C195" s="11"/>
      <c r="D195" s="11"/>
      <c r="E195" s="11"/>
      <c r="F195" s="11"/>
      <c r="G195" s="11"/>
      <c r="H195" s="11"/>
      <c r="I195" s="11"/>
      <c r="J195" s="11"/>
      <c r="K195" s="11"/>
      <c r="L195" s="11"/>
      <c r="M195" s="11"/>
      <c r="N195" s="11"/>
      <c r="O195" s="12"/>
      <c r="P195" s="16"/>
    </row>
    <row r="196" spans="1:16" ht="15.75" customHeight="1" x14ac:dyDescent="0.2">
      <c r="A196" s="11"/>
      <c r="B196" s="11"/>
      <c r="C196" s="11"/>
      <c r="D196" s="11"/>
      <c r="E196" s="11"/>
      <c r="F196" s="11"/>
      <c r="G196" s="11"/>
      <c r="H196" s="11"/>
      <c r="I196" s="11"/>
      <c r="J196" s="11"/>
      <c r="K196" s="11"/>
      <c r="L196" s="11"/>
      <c r="M196" s="11"/>
      <c r="N196" s="11"/>
      <c r="O196" s="12"/>
      <c r="P196" s="16"/>
    </row>
    <row r="197" spans="1:16" ht="15.75" customHeight="1" x14ac:dyDescent="0.2">
      <c r="A197" s="11"/>
      <c r="B197" s="11"/>
      <c r="C197" s="11"/>
      <c r="D197" s="11"/>
      <c r="E197" s="11"/>
      <c r="F197" s="11"/>
      <c r="G197" s="11"/>
      <c r="H197" s="11"/>
      <c r="I197" s="11"/>
      <c r="J197" s="11"/>
      <c r="K197" s="11"/>
      <c r="L197" s="11"/>
      <c r="M197" s="11"/>
      <c r="N197" s="11"/>
      <c r="O197" s="12"/>
      <c r="P197" s="16"/>
    </row>
    <row r="198" spans="1:16" ht="15.75" customHeight="1" x14ac:dyDescent="0.2">
      <c r="A198" s="11"/>
      <c r="B198" s="11"/>
      <c r="C198" s="11"/>
      <c r="D198" s="11"/>
      <c r="E198" s="11"/>
      <c r="F198" s="11"/>
      <c r="G198" s="11"/>
      <c r="H198" s="11"/>
      <c r="I198" s="11"/>
      <c r="J198" s="11"/>
      <c r="K198" s="11"/>
      <c r="L198" s="11"/>
      <c r="M198" s="11"/>
      <c r="N198" s="11"/>
      <c r="O198" s="12"/>
      <c r="P198" s="16"/>
    </row>
    <row r="199" spans="1:16" ht="15.75" customHeight="1" x14ac:dyDescent="0.2">
      <c r="A199" s="11"/>
      <c r="B199" s="11"/>
      <c r="C199" s="11"/>
      <c r="D199" s="11"/>
      <c r="E199" s="11"/>
      <c r="F199" s="11"/>
      <c r="G199" s="11"/>
      <c r="H199" s="11"/>
      <c r="I199" s="11"/>
      <c r="J199" s="11"/>
      <c r="K199" s="11"/>
      <c r="L199" s="11"/>
      <c r="M199" s="11"/>
      <c r="N199" s="11"/>
      <c r="O199" s="12"/>
      <c r="P199" s="16"/>
    </row>
    <row r="200" spans="1:16" ht="15.75" customHeight="1" x14ac:dyDescent="0.2">
      <c r="A200" s="11"/>
      <c r="B200" s="11"/>
      <c r="C200" s="11"/>
      <c r="D200" s="11"/>
      <c r="E200" s="11"/>
      <c r="F200" s="11"/>
      <c r="G200" s="11"/>
      <c r="H200" s="11"/>
      <c r="I200" s="11"/>
      <c r="J200" s="11"/>
      <c r="K200" s="11"/>
      <c r="L200" s="11"/>
      <c r="M200" s="11"/>
      <c r="N200" s="11"/>
      <c r="O200" s="12"/>
      <c r="P200" s="16"/>
    </row>
    <row r="201" spans="1:16" ht="15.75" customHeight="1" x14ac:dyDescent="0.2">
      <c r="A201" s="11"/>
      <c r="B201" s="11"/>
      <c r="C201" s="11"/>
      <c r="D201" s="11"/>
      <c r="E201" s="11"/>
      <c r="F201" s="11"/>
      <c r="G201" s="11"/>
      <c r="H201" s="11"/>
      <c r="I201" s="11"/>
      <c r="J201" s="11"/>
      <c r="K201" s="11"/>
      <c r="L201" s="11"/>
      <c r="M201" s="11"/>
      <c r="N201" s="11"/>
      <c r="O201" s="12"/>
      <c r="P201" s="16"/>
    </row>
    <row r="202" spans="1:16" ht="15.75" customHeight="1" x14ac:dyDescent="0.2">
      <c r="A202" s="11"/>
      <c r="B202" s="11"/>
      <c r="C202" s="11"/>
      <c r="D202" s="11"/>
      <c r="E202" s="11"/>
      <c r="F202" s="11"/>
      <c r="G202" s="11"/>
      <c r="H202" s="11"/>
      <c r="I202" s="11"/>
      <c r="J202" s="11"/>
      <c r="K202" s="11"/>
      <c r="L202" s="11"/>
      <c r="M202" s="11"/>
      <c r="N202" s="11"/>
      <c r="O202" s="12"/>
      <c r="P202" s="16"/>
    </row>
    <row r="203" spans="1:16" ht="15.75" customHeight="1" x14ac:dyDescent="0.2">
      <c r="A203" s="11"/>
      <c r="B203" s="11"/>
      <c r="C203" s="11"/>
      <c r="D203" s="11"/>
      <c r="E203" s="11"/>
      <c r="F203" s="11"/>
      <c r="G203" s="11"/>
      <c r="H203" s="11"/>
      <c r="I203" s="11"/>
      <c r="J203" s="11"/>
      <c r="K203" s="11"/>
      <c r="L203" s="11"/>
      <c r="M203" s="11"/>
      <c r="N203" s="11"/>
      <c r="O203" s="12"/>
      <c r="P203" s="16"/>
    </row>
    <row r="204" spans="1:16" ht="15.75" customHeight="1" x14ac:dyDescent="0.2">
      <c r="A204" s="11"/>
      <c r="B204" s="11"/>
      <c r="C204" s="11"/>
      <c r="D204" s="11"/>
      <c r="E204" s="11"/>
      <c r="F204" s="11"/>
      <c r="G204" s="11"/>
      <c r="H204" s="11"/>
      <c r="I204" s="11"/>
      <c r="J204" s="11"/>
      <c r="K204" s="11"/>
      <c r="L204" s="11"/>
      <c r="M204" s="11"/>
      <c r="N204" s="11"/>
      <c r="O204" s="12"/>
      <c r="P204" s="16"/>
    </row>
    <row r="205" spans="1:16" ht="15.75" customHeight="1" x14ac:dyDescent="0.2">
      <c r="A205" s="11"/>
      <c r="B205" s="11"/>
      <c r="C205" s="11"/>
      <c r="D205" s="11"/>
      <c r="E205" s="11"/>
      <c r="F205" s="11"/>
      <c r="G205" s="11"/>
      <c r="H205" s="11"/>
      <c r="I205" s="11"/>
      <c r="J205" s="11"/>
      <c r="K205" s="11"/>
      <c r="L205" s="11"/>
      <c r="M205" s="11"/>
      <c r="N205" s="11"/>
      <c r="O205" s="12"/>
      <c r="P205" s="16"/>
    </row>
    <row r="206" spans="1:16" ht="15.75" customHeight="1" x14ac:dyDescent="0.2">
      <c r="A206" s="11"/>
      <c r="B206" s="11"/>
      <c r="C206" s="11"/>
      <c r="D206" s="11"/>
      <c r="E206" s="11"/>
      <c r="F206" s="11"/>
      <c r="G206" s="11"/>
      <c r="H206" s="11"/>
      <c r="I206" s="11"/>
      <c r="J206" s="11"/>
      <c r="K206" s="11"/>
      <c r="L206" s="11"/>
      <c r="M206" s="11"/>
      <c r="N206" s="11"/>
      <c r="O206" s="12"/>
      <c r="P206" s="16"/>
    </row>
    <row r="207" spans="1:16" ht="15.75" customHeight="1" x14ac:dyDescent="0.2">
      <c r="A207" s="11"/>
      <c r="B207" s="11"/>
      <c r="C207" s="11"/>
      <c r="D207" s="11"/>
      <c r="E207" s="11"/>
      <c r="F207" s="11"/>
      <c r="G207" s="11"/>
      <c r="H207" s="11"/>
      <c r="I207" s="11"/>
      <c r="J207" s="11"/>
      <c r="K207" s="11"/>
      <c r="L207" s="11"/>
      <c r="M207" s="11"/>
      <c r="N207" s="11"/>
      <c r="O207" s="12"/>
      <c r="P207" s="16"/>
    </row>
    <row r="208" spans="1:16" ht="15.75" customHeight="1" x14ac:dyDescent="0.2">
      <c r="A208" s="11"/>
      <c r="B208" s="11"/>
      <c r="C208" s="11"/>
      <c r="D208" s="11"/>
      <c r="E208" s="11"/>
      <c r="F208" s="11"/>
      <c r="G208" s="11"/>
      <c r="H208" s="11"/>
      <c r="I208" s="11"/>
      <c r="J208" s="11"/>
      <c r="K208" s="11"/>
      <c r="L208" s="11"/>
      <c r="M208" s="11"/>
      <c r="N208" s="11"/>
      <c r="O208" s="12"/>
      <c r="P208" s="16"/>
    </row>
    <row r="209" spans="1:16" ht="15.75" customHeight="1" x14ac:dyDescent="0.2">
      <c r="A209" s="11"/>
      <c r="B209" s="11"/>
      <c r="C209" s="11"/>
      <c r="D209" s="11"/>
      <c r="E209" s="11"/>
      <c r="F209" s="11"/>
      <c r="G209" s="11"/>
      <c r="H209" s="11"/>
      <c r="I209" s="11"/>
      <c r="J209" s="11"/>
      <c r="K209" s="11"/>
      <c r="L209" s="11"/>
      <c r="M209" s="11"/>
      <c r="N209" s="11"/>
      <c r="O209" s="12"/>
      <c r="P209" s="16"/>
    </row>
    <row r="210" spans="1:16" ht="15.75" customHeight="1" x14ac:dyDescent="0.2">
      <c r="A210" s="11"/>
      <c r="B210" s="11"/>
      <c r="C210" s="11"/>
      <c r="D210" s="11"/>
      <c r="E210" s="11"/>
      <c r="F210" s="11"/>
      <c r="G210" s="11"/>
      <c r="H210" s="11"/>
      <c r="I210" s="11"/>
      <c r="J210" s="11"/>
      <c r="K210" s="11"/>
      <c r="L210" s="11"/>
      <c r="M210" s="11"/>
      <c r="N210" s="11"/>
      <c r="O210" s="12"/>
      <c r="P210" s="16"/>
    </row>
    <row r="211" spans="1:16" ht="15.75" customHeight="1" x14ac:dyDescent="0.2">
      <c r="A211" s="11"/>
      <c r="B211" s="11"/>
      <c r="C211" s="11"/>
      <c r="D211" s="11"/>
      <c r="E211" s="11"/>
      <c r="F211" s="11"/>
      <c r="G211" s="11"/>
      <c r="H211" s="11"/>
      <c r="I211" s="11"/>
      <c r="J211" s="11"/>
      <c r="K211" s="11"/>
      <c r="L211" s="11"/>
      <c r="M211" s="11"/>
      <c r="N211" s="11"/>
      <c r="O211" s="12"/>
      <c r="P211" s="16"/>
    </row>
    <row r="212" spans="1:16" ht="15.75" customHeight="1" x14ac:dyDescent="0.2">
      <c r="A212" s="11"/>
      <c r="B212" s="11"/>
      <c r="C212" s="11"/>
      <c r="D212" s="11"/>
      <c r="E212" s="11"/>
      <c r="F212" s="11"/>
      <c r="G212" s="11"/>
      <c r="H212" s="11"/>
      <c r="I212" s="11"/>
      <c r="J212" s="11"/>
      <c r="K212" s="11"/>
      <c r="L212" s="11"/>
      <c r="M212" s="11"/>
      <c r="N212" s="11"/>
      <c r="O212" s="12"/>
      <c r="P212" s="16"/>
    </row>
    <row r="213" spans="1:16" ht="15.75" customHeight="1" x14ac:dyDescent="0.2">
      <c r="A213" s="11"/>
      <c r="B213" s="11"/>
      <c r="C213" s="11"/>
      <c r="D213" s="11"/>
      <c r="E213" s="11"/>
      <c r="F213" s="11"/>
      <c r="G213" s="11"/>
      <c r="H213" s="11"/>
      <c r="I213" s="11"/>
      <c r="J213" s="11"/>
      <c r="K213" s="11"/>
      <c r="L213" s="11"/>
      <c r="M213" s="11"/>
      <c r="N213" s="11"/>
      <c r="O213" s="12"/>
      <c r="P213" s="16"/>
    </row>
    <row r="214" spans="1:16" ht="15.75" customHeight="1" x14ac:dyDescent="0.2">
      <c r="A214" s="11"/>
      <c r="B214" s="11"/>
      <c r="C214" s="11"/>
      <c r="D214" s="11"/>
      <c r="E214" s="11"/>
      <c r="F214" s="11"/>
      <c r="G214" s="11"/>
      <c r="H214" s="11"/>
      <c r="I214" s="11"/>
      <c r="J214" s="11"/>
      <c r="K214" s="11"/>
      <c r="L214" s="11"/>
      <c r="M214" s="11"/>
      <c r="N214" s="11"/>
      <c r="O214" s="12"/>
      <c r="P214" s="16"/>
    </row>
    <row r="215" spans="1:16" ht="15.75" customHeight="1" x14ac:dyDescent="0.2">
      <c r="A215" s="11"/>
      <c r="B215" s="11"/>
      <c r="C215" s="11"/>
      <c r="D215" s="11"/>
      <c r="E215" s="11"/>
      <c r="F215" s="11"/>
      <c r="G215" s="11"/>
      <c r="H215" s="11"/>
      <c r="I215" s="11"/>
      <c r="J215" s="11"/>
      <c r="K215" s="11"/>
      <c r="L215" s="11"/>
      <c r="M215" s="11"/>
      <c r="N215" s="11"/>
      <c r="O215" s="12"/>
      <c r="P215" s="16"/>
    </row>
    <row r="216" spans="1:16" ht="15.75" customHeight="1" x14ac:dyDescent="0.2">
      <c r="A216" s="11"/>
      <c r="B216" s="11"/>
      <c r="C216" s="11"/>
      <c r="D216" s="11"/>
      <c r="E216" s="11"/>
      <c r="F216" s="11"/>
      <c r="G216" s="11"/>
      <c r="H216" s="11"/>
      <c r="I216" s="11"/>
      <c r="J216" s="11"/>
      <c r="K216" s="11"/>
      <c r="L216" s="11"/>
      <c r="M216" s="11"/>
      <c r="N216" s="11"/>
      <c r="O216" s="12"/>
      <c r="P216" s="16"/>
    </row>
    <row r="217" spans="1:16" ht="15.75" customHeight="1" x14ac:dyDescent="0.2">
      <c r="A217" s="11"/>
      <c r="B217" s="11"/>
      <c r="C217" s="11"/>
      <c r="D217" s="11"/>
      <c r="E217" s="11"/>
      <c r="F217" s="11"/>
      <c r="G217" s="11"/>
      <c r="H217" s="11"/>
      <c r="I217" s="11"/>
      <c r="J217" s="11"/>
      <c r="K217" s="11"/>
      <c r="L217" s="11"/>
      <c r="M217" s="11"/>
      <c r="N217" s="11"/>
      <c r="O217" s="12"/>
      <c r="P217" s="16"/>
    </row>
    <row r="218" spans="1:16" ht="15.75" customHeight="1" x14ac:dyDescent="0.2">
      <c r="A218" s="11"/>
      <c r="B218" s="11"/>
      <c r="C218" s="11"/>
      <c r="D218" s="11"/>
      <c r="E218" s="11"/>
      <c r="F218" s="11"/>
      <c r="G218" s="11"/>
      <c r="H218" s="11"/>
      <c r="I218" s="11"/>
      <c r="J218" s="11"/>
      <c r="K218" s="11"/>
      <c r="L218" s="11"/>
      <c r="M218" s="11"/>
      <c r="N218" s="11"/>
      <c r="O218" s="12"/>
      <c r="P218" s="16"/>
    </row>
    <row r="219" spans="1:16" ht="15.75" customHeight="1" x14ac:dyDescent="0.2">
      <c r="A219" s="11"/>
      <c r="B219" s="11"/>
      <c r="C219" s="11"/>
      <c r="D219" s="11"/>
      <c r="E219" s="11"/>
      <c r="F219" s="11"/>
      <c r="G219" s="11"/>
      <c r="H219" s="11"/>
      <c r="I219" s="11"/>
      <c r="J219" s="11"/>
      <c r="K219" s="11"/>
      <c r="L219" s="11"/>
      <c r="M219" s="11"/>
      <c r="N219" s="11"/>
      <c r="O219" s="12"/>
      <c r="P219" s="16"/>
    </row>
    <row r="220" spans="1:16" ht="15.75" customHeight="1" x14ac:dyDescent="0.2">
      <c r="A220" s="11"/>
      <c r="B220" s="11"/>
      <c r="C220" s="11"/>
      <c r="D220" s="11"/>
      <c r="E220" s="11"/>
      <c r="F220" s="11"/>
      <c r="G220" s="11"/>
      <c r="H220" s="11"/>
      <c r="I220" s="11"/>
      <c r="J220" s="11"/>
      <c r="K220" s="11"/>
      <c r="L220" s="11"/>
      <c r="M220" s="11"/>
      <c r="N220" s="11"/>
      <c r="O220" s="12"/>
      <c r="P220" s="16"/>
    </row>
    <row r="221" spans="1:16" ht="15.75" customHeight="1" x14ac:dyDescent="0.2">
      <c r="A221" s="11"/>
      <c r="B221" s="11"/>
      <c r="C221" s="11"/>
      <c r="D221" s="11"/>
      <c r="E221" s="11"/>
      <c r="F221" s="11"/>
      <c r="G221" s="11"/>
      <c r="H221" s="11"/>
      <c r="I221" s="11"/>
      <c r="J221" s="11"/>
      <c r="K221" s="11"/>
      <c r="L221" s="11"/>
      <c r="M221" s="11"/>
      <c r="N221" s="11"/>
      <c r="O221" s="12"/>
      <c r="P221" s="16"/>
    </row>
    <row r="222" spans="1:16" ht="15.75" customHeight="1" x14ac:dyDescent="0.2">
      <c r="A222" s="11"/>
      <c r="B222" s="11"/>
      <c r="C222" s="11"/>
      <c r="D222" s="11"/>
      <c r="E222" s="11"/>
      <c r="F222" s="11"/>
      <c r="G222" s="11"/>
      <c r="H222" s="11"/>
      <c r="I222" s="11"/>
      <c r="J222" s="11"/>
      <c r="K222" s="11"/>
      <c r="L222" s="11"/>
      <c r="M222" s="11"/>
      <c r="N222" s="11"/>
      <c r="O222" s="12"/>
      <c r="P222" s="16"/>
    </row>
    <row r="223" spans="1:16" ht="15.75" customHeight="1" x14ac:dyDescent="0.2">
      <c r="A223" s="11"/>
      <c r="B223" s="11"/>
      <c r="C223" s="11"/>
      <c r="D223" s="11"/>
      <c r="E223" s="11"/>
      <c r="F223" s="11"/>
      <c r="G223" s="11"/>
      <c r="H223" s="11"/>
      <c r="I223" s="11"/>
      <c r="J223" s="11"/>
      <c r="K223" s="11"/>
      <c r="L223" s="11"/>
      <c r="M223" s="11"/>
      <c r="N223" s="11"/>
      <c r="O223" s="12"/>
      <c r="P223" s="16"/>
    </row>
    <row r="224" spans="1:16" ht="15.75" customHeight="1" x14ac:dyDescent="0.2">
      <c r="A224" s="11"/>
      <c r="B224" s="11"/>
      <c r="C224" s="11"/>
      <c r="D224" s="11"/>
      <c r="E224" s="11"/>
      <c r="F224" s="11"/>
      <c r="G224" s="11"/>
      <c r="H224" s="11"/>
      <c r="I224" s="11"/>
      <c r="J224" s="11"/>
      <c r="K224" s="11"/>
      <c r="L224" s="11"/>
      <c r="M224" s="11"/>
      <c r="N224" s="11"/>
      <c r="O224" s="12"/>
      <c r="P224" s="16"/>
    </row>
    <row r="225" spans="1:16" ht="15.75" customHeight="1" x14ac:dyDescent="0.2">
      <c r="A225" s="11"/>
      <c r="B225" s="11"/>
      <c r="C225" s="11"/>
      <c r="D225" s="11"/>
      <c r="E225" s="11"/>
      <c r="F225" s="11"/>
      <c r="G225" s="11"/>
      <c r="H225" s="11"/>
      <c r="I225" s="11"/>
      <c r="J225" s="11"/>
      <c r="K225" s="11"/>
      <c r="L225" s="11"/>
      <c r="M225" s="11"/>
      <c r="N225" s="11"/>
      <c r="O225" s="12"/>
      <c r="P225" s="16"/>
    </row>
    <row r="226" spans="1:16" ht="15.75" customHeight="1" x14ac:dyDescent="0.2">
      <c r="A226" s="11"/>
      <c r="B226" s="11"/>
      <c r="C226" s="11"/>
      <c r="D226" s="11"/>
      <c r="E226" s="11"/>
      <c r="F226" s="11"/>
      <c r="G226" s="11"/>
      <c r="H226" s="11"/>
      <c r="I226" s="11"/>
      <c r="J226" s="11"/>
      <c r="K226" s="11"/>
      <c r="L226" s="11"/>
      <c r="M226" s="11"/>
      <c r="N226" s="11"/>
      <c r="O226" s="12"/>
      <c r="P226" s="16"/>
    </row>
    <row r="227" spans="1:16" ht="15.75" customHeight="1" x14ac:dyDescent="0.2">
      <c r="A227" s="11"/>
      <c r="B227" s="11"/>
      <c r="C227" s="11"/>
      <c r="D227" s="11"/>
      <c r="E227" s="11"/>
      <c r="F227" s="11"/>
      <c r="G227" s="11"/>
      <c r="H227" s="11"/>
      <c r="I227" s="11"/>
      <c r="J227" s="11"/>
      <c r="K227" s="11"/>
      <c r="L227" s="11"/>
      <c r="M227" s="11"/>
      <c r="N227" s="11"/>
      <c r="O227" s="12"/>
      <c r="P227" s="16"/>
    </row>
    <row r="228" spans="1:16" ht="15.75" customHeight="1" x14ac:dyDescent="0.2">
      <c r="A228" s="11"/>
      <c r="B228" s="11"/>
      <c r="C228" s="11"/>
      <c r="D228" s="11"/>
      <c r="E228" s="11"/>
      <c r="F228" s="11"/>
      <c r="G228" s="11"/>
      <c r="H228" s="11"/>
      <c r="I228" s="11"/>
      <c r="J228" s="11"/>
      <c r="K228" s="11"/>
      <c r="L228" s="11"/>
      <c r="M228" s="11"/>
      <c r="N228" s="11"/>
      <c r="O228" s="12"/>
      <c r="P228" s="16"/>
    </row>
    <row r="229" spans="1:16" ht="15.75" customHeight="1" x14ac:dyDescent="0.2">
      <c r="A229" s="11"/>
      <c r="B229" s="11"/>
      <c r="C229" s="11"/>
      <c r="D229" s="11"/>
      <c r="E229" s="11"/>
      <c r="F229" s="11"/>
      <c r="G229" s="11"/>
      <c r="H229" s="11"/>
      <c r="I229" s="11"/>
      <c r="J229" s="11"/>
      <c r="K229" s="11"/>
      <c r="L229" s="11"/>
      <c r="M229" s="11"/>
      <c r="N229" s="11"/>
      <c r="O229" s="12"/>
      <c r="P229" s="16"/>
    </row>
    <row r="230" spans="1:16" ht="15.75" customHeight="1" x14ac:dyDescent="0.2">
      <c r="A230" s="11"/>
      <c r="B230" s="11"/>
      <c r="C230" s="11"/>
      <c r="D230" s="11"/>
      <c r="E230" s="11"/>
      <c r="F230" s="11"/>
      <c r="G230" s="11"/>
      <c r="H230" s="11"/>
      <c r="I230" s="11"/>
      <c r="J230" s="11"/>
      <c r="K230" s="11"/>
      <c r="L230" s="11"/>
      <c r="M230" s="11"/>
      <c r="N230" s="11"/>
      <c r="O230" s="12"/>
      <c r="P230" s="16"/>
    </row>
    <row r="231" spans="1:16" ht="15.75" customHeight="1" x14ac:dyDescent="0.2">
      <c r="A231" s="11"/>
      <c r="B231" s="11"/>
      <c r="C231" s="11"/>
      <c r="D231" s="11"/>
      <c r="E231" s="11"/>
      <c r="F231" s="11"/>
      <c r="G231" s="11"/>
      <c r="H231" s="11"/>
      <c r="I231" s="11"/>
      <c r="J231" s="11"/>
      <c r="K231" s="11"/>
      <c r="L231" s="11"/>
      <c r="M231" s="11"/>
      <c r="N231" s="11"/>
      <c r="O231" s="12"/>
      <c r="P231" s="16"/>
    </row>
    <row r="232" spans="1:16" ht="15.75" customHeight="1" x14ac:dyDescent="0.2">
      <c r="A232" s="11"/>
      <c r="B232" s="11"/>
      <c r="C232" s="11"/>
      <c r="D232" s="11"/>
      <c r="E232" s="11"/>
      <c r="F232" s="11"/>
      <c r="G232" s="11"/>
      <c r="H232" s="11"/>
      <c r="I232" s="11"/>
      <c r="J232" s="11"/>
      <c r="K232" s="11"/>
      <c r="L232" s="11"/>
      <c r="M232" s="11"/>
      <c r="N232" s="11"/>
      <c r="O232" s="12"/>
      <c r="P232" s="16"/>
    </row>
    <row r="233" spans="1:16" ht="15.75" customHeight="1" x14ac:dyDescent="0.2">
      <c r="A233" s="11"/>
      <c r="B233" s="11"/>
      <c r="C233" s="11"/>
      <c r="D233" s="11"/>
      <c r="E233" s="11"/>
      <c r="F233" s="11"/>
      <c r="G233" s="11"/>
      <c r="H233" s="11"/>
      <c r="I233" s="11"/>
      <c r="J233" s="11"/>
      <c r="K233" s="11"/>
      <c r="L233" s="11"/>
      <c r="M233" s="11"/>
      <c r="N233" s="11"/>
      <c r="O233" s="12"/>
      <c r="P233" s="16"/>
    </row>
    <row r="234" spans="1:16" ht="15.75" customHeight="1" x14ac:dyDescent="0.2">
      <c r="A234" s="11"/>
      <c r="B234" s="11"/>
      <c r="C234" s="11"/>
      <c r="D234" s="11"/>
      <c r="E234" s="11"/>
      <c r="F234" s="11"/>
      <c r="G234" s="11"/>
      <c r="H234" s="11"/>
      <c r="I234" s="11"/>
      <c r="J234" s="11"/>
      <c r="K234" s="11"/>
      <c r="L234" s="11"/>
      <c r="M234" s="11"/>
      <c r="N234" s="11"/>
      <c r="O234" s="12"/>
      <c r="P234" s="16"/>
    </row>
    <row r="235" spans="1:16" ht="15.75" customHeight="1" x14ac:dyDescent="0.2">
      <c r="A235" s="11"/>
      <c r="B235" s="11"/>
      <c r="C235" s="11"/>
      <c r="D235" s="11"/>
      <c r="E235" s="11"/>
      <c r="F235" s="11"/>
      <c r="G235" s="11"/>
      <c r="H235" s="11"/>
      <c r="I235" s="11"/>
      <c r="J235" s="11"/>
      <c r="K235" s="11"/>
      <c r="L235" s="11"/>
      <c r="M235" s="11"/>
      <c r="N235" s="11"/>
      <c r="O235" s="12"/>
      <c r="P235" s="16"/>
    </row>
    <row r="236" spans="1:16" ht="15.75" customHeight="1" x14ac:dyDescent="0.2">
      <c r="A236" s="11"/>
      <c r="B236" s="11"/>
      <c r="C236" s="11"/>
      <c r="D236" s="11"/>
      <c r="E236" s="11"/>
      <c r="F236" s="11"/>
      <c r="G236" s="11"/>
      <c r="H236" s="11"/>
      <c r="I236" s="11"/>
      <c r="J236" s="11"/>
      <c r="K236" s="11"/>
      <c r="L236" s="11"/>
      <c r="M236" s="11"/>
      <c r="N236" s="11"/>
      <c r="O236" s="12"/>
      <c r="P236" s="16"/>
    </row>
    <row r="237" spans="1:16" ht="15.75" customHeight="1" x14ac:dyDescent="0.2">
      <c r="A237" s="11"/>
      <c r="B237" s="11"/>
      <c r="C237" s="11"/>
      <c r="D237" s="11"/>
      <c r="E237" s="11"/>
      <c r="F237" s="11"/>
      <c r="G237" s="11"/>
      <c r="H237" s="11"/>
      <c r="I237" s="11"/>
      <c r="J237" s="11"/>
      <c r="K237" s="11"/>
      <c r="L237" s="11"/>
      <c r="M237" s="11"/>
      <c r="N237" s="11"/>
      <c r="O237" s="12"/>
      <c r="P237" s="16"/>
    </row>
    <row r="238" spans="1:16" ht="15.75" customHeight="1" x14ac:dyDescent="0.2">
      <c r="A238" s="11"/>
      <c r="B238" s="11"/>
      <c r="C238" s="11"/>
      <c r="D238" s="11"/>
      <c r="E238" s="11"/>
      <c r="F238" s="11"/>
      <c r="G238" s="11"/>
      <c r="H238" s="11"/>
      <c r="I238" s="11"/>
      <c r="J238" s="11"/>
      <c r="K238" s="11"/>
      <c r="L238" s="11"/>
      <c r="M238" s="11"/>
      <c r="N238" s="11"/>
      <c r="O238" s="12"/>
      <c r="P238" s="16"/>
    </row>
    <row r="239" spans="1:16" ht="15.75" customHeight="1" x14ac:dyDescent="0.2">
      <c r="A239" s="11"/>
      <c r="B239" s="11"/>
      <c r="C239" s="11"/>
      <c r="D239" s="11"/>
      <c r="E239" s="11"/>
      <c r="F239" s="11"/>
      <c r="G239" s="11"/>
      <c r="H239" s="11"/>
      <c r="I239" s="11"/>
      <c r="J239" s="11"/>
      <c r="K239" s="11"/>
      <c r="L239" s="11"/>
      <c r="M239" s="11"/>
      <c r="N239" s="11"/>
      <c r="O239" s="12"/>
      <c r="P239" s="16"/>
    </row>
    <row r="240" spans="1:16" ht="15.75" customHeight="1" x14ac:dyDescent="0.2">
      <c r="A240" s="11"/>
      <c r="B240" s="11"/>
      <c r="C240" s="11"/>
      <c r="D240" s="11"/>
      <c r="E240" s="11"/>
      <c r="F240" s="11"/>
      <c r="G240" s="11"/>
      <c r="H240" s="11"/>
      <c r="I240" s="11"/>
      <c r="J240" s="11"/>
      <c r="K240" s="11"/>
      <c r="L240" s="11"/>
      <c r="M240" s="11"/>
      <c r="N240" s="11"/>
      <c r="O240" s="12"/>
      <c r="P240" s="16"/>
    </row>
    <row r="241" spans="1:16" ht="15.75" customHeight="1" x14ac:dyDescent="0.2">
      <c r="A241" s="11"/>
      <c r="B241" s="11"/>
      <c r="C241" s="11"/>
      <c r="D241" s="11"/>
      <c r="E241" s="11"/>
      <c r="F241" s="11"/>
      <c r="G241" s="11"/>
      <c r="H241" s="11"/>
      <c r="I241" s="11"/>
      <c r="J241" s="11"/>
      <c r="K241" s="11"/>
      <c r="L241" s="11"/>
      <c r="M241" s="11"/>
      <c r="N241" s="11"/>
      <c r="O241" s="12"/>
      <c r="P241" s="16"/>
    </row>
    <row r="242" spans="1:16" ht="15.75" customHeight="1" x14ac:dyDescent="0.2">
      <c r="A242" s="11"/>
      <c r="B242" s="11"/>
      <c r="C242" s="11"/>
      <c r="D242" s="11"/>
      <c r="E242" s="11"/>
      <c r="F242" s="11"/>
      <c r="G242" s="11"/>
      <c r="H242" s="11"/>
      <c r="I242" s="11"/>
      <c r="J242" s="11"/>
      <c r="K242" s="11"/>
      <c r="L242" s="11"/>
      <c r="M242" s="11"/>
      <c r="N242" s="11"/>
      <c r="O242" s="12"/>
      <c r="P242" s="16"/>
    </row>
    <row r="243" spans="1:16" ht="15.75" customHeight="1" x14ac:dyDescent="0.2">
      <c r="A243" s="11"/>
      <c r="B243" s="11"/>
      <c r="C243" s="11"/>
      <c r="D243" s="11"/>
      <c r="E243" s="11"/>
      <c r="F243" s="11"/>
      <c r="G243" s="11"/>
      <c r="H243" s="11"/>
      <c r="I243" s="11"/>
      <c r="J243" s="11"/>
      <c r="K243" s="11"/>
      <c r="L243" s="11"/>
      <c r="M243" s="11"/>
      <c r="N243" s="11"/>
      <c r="O243" s="12"/>
      <c r="P243" s="16"/>
    </row>
    <row r="244" spans="1:16" ht="15.75" customHeight="1" x14ac:dyDescent="0.2">
      <c r="A244" s="11"/>
      <c r="B244" s="11"/>
      <c r="C244" s="11"/>
      <c r="D244" s="11"/>
      <c r="E244" s="11"/>
      <c r="F244" s="11"/>
      <c r="G244" s="11"/>
      <c r="H244" s="11"/>
      <c r="I244" s="11"/>
      <c r="J244" s="11"/>
      <c r="K244" s="11"/>
      <c r="L244" s="11"/>
      <c r="M244" s="11"/>
      <c r="N244" s="11"/>
      <c r="O244" s="12"/>
      <c r="P244" s="16"/>
    </row>
    <row r="245" spans="1:16" ht="15.75" customHeight="1" x14ac:dyDescent="0.2">
      <c r="A245" s="11"/>
      <c r="B245" s="11"/>
      <c r="C245" s="11"/>
      <c r="D245" s="11"/>
      <c r="E245" s="11"/>
      <c r="F245" s="11"/>
      <c r="G245" s="11"/>
      <c r="H245" s="11"/>
      <c r="I245" s="11"/>
      <c r="J245" s="11"/>
      <c r="K245" s="11"/>
      <c r="L245" s="11"/>
      <c r="M245" s="11"/>
      <c r="N245" s="11"/>
      <c r="O245" s="12"/>
      <c r="P245" s="16"/>
    </row>
    <row r="246" spans="1:16" ht="15.75" customHeight="1" x14ac:dyDescent="0.2">
      <c r="A246" s="11"/>
      <c r="B246" s="11"/>
      <c r="C246" s="11"/>
      <c r="D246" s="11"/>
      <c r="E246" s="11"/>
      <c r="F246" s="11"/>
      <c r="G246" s="11"/>
      <c r="H246" s="11"/>
      <c r="I246" s="11"/>
      <c r="J246" s="11"/>
      <c r="K246" s="11"/>
      <c r="L246" s="11"/>
      <c r="M246" s="11"/>
      <c r="N246" s="11"/>
      <c r="O246" s="12"/>
      <c r="P246" s="16"/>
    </row>
    <row r="247" spans="1:16" ht="15.75" customHeight="1" x14ac:dyDescent="0.2">
      <c r="A247" s="11"/>
      <c r="B247" s="11"/>
      <c r="C247" s="11"/>
      <c r="D247" s="11"/>
      <c r="E247" s="11"/>
      <c r="F247" s="11"/>
      <c r="G247" s="11"/>
      <c r="H247" s="11"/>
      <c r="I247" s="11"/>
      <c r="J247" s="11"/>
      <c r="K247" s="11"/>
      <c r="L247" s="11"/>
      <c r="M247" s="11"/>
      <c r="N247" s="11"/>
      <c r="O247" s="12"/>
      <c r="P247" s="16"/>
    </row>
    <row r="248" spans="1:16" ht="15.75" customHeight="1" x14ac:dyDescent="0.2">
      <c r="A248" s="11"/>
      <c r="B248" s="11"/>
      <c r="C248" s="11"/>
      <c r="D248" s="11"/>
      <c r="E248" s="11"/>
      <c r="F248" s="11"/>
      <c r="G248" s="11"/>
      <c r="H248" s="11"/>
      <c r="I248" s="11"/>
      <c r="J248" s="11"/>
      <c r="K248" s="11"/>
      <c r="L248" s="11"/>
      <c r="M248" s="11"/>
      <c r="N248" s="11"/>
      <c r="O248" s="12"/>
      <c r="P248" s="16"/>
    </row>
    <row r="249" spans="1:16" ht="15.75" customHeight="1" x14ac:dyDescent="0.2">
      <c r="A249" s="11"/>
      <c r="B249" s="11"/>
      <c r="C249" s="11"/>
      <c r="D249" s="11"/>
      <c r="E249" s="11"/>
      <c r="F249" s="11"/>
      <c r="G249" s="11"/>
      <c r="H249" s="11"/>
      <c r="I249" s="11"/>
      <c r="J249" s="11"/>
      <c r="K249" s="11"/>
      <c r="L249" s="11"/>
      <c r="M249" s="11"/>
      <c r="N249" s="11"/>
      <c r="O249" s="12"/>
      <c r="P249" s="16"/>
    </row>
    <row r="250" spans="1:16" ht="15.75" customHeight="1" x14ac:dyDescent="0.2">
      <c r="A250" s="11"/>
      <c r="B250" s="11"/>
      <c r="C250" s="11"/>
      <c r="D250" s="11"/>
      <c r="E250" s="11"/>
      <c r="F250" s="11"/>
      <c r="G250" s="11"/>
      <c r="H250" s="11"/>
      <c r="I250" s="11"/>
      <c r="J250" s="11"/>
      <c r="K250" s="11"/>
      <c r="L250" s="11"/>
      <c r="M250" s="11"/>
      <c r="N250" s="11"/>
      <c r="O250" s="12"/>
      <c r="P250" s="16"/>
    </row>
    <row r="251" spans="1:16" ht="15.75" customHeight="1" x14ac:dyDescent="0.2">
      <c r="A251" s="11"/>
      <c r="B251" s="11"/>
      <c r="C251" s="11"/>
      <c r="D251" s="11"/>
      <c r="E251" s="11"/>
      <c r="F251" s="11"/>
      <c r="G251" s="11"/>
      <c r="H251" s="11"/>
      <c r="I251" s="11"/>
      <c r="J251" s="11"/>
      <c r="K251" s="11"/>
      <c r="L251" s="11"/>
      <c r="M251" s="11"/>
      <c r="N251" s="11"/>
      <c r="O251" s="12"/>
      <c r="P251" s="16"/>
    </row>
    <row r="252" spans="1:16" ht="15.75" customHeight="1" x14ac:dyDescent="0.2">
      <c r="A252" s="11"/>
      <c r="B252" s="11"/>
      <c r="C252" s="11"/>
      <c r="D252" s="11"/>
      <c r="E252" s="11"/>
      <c r="F252" s="11"/>
      <c r="G252" s="11"/>
      <c r="H252" s="11"/>
      <c r="I252" s="11"/>
      <c r="J252" s="11"/>
      <c r="K252" s="11"/>
      <c r="L252" s="11"/>
      <c r="M252" s="11"/>
      <c r="N252" s="11"/>
      <c r="O252" s="12"/>
      <c r="P252" s="16"/>
    </row>
    <row r="253" spans="1:16" ht="15.75" customHeight="1" x14ac:dyDescent="0.2">
      <c r="A253" s="11"/>
      <c r="B253" s="11"/>
      <c r="C253" s="11"/>
      <c r="D253" s="11"/>
      <c r="E253" s="11"/>
      <c r="F253" s="11"/>
      <c r="G253" s="11"/>
      <c r="H253" s="11"/>
      <c r="I253" s="11"/>
      <c r="J253" s="11"/>
      <c r="K253" s="11"/>
      <c r="L253" s="11"/>
      <c r="M253" s="11"/>
      <c r="N253" s="11"/>
      <c r="O253" s="12"/>
      <c r="P253" s="16"/>
    </row>
    <row r="254" spans="1:16" ht="15.75" customHeight="1" x14ac:dyDescent="0.2">
      <c r="P254" s="16"/>
    </row>
    <row r="255" spans="1:16" ht="15.75" customHeight="1" x14ac:dyDescent="0.2">
      <c r="P255" s="16"/>
    </row>
    <row r="256" spans="1:16" ht="15.75" customHeight="1" x14ac:dyDescent="0.2">
      <c r="P256" s="16"/>
    </row>
    <row r="257" spans="16:16" ht="15.75" customHeight="1" x14ac:dyDescent="0.2">
      <c r="P257" s="16"/>
    </row>
    <row r="258" spans="16:16" ht="15.75" customHeight="1" x14ac:dyDescent="0.2">
      <c r="P258" s="16"/>
    </row>
    <row r="259" spans="16:16" ht="15.75" customHeight="1" x14ac:dyDescent="0.2">
      <c r="P259" s="16"/>
    </row>
    <row r="260" spans="16:16" ht="15.75" customHeight="1" x14ac:dyDescent="0.2">
      <c r="P260" s="16"/>
    </row>
    <row r="261" spans="16:16" ht="15.75" customHeight="1" x14ac:dyDescent="0.2">
      <c r="P261" s="16"/>
    </row>
    <row r="262" spans="16:16" ht="15.75" customHeight="1" x14ac:dyDescent="0.2">
      <c r="P262" s="16"/>
    </row>
    <row r="263" spans="16:16" ht="15.75" customHeight="1" x14ac:dyDescent="0.2">
      <c r="P263" s="16"/>
    </row>
    <row r="264" spans="16:16" ht="15.75" customHeight="1" x14ac:dyDescent="0.2">
      <c r="P264" s="16"/>
    </row>
    <row r="265" spans="16:16" ht="15.75" customHeight="1" x14ac:dyDescent="0.2">
      <c r="P265" s="16"/>
    </row>
    <row r="266" spans="16:16" ht="15.75" customHeight="1" x14ac:dyDescent="0.2">
      <c r="P266" s="16"/>
    </row>
    <row r="267" spans="16:16" ht="15.75" customHeight="1" x14ac:dyDescent="0.2">
      <c r="P267" s="16"/>
    </row>
    <row r="268" spans="16:16" ht="15.75" customHeight="1" x14ac:dyDescent="0.2">
      <c r="P268" s="16"/>
    </row>
    <row r="269" spans="16:16" ht="15.75" customHeight="1" x14ac:dyDescent="0.2">
      <c r="P269" s="16"/>
    </row>
    <row r="270" spans="16:16" ht="15.75" customHeight="1" x14ac:dyDescent="0.2">
      <c r="P270" s="16"/>
    </row>
    <row r="271" spans="16:16" ht="15.75" customHeight="1" x14ac:dyDescent="0.2">
      <c r="P271" s="16"/>
    </row>
    <row r="272" spans="16:16" ht="15.75" customHeight="1" x14ac:dyDescent="0.2">
      <c r="P272" s="16"/>
    </row>
    <row r="273" spans="16:16" ht="15.75" customHeight="1" x14ac:dyDescent="0.2">
      <c r="P273" s="16"/>
    </row>
    <row r="274" spans="16:16" ht="15.75" customHeight="1" x14ac:dyDescent="0.2">
      <c r="P274" s="16"/>
    </row>
    <row r="275" spans="16:16" ht="15.75" customHeight="1" x14ac:dyDescent="0.2">
      <c r="P275" s="16"/>
    </row>
    <row r="276" spans="16:16" ht="15.75" customHeight="1" x14ac:dyDescent="0.2">
      <c r="P276" s="16"/>
    </row>
    <row r="277" spans="16:16" ht="15.75" customHeight="1" x14ac:dyDescent="0.2">
      <c r="P277" s="16"/>
    </row>
    <row r="278" spans="16:16" ht="15.75" customHeight="1" x14ac:dyDescent="0.2">
      <c r="P278" s="16"/>
    </row>
    <row r="279" spans="16:16" ht="15.75" customHeight="1" x14ac:dyDescent="0.2">
      <c r="P279" s="16"/>
    </row>
    <row r="280" spans="16:16" ht="15.75" customHeight="1" x14ac:dyDescent="0.2">
      <c r="P280" s="16"/>
    </row>
    <row r="281" spans="16:16" ht="15.75" customHeight="1" x14ac:dyDescent="0.2">
      <c r="P281" s="16"/>
    </row>
    <row r="282" spans="16:16" ht="15.75" customHeight="1" x14ac:dyDescent="0.2">
      <c r="P282" s="16"/>
    </row>
    <row r="283" spans="16:16" ht="15.75" customHeight="1" x14ac:dyDescent="0.2">
      <c r="P283" s="16"/>
    </row>
    <row r="284" spans="16:16" ht="15.75" customHeight="1" x14ac:dyDescent="0.2">
      <c r="P284" s="16"/>
    </row>
    <row r="285" spans="16:16" ht="15.75" customHeight="1" x14ac:dyDescent="0.2">
      <c r="P285" s="16"/>
    </row>
    <row r="286" spans="16:16" ht="15.75" customHeight="1" x14ac:dyDescent="0.2">
      <c r="P286" s="16"/>
    </row>
    <row r="287" spans="16:16" ht="15.75" customHeight="1" x14ac:dyDescent="0.2">
      <c r="P287" s="16"/>
    </row>
    <row r="288" spans="16:16" ht="15.75" customHeight="1" x14ac:dyDescent="0.2">
      <c r="P288" s="16"/>
    </row>
    <row r="289" spans="16:16" ht="15.75" customHeight="1" x14ac:dyDescent="0.2">
      <c r="P289" s="16"/>
    </row>
    <row r="290" spans="16:16" ht="15.75" customHeight="1" x14ac:dyDescent="0.2">
      <c r="P290" s="16"/>
    </row>
    <row r="291" spans="16:16" ht="15.75" customHeight="1" x14ac:dyDescent="0.2">
      <c r="P291" s="16"/>
    </row>
    <row r="292" spans="16:16" ht="15.75" customHeight="1" x14ac:dyDescent="0.2">
      <c r="P292" s="16"/>
    </row>
    <row r="293" spans="16:16" ht="15.75" customHeight="1" x14ac:dyDescent="0.2">
      <c r="P293" s="16"/>
    </row>
    <row r="294" spans="16:16" ht="15.75" customHeight="1" x14ac:dyDescent="0.2">
      <c r="P294" s="16"/>
    </row>
    <row r="295" spans="16:16" ht="15.75" customHeight="1" x14ac:dyDescent="0.2">
      <c r="P295" s="16"/>
    </row>
    <row r="296" spans="16:16" ht="15.75" customHeight="1" x14ac:dyDescent="0.2">
      <c r="P296" s="16"/>
    </row>
    <row r="297" spans="16:16" ht="15.75" customHeight="1" x14ac:dyDescent="0.2">
      <c r="P297" s="16"/>
    </row>
    <row r="298" spans="16:16" ht="15.75" customHeight="1" x14ac:dyDescent="0.2">
      <c r="P298" s="16"/>
    </row>
    <row r="299" spans="16:16" ht="15.75" customHeight="1" x14ac:dyDescent="0.2">
      <c r="P299" s="16"/>
    </row>
    <row r="300" spans="16:16" ht="15.75" customHeight="1" x14ac:dyDescent="0.2">
      <c r="P300" s="16"/>
    </row>
    <row r="301" spans="16:16" ht="15.75" customHeight="1" x14ac:dyDescent="0.2">
      <c r="P301" s="16"/>
    </row>
    <row r="302" spans="16:16" ht="15.75" customHeight="1" x14ac:dyDescent="0.2">
      <c r="P302" s="16"/>
    </row>
    <row r="303" spans="16:16" ht="15.75" customHeight="1" x14ac:dyDescent="0.2">
      <c r="P303" s="16"/>
    </row>
    <row r="304" spans="16:16" ht="15.75" customHeight="1" x14ac:dyDescent="0.2">
      <c r="P304" s="16"/>
    </row>
    <row r="305" spans="16:16" ht="15.75" customHeight="1" x14ac:dyDescent="0.2">
      <c r="P305" s="16"/>
    </row>
    <row r="306" spans="16:16" ht="15.75" customHeight="1" x14ac:dyDescent="0.2">
      <c r="P306" s="16"/>
    </row>
    <row r="307" spans="16:16" ht="15.75" customHeight="1" x14ac:dyDescent="0.2">
      <c r="P307" s="16"/>
    </row>
    <row r="308" spans="16:16" ht="15.75" customHeight="1" x14ac:dyDescent="0.2">
      <c r="P308" s="16"/>
    </row>
    <row r="309" spans="16:16" ht="15.75" customHeight="1" x14ac:dyDescent="0.2">
      <c r="P309" s="16"/>
    </row>
    <row r="310" spans="16:16" ht="15.75" customHeight="1" x14ac:dyDescent="0.2">
      <c r="P310" s="16"/>
    </row>
    <row r="311" spans="16:16" ht="15.75" customHeight="1" x14ac:dyDescent="0.2">
      <c r="P311" s="16"/>
    </row>
    <row r="312" spans="16:16" ht="15.75" customHeight="1" x14ac:dyDescent="0.2">
      <c r="P312" s="16"/>
    </row>
    <row r="313" spans="16:16" ht="15.75" customHeight="1" x14ac:dyDescent="0.2">
      <c r="P313" s="16"/>
    </row>
    <row r="314" spans="16:16" ht="15.75" customHeight="1" x14ac:dyDescent="0.2">
      <c r="P314" s="16"/>
    </row>
    <row r="315" spans="16:16" ht="15.75" customHeight="1" x14ac:dyDescent="0.2">
      <c r="P315" s="16"/>
    </row>
    <row r="316" spans="16:16" ht="15.75" customHeight="1" x14ac:dyDescent="0.2">
      <c r="P316" s="16"/>
    </row>
    <row r="317" spans="16:16" ht="15.75" customHeight="1" x14ac:dyDescent="0.2">
      <c r="P317" s="16"/>
    </row>
    <row r="318" spans="16:16" ht="15.75" customHeight="1" x14ac:dyDescent="0.2">
      <c r="P318" s="16"/>
    </row>
    <row r="319" spans="16:16" ht="15.75" customHeight="1" x14ac:dyDescent="0.2">
      <c r="P319" s="16"/>
    </row>
    <row r="320" spans="16:16" ht="15.75" customHeight="1" x14ac:dyDescent="0.2">
      <c r="P320" s="16"/>
    </row>
    <row r="321" spans="16:16" ht="15.75" customHeight="1" x14ac:dyDescent="0.2">
      <c r="P321" s="16"/>
    </row>
    <row r="322" spans="16:16" ht="15.75" customHeight="1" x14ac:dyDescent="0.2">
      <c r="P322" s="16"/>
    </row>
    <row r="323" spans="16:16" ht="15.75" customHeight="1" x14ac:dyDescent="0.2">
      <c r="P323" s="16"/>
    </row>
    <row r="324" spans="16:16" ht="15.75" customHeight="1" x14ac:dyDescent="0.2">
      <c r="P324" s="16"/>
    </row>
    <row r="325" spans="16:16" ht="15.75" customHeight="1" x14ac:dyDescent="0.2">
      <c r="P325" s="16"/>
    </row>
    <row r="326" spans="16:16" ht="15.75" customHeight="1" x14ac:dyDescent="0.2">
      <c r="P326" s="16"/>
    </row>
    <row r="327" spans="16:16" ht="15.75" customHeight="1" x14ac:dyDescent="0.2">
      <c r="P327" s="16"/>
    </row>
    <row r="328" spans="16:16" ht="15.75" customHeight="1" x14ac:dyDescent="0.2">
      <c r="P328" s="16"/>
    </row>
    <row r="329" spans="16:16" ht="15.75" customHeight="1" x14ac:dyDescent="0.2">
      <c r="P329" s="16"/>
    </row>
    <row r="330" spans="16:16" ht="15.75" customHeight="1" x14ac:dyDescent="0.2">
      <c r="P330" s="16"/>
    </row>
    <row r="331" spans="16:16" ht="15.75" customHeight="1" x14ac:dyDescent="0.2">
      <c r="P331" s="16"/>
    </row>
    <row r="332" spans="16:16" ht="15.75" customHeight="1" x14ac:dyDescent="0.2">
      <c r="P332" s="16"/>
    </row>
    <row r="333" spans="16:16" ht="15.75" customHeight="1" x14ac:dyDescent="0.2">
      <c r="P333" s="16"/>
    </row>
    <row r="334" spans="16:16" ht="15.75" customHeight="1" x14ac:dyDescent="0.2">
      <c r="P334" s="16"/>
    </row>
    <row r="335" spans="16:16" ht="15.75" customHeight="1" x14ac:dyDescent="0.2">
      <c r="P335" s="16"/>
    </row>
    <row r="336" spans="16:16" ht="15.75" customHeight="1" x14ac:dyDescent="0.2">
      <c r="P336" s="16"/>
    </row>
    <row r="337" spans="16:16" ht="15.75" customHeight="1" x14ac:dyDescent="0.2">
      <c r="P337" s="16"/>
    </row>
    <row r="338" spans="16:16" ht="15.75" customHeight="1" x14ac:dyDescent="0.2">
      <c r="P338" s="16"/>
    </row>
    <row r="339" spans="16:16" ht="15.75" customHeight="1" x14ac:dyDescent="0.2">
      <c r="P339" s="16"/>
    </row>
    <row r="340" spans="16:16" ht="15.75" customHeight="1" x14ac:dyDescent="0.2">
      <c r="P340" s="16"/>
    </row>
    <row r="341" spans="16:16" ht="15.75" customHeight="1" x14ac:dyDescent="0.2">
      <c r="P341" s="16"/>
    </row>
    <row r="342" spans="16:16" ht="15.75" customHeight="1" x14ac:dyDescent="0.2">
      <c r="P342" s="16"/>
    </row>
    <row r="343" spans="16:16" ht="15.75" customHeight="1" x14ac:dyDescent="0.2">
      <c r="P343" s="16"/>
    </row>
    <row r="344" spans="16:16" ht="15.75" customHeight="1" x14ac:dyDescent="0.2">
      <c r="P344" s="16"/>
    </row>
    <row r="345" spans="16:16" ht="15.75" customHeight="1" x14ac:dyDescent="0.2">
      <c r="P345" s="16"/>
    </row>
    <row r="346" spans="16:16" ht="15.75" customHeight="1" x14ac:dyDescent="0.2">
      <c r="P346" s="16"/>
    </row>
    <row r="347" spans="16:16" ht="15.75" customHeight="1" x14ac:dyDescent="0.2">
      <c r="P347" s="16"/>
    </row>
    <row r="348" spans="16:16" ht="15.75" customHeight="1" x14ac:dyDescent="0.2">
      <c r="P348" s="16"/>
    </row>
    <row r="349" spans="16:16" ht="15.75" customHeight="1" x14ac:dyDescent="0.2">
      <c r="P349" s="16"/>
    </row>
    <row r="350" spans="16:16" ht="15.75" customHeight="1" x14ac:dyDescent="0.2">
      <c r="P350" s="16"/>
    </row>
    <row r="351" spans="16:16" ht="15.75" customHeight="1" x14ac:dyDescent="0.2">
      <c r="P351" s="16"/>
    </row>
    <row r="352" spans="16:16" ht="15.75" customHeight="1" x14ac:dyDescent="0.2">
      <c r="P352" s="16"/>
    </row>
    <row r="353" spans="16:16" ht="15.75" customHeight="1" x14ac:dyDescent="0.2">
      <c r="P353" s="16"/>
    </row>
    <row r="354" spans="16:16" ht="15.75" customHeight="1" x14ac:dyDescent="0.2">
      <c r="P354" s="16"/>
    </row>
    <row r="355" spans="16:16" ht="15.75" customHeight="1" x14ac:dyDescent="0.2">
      <c r="P355" s="16"/>
    </row>
    <row r="356" spans="16:16" ht="15.75" customHeight="1" x14ac:dyDescent="0.2">
      <c r="P356" s="16"/>
    </row>
    <row r="357" spans="16:16" ht="15.75" customHeight="1" x14ac:dyDescent="0.2">
      <c r="P357" s="16"/>
    </row>
    <row r="358" spans="16:16" ht="15.75" customHeight="1" x14ac:dyDescent="0.2">
      <c r="P358" s="16"/>
    </row>
    <row r="359" spans="16:16" ht="15.75" customHeight="1" x14ac:dyDescent="0.2">
      <c r="P359" s="16"/>
    </row>
    <row r="360" spans="16:16" ht="15.75" customHeight="1" x14ac:dyDescent="0.2">
      <c r="P360" s="16"/>
    </row>
    <row r="361" spans="16:16" ht="15.75" customHeight="1" x14ac:dyDescent="0.2">
      <c r="P361" s="16"/>
    </row>
    <row r="362" spans="16:16" ht="15.75" customHeight="1" x14ac:dyDescent="0.2">
      <c r="P362" s="16"/>
    </row>
    <row r="363" spans="16:16" ht="15.75" customHeight="1" x14ac:dyDescent="0.2">
      <c r="P363" s="16"/>
    </row>
    <row r="364" spans="16:16" ht="15.75" customHeight="1" x14ac:dyDescent="0.2">
      <c r="P364" s="16"/>
    </row>
    <row r="365" spans="16:16" ht="15.75" customHeight="1" x14ac:dyDescent="0.2">
      <c r="P365" s="16"/>
    </row>
    <row r="366" spans="16:16" ht="15.75" customHeight="1" x14ac:dyDescent="0.2">
      <c r="P366" s="16"/>
    </row>
    <row r="367" spans="16:16" ht="15.75" customHeight="1" x14ac:dyDescent="0.2">
      <c r="P367" s="16"/>
    </row>
    <row r="368" spans="16:16" ht="15.75" customHeight="1" x14ac:dyDescent="0.2">
      <c r="P368" s="16"/>
    </row>
    <row r="369" spans="16:16" ht="15.75" customHeight="1" x14ac:dyDescent="0.2">
      <c r="P369" s="16"/>
    </row>
    <row r="370" spans="16:16" ht="15.75" customHeight="1" x14ac:dyDescent="0.2">
      <c r="P370" s="16"/>
    </row>
    <row r="371" spans="16:16" ht="15.75" customHeight="1" x14ac:dyDescent="0.2">
      <c r="P371" s="16"/>
    </row>
    <row r="372" spans="16:16" ht="15.75" customHeight="1" x14ac:dyDescent="0.2">
      <c r="P372" s="16"/>
    </row>
    <row r="373" spans="16:16" ht="15.75" customHeight="1" x14ac:dyDescent="0.2">
      <c r="P373" s="16"/>
    </row>
    <row r="374" spans="16:16" ht="15.75" customHeight="1" x14ac:dyDescent="0.2">
      <c r="P374" s="16"/>
    </row>
    <row r="375" spans="16:16" ht="15.75" customHeight="1" x14ac:dyDescent="0.2">
      <c r="P375" s="16"/>
    </row>
    <row r="376" spans="16:16" ht="15.75" customHeight="1" x14ac:dyDescent="0.2">
      <c r="P376" s="16"/>
    </row>
    <row r="377" spans="16:16" ht="15.75" customHeight="1" x14ac:dyDescent="0.2">
      <c r="P377" s="16"/>
    </row>
    <row r="378" spans="16:16" ht="15.75" customHeight="1" x14ac:dyDescent="0.2">
      <c r="P378" s="16"/>
    </row>
    <row r="379" spans="16:16" ht="15.75" customHeight="1" x14ac:dyDescent="0.2">
      <c r="P379" s="16"/>
    </row>
    <row r="380" spans="16:16" ht="15.75" customHeight="1" x14ac:dyDescent="0.2">
      <c r="P380" s="16"/>
    </row>
    <row r="381" spans="16:16" ht="15.75" customHeight="1" x14ac:dyDescent="0.2">
      <c r="P381" s="16"/>
    </row>
    <row r="382" spans="16:16" ht="15.75" customHeight="1" x14ac:dyDescent="0.2">
      <c r="P382" s="16"/>
    </row>
    <row r="383" spans="16:16" ht="15.75" customHeight="1" x14ac:dyDescent="0.2">
      <c r="P383" s="16"/>
    </row>
    <row r="384" spans="16:16" ht="15.75" customHeight="1" x14ac:dyDescent="0.2">
      <c r="P384" s="16"/>
    </row>
    <row r="385" spans="16:16" ht="15.75" customHeight="1" x14ac:dyDescent="0.2">
      <c r="P385" s="16"/>
    </row>
    <row r="386" spans="16:16" ht="15.75" customHeight="1" x14ac:dyDescent="0.2">
      <c r="P386" s="16"/>
    </row>
    <row r="387" spans="16:16" ht="15.75" customHeight="1" x14ac:dyDescent="0.2">
      <c r="P387" s="16"/>
    </row>
    <row r="388" spans="16:16" ht="15.75" customHeight="1" x14ac:dyDescent="0.2">
      <c r="P388" s="16"/>
    </row>
    <row r="389" spans="16:16" ht="15.75" customHeight="1" x14ac:dyDescent="0.2">
      <c r="P389" s="16"/>
    </row>
    <row r="390" spans="16:16" ht="15.75" customHeight="1" x14ac:dyDescent="0.2">
      <c r="P390" s="16"/>
    </row>
    <row r="391" spans="16:16" ht="15.75" customHeight="1" x14ac:dyDescent="0.2">
      <c r="P391" s="16"/>
    </row>
    <row r="392" spans="16:16" ht="15.75" customHeight="1" x14ac:dyDescent="0.2">
      <c r="P392" s="16"/>
    </row>
    <row r="393" spans="16:16" ht="15.75" customHeight="1" x14ac:dyDescent="0.2">
      <c r="P393" s="16"/>
    </row>
    <row r="394" spans="16:16" ht="15.75" customHeight="1" x14ac:dyDescent="0.2">
      <c r="P394" s="16"/>
    </row>
    <row r="395" spans="16:16" ht="15.75" customHeight="1" x14ac:dyDescent="0.2">
      <c r="P395" s="16"/>
    </row>
    <row r="396" spans="16:16" ht="15.75" customHeight="1" x14ac:dyDescent="0.2">
      <c r="P396" s="16"/>
    </row>
    <row r="397" spans="16:16" ht="15.75" customHeight="1" x14ac:dyDescent="0.2">
      <c r="P397" s="16"/>
    </row>
    <row r="398" spans="16:16" ht="15.75" customHeight="1" x14ac:dyDescent="0.2">
      <c r="P398" s="16"/>
    </row>
    <row r="399" spans="16:16" ht="15.75" customHeight="1" x14ac:dyDescent="0.2">
      <c r="P399" s="16"/>
    </row>
    <row r="400" spans="16:16" ht="15.75" customHeight="1" x14ac:dyDescent="0.2">
      <c r="P400" s="16"/>
    </row>
    <row r="401" spans="16:16" ht="15.75" customHeight="1" x14ac:dyDescent="0.2">
      <c r="P401" s="16"/>
    </row>
    <row r="402" spans="16:16" ht="15.75" customHeight="1" x14ac:dyDescent="0.2">
      <c r="P402" s="16"/>
    </row>
    <row r="403" spans="16:16" ht="15.75" customHeight="1" x14ac:dyDescent="0.2">
      <c r="P403" s="16"/>
    </row>
    <row r="404" spans="16:16" ht="15.75" customHeight="1" x14ac:dyDescent="0.2">
      <c r="P404" s="16"/>
    </row>
    <row r="405" spans="16:16" ht="15.75" customHeight="1" x14ac:dyDescent="0.2">
      <c r="P405" s="16"/>
    </row>
    <row r="406" spans="16:16" ht="15.75" customHeight="1" x14ac:dyDescent="0.2">
      <c r="P406" s="16"/>
    </row>
    <row r="407" spans="16:16" ht="15.75" customHeight="1" x14ac:dyDescent="0.2">
      <c r="P407" s="16"/>
    </row>
    <row r="408" spans="16:16" ht="15.75" customHeight="1" x14ac:dyDescent="0.2">
      <c r="P408" s="16"/>
    </row>
    <row r="409" spans="16:16" ht="15.75" customHeight="1" x14ac:dyDescent="0.2">
      <c r="P409" s="16"/>
    </row>
    <row r="410" spans="16:16" ht="15.75" customHeight="1" x14ac:dyDescent="0.2">
      <c r="P410" s="16"/>
    </row>
    <row r="411" spans="16:16" ht="15.75" customHeight="1" x14ac:dyDescent="0.2">
      <c r="P411" s="16"/>
    </row>
    <row r="412" spans="16:16" ht="15.75" customHeight="1" x14ac:dyDescent="0.2">
      <c r="P412" s="16"/>
    </row>
    <row r="413" spans="16:16" ht="15.75" customHeight="1" x14ac:dyDescent="0.2">
      <c r="P413" s="16"/>
    </row>
    <row r="414" spans="16:16" ht="15.75" customHeight="1" x14ac:dyDescent="0.2">
      <c r="P414" s="16"/>
    </row>
    <row r="415" spans="16:16" ht="15.75" customHeight="1" x14ac:dyDescent="0.2">
      <c r="P415" s="16"/>
    </row>
    <row r="416" spans="16:16" ht="15.75" customHeight="1" x14ac:dyDescent="0.2">
      <c r="P416" s="16"/>
    </row>
    <row r="417" spans="16:16" ht="15.75" customHeight="1" x14ac:dyDescent="0.2">
      <c r="P417" s="16"/>
    </row>
    <row r="418" spans="16:16" ht="15.75" customHeight="1" x14ac:dyDescent="0.2">
      <c r="P418" s="16"/>
    </row>
    <row r="419" spans="16:16" ht="15.75" customHeight="1" x14ac:dyDescent="0.2">
      <c r="P419" s="16"/>
    </row>
    <row r="420" spans="16:16" ht="15.75" customHeight="1" x14ac:dyDescent="0.2">
      <c r="P420" s="16"/>
    </row>
    <row r="421" spans="16:16" ht="15.75" customHeight="1" x14ac:dyDescent="0.2">
      <c r="P421" s="16"/>
    </row>
    <row r="422" spans="16:16" ht="15.75" customHeight="1" x14ac:dyDescent="0.2">
      <c r="P422" s="16"/>
    </row>
    <row r="423" spans="16:16" ht="15.75" customHeight="1" x14ac:dyDescent="0.2">
      <c r="P423" s="16"/>
    </row>
    <row r="424" spans="16:16" ht="15.75" customHeight="1" x14ac:dyDescent="0.2">
      <c r="P424" s="16"/>
    </row>
    <row r="425" spans="16:16" ht="15.75" customHeight="1" x14ac:dyDescent="0.2">
      <c r="P425" s="16"/>
    </row>
    <row r="426" spans="16:16" ht="15.75" customHeight="1" x14ac:dyDescent="0.2">
      <c r="P426" s="16"/>
    </row>
    <row r="427" spans="16:16" ht="15.75" customHeight="1" x14ac:dyDescent="0.2">
      <c r="P427" s="16"/>
    </row>
    <row r="428" spans="16:16" ht="15.75" customHeight="1" x14ac:dyDescent="0.2">
      <c r="P428" s="16"/>
    </row>
    <row r="429" spans="16:16" ht="15.75" customHeight="1" x14ac:dyDescent="0.2">
      <c r="P429" s="16"/>
    </row>
    <row r="430" spans="16:16" ht="15.75" customHeight="1" x14ac:dyDescent="0.2">
      <c r="P430" s="16"/>
    </row>
    <row r="431" spans="16:16" ht="15.75" customHeight="1" x14ac:dyDescent="0.2">
      <c r="P431" s="16"/>
    </row>
    <row r="432" spans="16:16" ht="15.75" customHeight="1" x14ac:dyDescent="0.2">
      <c r="P432" s="16"/>
    </row>
    <row r="433" spans="16:16" ht="15.75" customHeight="1" x14ac:dyDescent="0.2">
      <c r="P433" s="16"/>
    </row>
    <row r="434" spans="16:16" ht="15.75" customHeight="1" x14ac:dyDescent="0.2">
      <c r="P434" s="16"/>
    </row>
    <row r="435" spans="16:16" ht="15.75" customHeight="1" x14ac:dyDescent="0.2">
      <c r="P435" s="16"/>
    </row>
    <row r="436" spans="16:16" ht="15.75" customHeight="1" x14ac:dyDescent="0.2">
      <c r="P436" s="16"/>
    </row>
    <row r="437" spans="16:16" ht="15.75" customHeight="1" x14ac:dyDescent="0.2">
      <c r="P437" s="16"/>
    </row>
    <row r="438" spans="16:16" ht="15.75" customHeight="1" x14ac:dyDescent="0.2">
      <c r="P438" s="16"/>
    </row>
    <row r="439" spans="16:16" ht="15.75" customHeight="1" x14ac:dyDescent="0.2">
      <c r="P439" s="16"/>
    </row>
    <row r="440" spans="16:16" ht="15.75" customHeight="1" x14ac:dyDescent="0.2">
      <c r="P440" s="16"/>
    </row>
    <row r="441" spans="16:16" ht="15.75" customHeight="1" x14ac:dyDescent="0.2">
      <c r="P441" s="16"/>
    </row>
    <row r="442" spans="16:16" ht="15.75" customHeight="1" x14ac:dyDescent="0.2">
      <c r="P442" s="16"/>
    </row>
    <row r="443" spans="16:16" ht="15.75" customHeight="1" x14ac:dyDescent="0.2">
      <c r="P443" s="16"/>
    </row>
    <row r="444" spans="16:16" ht="15.75" customHeight="1" x14ac:dyDescent="0.2">
      <c r="P444" s="16"/>
    </row>
    <row r="445" spans="16:16" ht="15.75" customHeight="1" x14ac:dyDescent="0.2">
      <c r="P445" s="16"/>
    </row>
    <row r="446" spans="16:16" ht="15.75" customHeight="1" x14ac:dyDescent="0.2">
      <c r="P446" s="16"/>
    </row>
    <row r="447" spans="16:16" ht="15.75" customHeight="1" x14ac:dyDescent="0.2">
      <c r="P447" s="16"/>
    </row>
    <row r="448" spans="16:16" ht="15.75" customHeight="1" x14ac:dyDescent="0.2">
      <c r="P448" s="16"/>
    </row>
    <row r="449" spans="16:16" ht="15.75" customHeight="1" x14ac:dyDescent="0.2">
      <c r="P449" s="16"/>
    </row>
    <row r="450" spans="16:16" ht="15.75" customHeight="1" x14ac:dyDescent="0.2">
      <c r="P450" s="16"/>
    </row>
    <row r="451" spans="16:16" ht="15.75" customHeight="1" x14ac:dyDescent="0.2">
      <c r="P451" s="16"/>
    </row>
    <row r="452" spans="16:16" ht="15.75" customHeight="1" x14ac:dyDescent="0.2">
      <c r="P452" s="16"/>
    </row>
    <row r="453" spans="16:16" ht="15.75" customHeight="1" x14ac:dyDescent="0.2">
      <c r="P453" s="16"/>
    </row>
    <row r="454" spans="16:16" ht="15.75" customHeight="1" x14ac:dyDescent="0.2">
      <c r="P454" s="16"/>
    </row>
    <row r="455" spans="16:16" ht="15.75" customHeight="1" x14ac:dyDescent="0.2">
      <c r="P455" s="16"/>
    </row>
    <row r="456" spans="16:16" ht="15.75" customHeight="1" x14ac:dyDescent="0.2">
      <c r="P456" s="16"/>
    </row>
    <row r="457" spans="16:16" ht="15.75" customHeight="1" x14ac:dyDescent="0.2">
      <c r="P457" s="16"/>
    </row>
    <row r="458" spans="16:16" ht="15.75" customHeight="1" x14ac:dyDescent="0.2">
      <c r="P458" s="16"/>
    </row>
    <row r="459" spans="16:16" ht="15.75" customHeight="1" x14ac:dyDescent="0.2">
      <c r="P459" s="16"/>
    </row>
    <row r="460" spans="16:16" ht="15.75" customHeight="1" x14ac:dyDescent="0.2">
      <c r="P460" s="16"/>
    </row>
    <row r="461" spans="16:16" ht="15.75" customHeight="1" x14ac:dyDescent="0.2">
      <c r="P461" s="16"/>
    </row>
    <row r="462" spans="16:16" ht="15.75" customHeight="1" x14ac:dyDescent="0.2">
      <c r="P462" s="16"/>
    </row>
    <row r="463" spans="16:16" ht="15.75" customHeight="1" x14ac:dyDescent="0.2">
      <c r="P463" s="16"/>
    </row>
    <row r="464" spans="16:16" ht="15.75" customHeight="1" x14ac:dyDescent="0.2">
      <c r="P464" s="16"/>
    </row>
    <row r="465" spans="16:16" ht="15.75" customHeight="1" x14ac:dyDescent="0.2">
      <c r="P465" s="16"/>
    </row>
    <row r="466" spans="16:16" ht="15.75" customHeight="1" x14ac:dyDescent="0.2">
      <c r="P466" s="16"/>
    </row>
    <row r="467" spans="16:16" ht="15.75" customHeight="1" x14ac:dyDescent="0.2">
      <c r="P467" s="16"/>
    </row>
    <row r="468" spans="16:16" ht="15.75" customHeight="1" x14ac:dyDescent="0.2">
      <c r="P468" s="16"/>
    </row>
    <row r="469" spans="16:16" ht="15.75" customHeight="1" x14ac:dyDescent="0.2">
      <c r="P469" s="16"/>
    </row>
    <row r="470" spans="16:16" ht="15.75" customHeight="1" x14ac:dyDescent="0.2">
      <c r="P470" s="16"/>
    </row>
    <row r="471" spans="16:16" ht="15.75" customHeight="1" x14ac:dyDescent="0.2">
      <c r="P471" s="16"/>
    </row>
    <row r="472" spans="16:16" ht="15.75" customHeight="1" x14ac:dyDescent="0.2">
      <c r="P472" s="16"/>
    </row>
    <row r="473" spans="16:16" ht="15.75" customHeight="1" x14ac:dyDescent="0.2">
      <c r="P473" s="16"/>
    </row>
    <row r="474" spans="16:16" ht="15.75" customHeight="1" x14ac:dyDescent="0.2">
      <c r="P474" s="16"/>
    </row>
    <row r="475" spans="16:16" ht="15.75" customHeight="1" x14ac:dyDescent="0.2">
      <c r="P475" s="16"/>
    </row>
    <row r="476" spans="16:16" ht="15.75" customHeight="1" x14ac:dyDescent="0.2">
      <c r="P476" s="16"/>
    </row>
    <row r="477" spans="16:16" ht="15.75" customHeight="1" x14ac:dyDescent="0.2">
      <c r="P477" s="16"/>
    </row>
    <row r="478" spans="16:16" ht="15.75" customHeight="1" x14ac:dyDescent="0.2">
      <c r="P478" s="16"/>
    </row>
    <row r="479" spans="16:16" ht="15.75" customHeight="1" x14ac:dyDescent="0.2">
      <c r="P479" s="16"/>
    </row>
    <row r="480" spans="16:16" ht="15.75" customHeight="1" x14ac:dyDescent="0.2">
      <c r="P480" s="16"/>
    </row>
    <row r="481" spans="16:16" ht="15.75" customHeight="1" x14ac:dyDescent="0.2">
      <c r="P481" s="16"/>
    </row>
    <row r="482" spans="16:16" ht="15.75" customHeight="1" x14ac:dyDescent="0.2">
      <c r="P482" s="16"/>
    </row>
    <row r="483" spans="16:16" ht="15.75" customHeight="1" x14ac:dyDescent="0.2">
      <c r="P483" s="16"/>
    </row>
    <row r="484" spans="16:16" ht="15.75" customHeight="1" x14ac:dyDescent="0.2">
      <c r="P484" s="16"/>
    </row>
    <row r="485" spans="16:16" ht="15.75" customHeight="1" x14ac:dyDescent="0.2">
      <c r="P485" s="16"/>
    </row>
    <row r="486" spans="16:16" ht="15.75" customHeight="1" x14ac:dyDescent="0.2">
      <c r="P486" s="16"/>
    </row>
    <row r="487" spans="16:16" ht="15.75" customHeight="1" x14ac:dyDescent="0.2">
      <c r="P487" s="16"/>
    </row>
    <row r="488" spans="16:16" ht="15.75" customHeight="1" x14ac:dyDescent="0.2">
      <c r="P488" s="16"/>
    </row>
    <row r="489" spans="16:16" ht="15.75" customHeight="1" x14ac:dyDescent="0.2">
      <c r="P489" s="16"/>
    </row>
    <row r="490" spans="16:16" ht="15.75" customHeight="1" x14ac:dyDescent="0.2">
      <c r="P490" s="16"/>
    </row>
    <row r="491" spans="16:16" ht="15.75" customHeight="1" x14ac:dyDescent="0.2">
      <c r="P491" s="16"/>
    </row>
    <row r="492" spans="16:16" ht="15.75" customHeight="1" x14ac:dyDescent="0.2">
      <c r="P492" s="16"/>
    </row>
    <row r="493" spans="16:16" ht="15.75" customHeight="1" x14ac:dyDescent="0.2">
      <c r="P493" s="16"/>
    </row>
    <row r="494" spans="16:16" ht="15.75" customHeight="1" x14ac:dyDescent="0.2">
      <c r="P494" s="16"/>
    </row>
    <row r="495" spans="16:16" ht="15.75" customHeight="1" x14ac:dyDescent="0.2">
      <c r="P495" s="16"/>
    </row>
    <row r="496" spans="16:16" ht="15.75" customHeight="1" x14ac:dyDescent="0.2">
      <c r="P496" s="16"/>
    </row>
    <row r="497" spans="16:16" ht="15.75" customHeight="1" x14ac:dyDescent="0.2">
      <c r="P497" s="16"/>
    </row>
    <row r="498" spans="16:16" ht="15.75" customHeight="1" x14ac:dyDescent="0.2">
      <c r="P498" s="16"/>
    </row>
    <row r="499" spans="16:16" ht="15.75" customHeight="1" x14ac:dyDescent="0.2">
      <c r="P499" s="16"/>
    </row>
    <row r="500" spans="16:16" ht="15.75" customHeight="1" x14ac:dyDescent="0.2">
      <c r="P500" s="16"/>
    </row>
    <row r="501" spans="16:16" ht="15.75" customHeight="1" x14ac:dyDescent="0.2">
      <c r="P501" s="16"/>
    </row>
    <row r="502" spans="16:16" ht="15.75" customHeight="1" x14ac:dyDescent="0.2">
      <c r="P502" s="16"/>
    </row>
    <row r="503" spans="16:16" ht="15.75" customHeight="1" x14ac:dyDescent="0.2">
      <c r="P503" s="16"/>
    </row>
    <row r="504" spans="16:16" ht="15.75" customHeight="1" x14ac:dyDescent="0.2">
      <c r="P504" s="16"/>
    </row>
    <row r="505" spans="16:16" ht="15.75" customHeight="1" x14ac:dyDescent="0.2">
      <c r="P505" s="16"/>
    </row>
    <row r="506" spans="16:16" ht="15.75" customHeight="1" x14ac:dyDescent="0.2">
      <c r="P506" s="16"/>
    </row>
    <row r="507" spans="16:16" ht="15.75" customHeight="1" x14ac:dyDescent="0.2">
      <c r="P507" s="16"/>
    </row>
    <row r="508" spans="16:16" ht="15.75" customHeight="1" x14ac:dyDescent="0.2">
      <c r="P508" s="16"/>
    </row>
    <row r="509" spans="16:16" ht="15.75" customHeight="1" x14ac:dyDescent="0.2">
      <c r="P509" s="16"/>
    </row>
    <row r="510" spans="16:16" ht="15.75" customHeight="1" x14ac:dyDescent="0.2">
      <c r="P510" s="16"/>
    </row>
    <row r="511" spans="16:16" ht="15.75" customHeight="1" x14ac:dyDescent="0.2">
      <c r="P511" s="16"/>
    </row>
    <row r="512" spans="16:16" ht="15.75" customHeight="1" x14ac:dyDescent="0.2">
      <c r="P512" s="16"/>
    </row>
    <row r="513" spans="16:16" ht="15.75" customHeight="1" x14ac:dyDescent="0.2">
      <c r="P513" s="16"/>
    </row>
    <row r="514" spans="16:16" ht="15.75" customHeight="1" x14ac:dyDescent="0.2">
      <c r="P514" s="16"/>
    </row>
    <row r="515" spans="16:16" ht="15.75" customHeight="1" x14ac:dyDescent="0.2">
      <c r="P515" s="16"/>
    </row>
    <row r="516" spans="16:16" ht="15.75" customHeight="1" x14ac:dyDescent="0.2">
      <c r="P516" s="16"/>
    </row>
    <row r="517" spans="16:16" ht="15.75" customHeight="1" x14ac:dyDescent="0.2">
      <c r="P517" s="16"/>
    </row>
    <row r="518" spans="16:16" ht="15.75" customHeight="1" x14ac:dyDescent="0.2">
      <c r="P518" s="16"/>
    </row>
    <row r="519" spans="16:16" ht="15.75" customHeight="1" x14ac:dyDescent="0.2">
      <c r="P519" s="16"/>
    </row>
    <row r="520" spans="16:16" ht="15.75" customHeight="1" x14ac:dyDescent="0.2">
      <c r="P520" s="16"/>
    </row>
    <row r="521" spans="16:16" ht="15.75" customHeight="1" x14ac:dyDescent="0.2">
      <c r="P521" s="16"/>
    </row>
    <row r="522" spans="16:16" ht="15.75" customHeight="1" x14ac:dyDescent="0.2">
      <c r="P522" s="16"/>
    </row>
    <row r="523" spans="16:16" ht="15.75" customHeight="1" x14ac:dyDescent="0.2">
      <c r="P523" s="16"/>
    </row>
    <row r="524" spans="16:16" ht="15.75" customHeight="1" x14ac:dyDescent="0.2">
      <c r="P524" s="16"/>
    </row>
    <row r="525" spans="16:16" ht="15.75" customHeight="1" x14ac:dyDescent="0.2">
      <c r="P525" s="16"/>
    </row>
    <row r="526" spans="16:16" ht="15.75" customHeight="1" x14ac:dyDescent="0.2">
      <c r="P526" s="16"/>
    </row>
    <row r="527" spans="16:16" ht="15.75" customHeight="1" x14ac:dyDescent="0.2">
      <c r="P527" s="16"/>
    </row>
    <row r="528" spans="16:16" ht="15.75" customHeight="1" x14ac:dyDescent="0.2">
      <c r="P528" s="16"/>
    </row>
    <row r="529" spans="16:16" ht="15.75" customHeight="1" x14ac:dyDescent="0.2">
      <c r="P529" s="16"/>
    </row>
    <row r="530" spans="16:16" ht="15.75" customHeight="1" x14ac:dyDescent="0.2">
      <c r="P530" s="16"/>
    </row>
    <row r="531" spans="16:16" ht="15.75" customHeight="1" x14ac:dyDescent="0.2">
      <c r="P531" s="16"/>
    </row>
    <row r="532" spans="16:16" ht="15.75" customHeight="1" x14ac:dyDescent="0.2">
      <c r="P532" s="16"/>
    </row>
    <row r="533" spans="16:16" ht="15.75" customHeight="1" x14ac:dyDescent="0.2">
      <c r="P533" s="16"/>
    </row>
    <row r="534" spans="16:16" ht="15.75" customHeight="1" x14ac:dyDescent="0.2">
      <c r="P534" s="16"/>
    </row>
    <row r="535" spans="16:16" ht="15.75" customHeight="1" x14ac:dyDescent="0.2">
      <c r="P535" s="16"/>
    </row>
    <row r="536" spans="16:16" ht="15.75" customHeight="1" x14ac:dyDescent="0.2">
      <c r="P536" s="16"/>
    </row>
    <row r="537" spans="16:16" ht="15.75" customHeight="1" x14ac:dyDescent="0.2">
      <c r="P537" s="16"/>
    </row>
    <row r="538" spans="16:16" ht="15.75" customHeight="1" x14ac:dyDescent="0.2">
      <c r="P538" s="16"/>
    </row>
    <row r="539" spans="16:16" ht="15.75" customHeight="1" x14ac:dyDescent="0.2">
      <c r="P539" s="16"/>
    </row>
    <row r="540" spans="16:16" ht="15.75" customHeight="1" x14ac:dyDescent="0.2">
      <c r="P540" s="16"/>
    </row>
    <row r="541" spans="16:16" ht="15.75" customHeight="1" x14ac:dyDescent="0.2">
      <c r="P541" s="16"/>
    </row>
    <row r="542" spans="16:16" ht="15.75" customHeight="1" x14ac:dyDescent="0.2">
      <c r="P542" s="16"/>
    </row>
    <row r="543" spans="16:16" ht="15.75" customHeight="1" x14ac:dyDescent="0.2">
      <c r="P543" s="16"/>
    </row>
    <row r="544" spans="16:16" ht="15.75" customHeight="1" x14ac:dyDescent="0.2">
      <c r="P544" s="16"/>
    </row>
    <row r="545" spans="16:16" ht="15.75" customHeight="1" x14ac:dyDescent="0.2">
      <c r="P545" s="16"/>
    </row>
    <row r="546" spans="16:16" ht="15.75" customHeight="1" x14ac:dyDescent="0.2">
      <c r="P546" s="16"/>
    </row>
    <row r="547" spans="16:16" ht="15.75" customHeight="1" x14ac:dyDescent="0.2">
      <c r="P547" s="16"/>
    </row>
    <row r="548" spans="16:16" ht="15.75" customHeight="1" x14ac:dyDescent="0.2">
      <c r="P548" s="16"/>
    </row>
    <row r="549" spans="16:16" ht="15.75" customHeight="1" x14ac:dyDescent="0.2">
      <c r="P549" s="16"/>
    </row>
    <row r="550" spans="16:16" ht="15.75" customHeight="1" x14ac:dyDescent="0.2">
      <c r="P550" s="16"/>
    </row>
    <row r="551" spans="16:16" ht="15.75" customHeight="1" x14ac:dyDescent="0.2">
      <c r="P551" s="16"/>
    </row>
    <row r="552" spans="16:16" ht="15.75" customHeight="1" x14ac:dyDescent="0.2">
      <c r="P552" s="16"/>
    </row>
    <row r="553" spans="16:16" ht="15.75" customHeight="1" x14ac:dyDescent="0.2">
      <c r="P553" s="16"/>
    </row>
    <row r="554" spans="16:16" ht="15.75" customHeight="1" x14ac:dyDescent="0.2">
      <c r="P554" s="16"/>
    </row>
    <row r="555" spans="16:16" ht="15.75" customHeight="1" x14ac:dyDescent="0.2">
      <c r="P555" s="16"/>
    </row>
    <row r="556" spans="16:16" ht="15.75" customHeight="1" x14ac:dyDescent="0.2">
      <c r="P556" s="16"/>
    </row>
    <row r="557" spans="16:16" ht="15.75" customHeight="1" x14ac:dyDescent="0.2">
      <c r="P557" s="16"/>
    </row>
    <row r="558" spans="16:16" ht="15.75" customHeight="1" x14ac:dyDescent="0.2">
      <c r="P558" s="16"/>
    </row>
    <row r="559" spans="16:16" ht="15.75" customHeight="1" x14ac:dyDescent="0.2">
      <c r="P559" s="16"/>
    </row>
    <row r="560" spans="16:16" ht="15.75" customHeight="1" x14ac:dyDescent="0.2">
      <c r="P560" s="16"/>
    </row>
    <row r="561" spans="16:16" ht="15.75" customHeight="1" x14ac:dyDescent="0.2">
      <c r="P561" s="16"/>
    </row>
    <row r="562" spans="16:16" ht="15.75" customHeight="1" x14ac:dyDescent="0.2">
      <c r="P562" s="16"/>
    </row>
    <row r="563" spans="16:16" ht="15.75" customHeight="1" x14ac:dyDescent="0.2">
      <c r="P563" s="16"/>
    </row>
    <row r="564" spans="16:16" ht="15.75" customHeight="1" x14ac:dyDescent="0.2">
      <c r="P564" s="16"/>
    </row>
    <row r="565" spans="16:16" ht="15.75" customHeight="1" x14ac:dyDescent="0.2">
      <c r="P565" s="16"/>
    </row>
    <row r="566" spans="16:16" ht="15.75" customHeight="1" x14ac:dyDescent="0.2">
      <c r="P566" s="16"/>
    </row>
    <row r="567" spans="16:16" ht="15.75" customHeight="1" x14ac:dyDescent="0.2">
      <c r="P567" s="16"/>
    </row>
    <row r="568" spans="16:16" ht="15.75" customHeight="1" x14ac:dyDescent="0.2">
      <c r="P568" s="16"/>
    </row>
    <row r="569" spans="16:16" ht="15.75" customHeight="1" x14ac:dyDescent="0.2">
      <c r="P569" s="16"/>
    </row>
    <row r="570" spans="16:16" ht="15.75" customHeight="1" x14ac:dyDescent="0.2">
      <c r="P570" s="16"/>
    </row>
    <row r="571" spans="16:16" ht="15.75" customHeight="1" x14ac:dyDescent="0.2">
      <c r="P571" s="16"/>
    </row>
    <row r="572" spans="16:16" ht="15.75" customHeight="1" x14ac:dyDescent="0.2">
      <c r="P572" s="16"/>
    </row>
    <row r="573" spans="16:16" ht="15.75" customHeight="1" x14ac:dyDescent="0.2">
      <c r="P573" s="16"/>
    </row>
    <row r="574" spans="16:16" ht="15.75" customHeight="1" x14ac:dyDescent="0.2">
      <c r="P574" s="16"/>
    </row>
    <row r="575" spans="16:16" ht="15.75" customHeight="1" x14ac:dyDescent="0.2">
      <c r="P575" s="16"/>
    </row>
    <row r="576" spans="16:16" ht="15.75" customHeight="1" x14ac:dyDescent="0.2">
      <c r="P576" s="16"/>
    </row>
    <row r="577" spans="16:16" ht="15.75" customHeight="1" x14ac:dyDescent="0.2">
      <c r="P577" s="16"/>
    </row>
    <row r="578" spans="16:16" ht="15.75" customHeight="1" x14ac:dyDescent="0.2">
      <c r="P578" s="16"/>
    </row>
    <row r="579" spans="16:16" ht="15.75" customHeight="1" x14ac:dyDescent="0.2">
      <c r="P579" s="16"/>
    </row>
    <row r="580" spans="16:16" ht="15.75" customHeight="1" x14ac:dyDescent="0.2">
      <c r="P580" s="16"/>
    </row>
    <row r="581" spans="16:16" ht="15.75" customHeight="1" x14ac:dyDescent="0.2">
      <c r="P581" s="16"/>
    </row>
    <row r="582" spans="16:16" ht="15.75" customHeight="1" x14ac:dyDescent="0.2">
      <c r="P582" s="16"/>
    </row>
    <row r="583" spans="16:16" ht="15.75" customHeight="1" x14ac:dyDescent="0.2">
      <c r="P583" s="16"/>
    </row>
    <row r="584" spans="16:16" ht="15.75" customHeight="1" x14ac:dyDescent="0.2">
      <c r="P584" s="16"/>
    </row>
    <row r="585" spans="16:16" ht="15.75" customHeight="1" x14ac:dyDescent="0.2">
      <c r="P585" s="16"/>
    </row>
    <row r="586" spans="16:16" ht="15.75" customHeight="1" x14ac:dyDescent="0.2">
      <c r="P586" s="16"/>
    </row>
    <row r="587" spans="16:16" ht="15.75" customHeight="1" x14ac:dyDescent="0.2">
      <c r="P587" s="16"/>
    </row>
    <row r="588" spans="16:16" ht="15.75" customHeight="1" x14ac:dyDescent="0.2">
      <c r="P588" s="16"/>
    </row>
    <row r="589" spans="16:16" ht="15.75" customHeight="1" x14ac:dyDescent="0.2">
      <c r="P589" s="16"/>
    </row>
    <row r="590" spans="16:16" ht="15.75" customHeight="1" x14ac:dyDescent="0.2">
      <c r="P590" s="16"/>
    </row>
    <row r="591" spans="16:16" ht="15.75" customHeight="1" x14ac:dyDescent="0.2">
      <c r="P591" s="16"/>
    </row>
    <row r="592" spans="16:16" ht="15.75" customHeight="1" x14ac:dyDescent="0.2">
      <c r="P592" s="16"/>
    </row>
    <row r="593" spans="16:16" ht="15.75" customHeight="1" x14ac:dyDescent="0.2">
      <c r="P593" s="16"/>
    </row>
    <row r="594" spans="16:16" ht="15.75" customHeight="1" x14ac:dyDescent="0.2">
      <c r="P594" s="16"/>
    </row>
    <row r="595" spans="16:16" ht="15.75" customHeight="1" x14ac:dyDescent="0.2">
      <c r="P595" s="16"/>
    </row>
    <row r="596" spans="16:16" ht="15.75" customHeight="1" x14ac:dyDescent="0.2">
      <c r="P596" s="16"/>
    </row>
    <row r="597" spans="16:16" ht="15.75" customHeight="1" x14ac:dyDescent="0.2">
      <c r="P597" s="16"/>
    </row>
    <row r="598" spans="16:16" ht="15.75" customHeight="1" x14ac:dyDescent="0.2">
      <c r="P598" s="16"/>
    </row>
    <row r="599" spans="16:16" ht="15.75" customHeight="1" x14ac:dyDescent="0.2">
      <c r="P599" s="16"/>
    </row>
    <row r="600" spans="16:16" ht="15.75" customHeight="1" x14ac:dyDescent="0.2">
      <c r="P600" s="16"/>
    </row>
    <row r="601" spans="16:16" ht="15.75" customHeight="1" x14ac:dyDescent="0.2">
      <c r="P601" s="16"/>
    </row>
    <row r="602" spans="16:16" ht="15.75" customHeight="1" x14ac:dyDescent="0.2">
      <c r="P602" s="16"/>
    </row>
    <row r="603" spans="16:16" ht="15.75" customHeight="1" x14ac:dyDescent="0.2">
      <c r="P603" s="16"/>
    </row>
    <row r="604" spans="16:16" ht="15.75" customHeight="1" x14ac:dyDescent="0.2">
      <c r="P604" s="16"/>
    </row>
    <row r="605" spans="16:16" ht="15.75" customHeight="1" x14ac:dyDescent="0.2">
      <c r="P605" s="16"/>
    </row>
    <row r="606" spans="16:16" ht="15.75" customHeight="1" x14ac:dyDescent="0.2">
      <c r="P606" s="16"/>
    </row>
    <row r="607" spans="16:16" ht="15.75" customHeight="1" x14ac:dyDescent="0.2">
      <c r="P607" s="16"/>
    </row>
    <row r="608" spans="16:16" ht="15.75" customHeight="1" x14ac:dyDescent="0.2">
      <c r="P608" s="16"/>
    </row>
    <row r="609" spans="16:16" ht="15.75" customHeight="1" x14ac:dyDescent="0.2">
      <c r="P609" s="16"/>
    </row>
    <row r="610" spans="16:16" ht="15.75" customHeight="1" x14ac:dyDescent="0.2">
      <c r="P610" s="16"/>
    </row>
    <row r="611" spans="16:16" ht="15.75" customHeight="1" x14ac:dyDescent="0.2">
      <c r="P611" s="16"/>
    </row>
    <row r="612" spans="16:16" ht="15.75" customHeight="1" x14ac:dyDescent="0.2">
      <c r="P612" s="16"/>
    </row>
    <row r="613" spans="16:16" ht="15.75" customHeight="1" x14ac:dyDescent="0.2">
      <c r="P613" s="16"/>
    </row>
    <row r="614" spans="16:16" ht="15.75" customHeight="1" x14ac:dyDescent="0.2">
      <c r="P614" s="16"/>
    </row>
    <row r="615" spans="16:16" ht="15.75" customHeight="1" x14ac:dyDescent="0.2">
      <c r="P615" s="16"/>
    </row>
    <row r="616" spans="16:16" ht="15.75" customHeight="1" x14ac:dyDescent="0.2">
      <c r="P616" s="16"/>
    </row>
    <row r="617" spans="16:16" ht="15.75" customHeight="1" x14ac:dyDescent="0.2">
      <c r="P617" s="16"/>
    </row>
    <row r="618" spans="16:16" ht="15.75" customHeight="1" x14ac:dyDescent="0.2">
      <c r="P618" s="16"/>
    </row>
    <row r="619" spans="16:16" ht="15.75" customHeight="1" x14ac:dyDescent="0.2">
      <c r="P619" s="16"/>
    </row>
    <row r="620" spans="16:16" ht="15.75" customHeight="1" x14ac:dyDescent="0.2">
      <c r="P620" s="16"/>
    </row>
    <row r="621" spans="16:16" ht="15.75" customHeight="1" x14ac:dyDescent="0.2">
      <c r="P621" s="16"/>
    </row>
    <row r="622" spans="16:16" ht="15.75" customHeight="1" x14ac:dyDescent="0.2">
      <c r="P622" s="16"/>
    </row>
    <row r="623" spans="16:16" ht="15.75" customHeight="1" x14ac:dyDescent="0.2">
      <c r="P623" s="16"/>
    </row>
    <row r="624" spans="16:16" ht="15.75" customHeight="1" x14ac:dyDescent="0.2">
      <c r="P624" s="16"/>
    </row>
    <row r="625" spans="16:16" ht="15.75" customHeight="1" x14ac:dyDescent="0.2">
      <c r="P625" s="16"/>
    </row>
    <row r="626" spans="16:16" ht="15.75" customHeight="1" x14ac:dyDescent="0.2">
      <c r="P626" s="16"/>
    </row>
    <row r="627" spans="16:16" ht="15.75" customHeight="1" x14ac:dyDescent="0.2">
      <c r="P627" s="16"/>
    </row>
    <row r="628" spans="16:16" ht="15.75" customHeight="1" x14ac:dyDescent="0.2">
      <c r="P628" s="16"/>
    </row>
    <row r="629" spans="16:16" ht="15.75" customHeight="1" x14ac:dyDescent="0.2">
      <c r="P629" s="16"/>
    </row>
    <row r="630" spans="16:16" ht="15.75" customHeight="1" x14ac:dyDescent="0.2">
      <c r="P630" s="16"/>
    </row>
    <row r="631" spans="16:16" ht="15.75" customHeight="1" x14ac:dyDescent="0.2">
      <c r="P631" s="16"/>
    </row>
    <row r="632" spans="16:16" ht="15.75" customHeight="1" x14ac:dyDescent="0.2">
      <c r="P632" s="16"/>
    </row>
    <row r="633" spans="16:16" ht="15.75" customHeight="1" x14ac:dyDescent="0.2">
      <c r="P633" s="16"/>
    </row>
    <row r="634" spans="16:16" ht="15.75" customHeight="1" x14ac:dyDescent="0.2">
      <c r="P634" s="16"/>
    </row>
    <row r="635" spans="16:16" ht="15.75" customHeight="1" x14ac:dyDescent="0.2">
      <c r="P635" s="16"/>
    </row>
    <row r="636" spans="16:16" ht="15.75" customHeight="1" x14ac:dyDescent="0.2">
      <c r="P636" s="16"/>
    </row>
    <row r="637" spans="16:16" ht="15.75" customHeight="1" x14ac:dyDescent="0.2">
      <c r="P637" s="16"/>
    </row>
    <row r="638" spans="16:16" ht="15.75" customHeight="1" x14ac:dyDescent="0.2">
      <c r="P638" s="16"/>
    </row>
    <row r="639" spans="16:16" ht="15.75" customHeight="1" x14ac:dyDescent="0.2">
      <c r="P639" s="16"/>
    </row>
    <row r="640" spans="16:16" ht="15.75" customHeight="1" x14ac:dyDescent="0.2">
      <c r="P640" s="16"/>
    </row>
    <row r="641" spans="16:16" ht="15.75" customHeight="1" x14ac:dyDescent="0.2">
      <c r="P641" s="16"/>
    </row>
    <row r="642" spans="16:16" ht="15.75" customHeight="1" x14ac:dyDescent="0.2">
      <c r="P642" s="16"/>
    </row>
    <row r="643" spans="16:16" ht="15.75" customHeight="1" x14ac:dyDescent="0.2">
      <c r="P643" s="16"/>
    </row>
    <row r="644" spans="16:16" ht="15.75" customHeight="1" x14ac:dyDescent="0.2">
      <c r="P644" s="16"/>
    </row>
    <row r="645" spans="16:16" ht="15.75" customHeight="1" x14ac:dyDescent="0.2">
      <c r="P645" s="16"/>
    </row>
    <row r="646" spans="16:16" ht="15.75" customHeight="1" x14ac:dyDescent="0.2">
      <c r="P646" s="16"/>
    </row>
    <row r="647" spans="16:16" ht="15.75" customHeight="1" x14ac:dyDescent="0.2">
      <c r="P647" s="16"/>
    </row>
    <row r="648" spans="16:16" ht="15.75" customHeight="1" x14ac:dyDescent="0.2">
      <c r="P648" s="16"/>
    </row>
    <row r="649" spans="16:16" ht="15.75" customHeight="1" x14ac:dyDescent="0.2">
      <c r="P649" s="16"/>
    </row>
    <row r="650" spans="16:16" ht="15.75" customHeight="1" x14ac:dyDescent="0.2">
      <c r="P650" s="16"/>
    </row>
    <row r="651" spans="16:16" ht="15.75" customHeight="1" x14ac:dyDescent="0.2">
      <c r="P651" s="16"/>
    </row>
    <row r="652" spans="16:16" ht="15.75" customHeight="1" x14ac:dyDescent="0.2">
      <c r="P652" s="16"/>
    </row>
    <row r="653" spans="16:16" ht="15.75" customHeight="1" x14ac:dyDescent="0.2">
      <c r="P653" s="16"/>
    </row>
    <row r="654" spans="16:16" ht="15.75" customHeight="1" x14ac:dyDescent="0.2">
      <c r="P654" s="16"/>
    </row>
    <row r="655" spans="16:16" ht="15.75" customHeight="1" x14ac:dyDescent="0.2">
      <c r="P655" s="16"/>
    </row>
    <row r="656" spans="16:16" ht="15.75" customHeight="1" x14ac:dyDescent="0.2">
      <c r="P656" s="16"/>
    </row>
    <row r="657" spans="16:16" ht="15.75" customHeight="1" x14ac:dyDescent="0.2">
      <c r="P657" s="16"/>
    </row>
    <row r="658" spans="16:16" ht="15.75" customHeight="1" x14ac:dyDescent="0.2">
      <c r="P658" s="16"/>
    </row>
    <row r="659" spans="16:16" ht="15.75" customHeight="1" x14ac:dyDescent="0.2">
      <c r="P659" s="16"/>
    </row>
    <row r="660" spans="16:16" ht="15.75" customHeight="1" x14ac:dyDescent="0.2">
      <c r="P660" s="16"/>
    </row>
    <row r="661" spans="16:16" ht="15.75" customHeight="1" x14ac:dyDescent="0.2">
      <c r="P661" s="16"/>
    </row>
    <row r="662" spans="16:16" ht="15.75" customHeight="1" x14ac:dyDescent="0.2">
      <c r="P662" s="16"/>
    </row>
    <row r="663" spans="16:16" ht="15.75" customHeight="1" x14ac:dyDescent="0.2">
      <c r="P663" s="16"/>
    </row>
    <row r="664" spans="16:16" ht="15.75" customHeight="1" x14ac:dyDescent="0.2">
      <c r="P664" s="16"/>
    </row>
    <row r="665" spans="16:16" ht="15.75" customHeight="1" x14ac:dyDescent="0.2">
      <c r="P665" s="16"/>
    </row>
    <row r="666" spans="16:16" ht="15.75" customHeight="1" x14ac:dyDescent="0.2">
      <c r="P666" s="16"/>
    </row>
    <row r="667" spans="16:16" ht="15.75" customHeight="1" x14ac:dyDescent="0.2">
      <c r="P667" s="16"/>
    </row>
    <row r="668" spans="16:16" ht="15.75" customHeight="1" x14ac:dyDescent="0.2">
      <c r="P668" s="16"/>
    </row>
    <row r="669" spans="16:16" ht="15.75" customHeight="1" x14ac:dyDescent="0.2">
      <c r="P669" s="16"/>
    </row>
    <row r="670" spans="16:16" ht="15.75" customHeight="1" x14ac:dyDescent="0.2">
      <c r="P670" s="16"/>
    </row>
    <row r="671" spans="16:16" ht="15.75" customHeight="1" x14ac:dyDescent="0.2">
      <c r="P671" s="16"/>
    </row>
    <row r="672" spans="16:16" ht="15.75" customHeight="1" x14ac:dyDescent="0.2">
      <c r="P672" s="16"/>
    </row>
    <row r="673" spans="16:16" ht="15.75" customHeight="1" x14ac:dyDescent="0.2">
      <c r="P673" s="16"/>
    </row>
    <row r="674" spans="16:16" ht="15.75" customHeight="1" x14ac:dyDescent="0.2">
      <c r="P674" s="16"/>
    </row>
    <row r="675" spans="16:16" ht="15.75" customHeight="1" x14ac:dyDescent="0.2">
      <c r="P675" s="16"/>
    </row>
    <row r="676" spans="16:16" ht="15.75" customHeight="1" x14ac:dyDescent="0.2">
      <c r="P676" s="16"/>
    </row>
    <row r="677" spans="16:16" ht="15.75" customHeight="1" x14ac:dyDescent="0.2">
      <c r="P677" s="16"/>
    </row>
    <row r="678" spans="16:16" ht="15.75" customHeight="1" x14ac:dyDescent="0.2">
      <c r="P678" s="16"/>
    </row>
    <row r="679" spans="16:16" ht="15.75" customHeight="1" x14ac:dyDescent="0.2">
      <c r="P679" s="16"/>
    </row>
    <row r="680" spans="16:16" ht="15.75" customHeight="1" x14ac:dyDescent="0.2">
      <c r="P680" s="16"/>
    </row>
    <row r="681" spans="16:16" ht="15.75" customHeight="1" x14ac:dyDescent="0.2">
      <c r="P681" s="16"/>
    </row>
    <row r="682" spans="16:16" ht="15.75" customHeight="1" x14ac:dyDescent="0.2">
      <c r="P682" s="16"/>
    </row>
    <row r="683" spans="16:16" ht="15.75" customHeight="1" x14ac:dyDescent="0.2">
      <c r="P683" s="16"/>
    </row>
    <row r="684" spans="16:16" ht="15.75" customHeight="1" x14ac:dyDescent="0.2">
      <c r="P684" s="16"/>
    </row>
    <row r="685" spans="16:16" ht="15.75" customHeight="1" x14ac:dyDescent="0.2">
      <c r="P685" s="16"/>
    </row>
    <row r="686" spans="16:16" ht="15.75" customHeight="1" x14ac:dyDescent="0.2">
      <c r="P686" s="16"/>
    </row>
    <row r="687" spans="16:16" ht="15.75" customHeight="1" x14ac:dyDescent="0.2">
      <c r="P687" s="16"/>
    </row>
    <row r="688" spans="16:16" ht="15.75" customHeight="1" x14ac:dyDescent="0.2">
      <c r="P688" s="16"/>
    </row>
    <row r="689" spans="16:16" ht="15.75" customHeight="1" x14ac:dyDescent="0.2">
      <c r="P689" s="16"/>
    </row>
    <row r="690" spans="16:16" ht="15.75" customHeight="1" x14ac:dyDescent="0.2">
      <c r="P690" s="16"/>
    </row>
    <row r="691" spans="16:16" ht="15.75" customHeight="1" x14ac:dyDescent="0.2">
      <c r="P691" s="16"/>
    </row>
    <row r="692" spans="16:16" ht="15.75" customHeight="1" x14ac:dyDescent="0.2">
      <c r="P692" s="16"/>
    </row>
    <row r="693" spans="16:16" ht="15.75" customHeight="1" x14ac:dyDescent="0.2">
      <c r="P693" s="16"/>
    </row>
    <row r="694" spans="16:16" ht="15.75" customHeight="1" x14ac:dyDescent="0.2">
      <c r="P694" s="16"/>
    </row>
    <row r="695" spans="16:16" ht="15.75" customHeight="1" x14ac:dyDescent="0.2">
      <c r="P695" s="16"/>
    </row>
    <row r="696" spans="16:16" ht="15.75" customHeight="1" x14ac:dyDescent="0.2">
      <c r="P696" s="16"/>
    </row>
    <row r="697" spans="16:16" ht="15.75" customHeight="1" x14ac:dyDescent="0.2">
      <c r="P697" s="16"/>
    </row>
    <row r="698" spans="16:16" ht="15.75" customHeight="1" x14ac:dyDescent="0.2">
      <c r="P698" s="16"/>
    </row>
    <row r="699" spans="16:16" ht="15.75" customHeight="1" x14ac:dyDescent="0.2">
      <c r="P699" s="16"/>
    </row>
    <row r="700" spans="16:16" ht="15.75" customHeight="1" x14ac:dyDescent="0.2">
      <c r="P700" s="16"/>
    </row>
    <row r="701" spans="16:16" ht="15.75" customHeight="1" x14ac:dyDescent="0.2">
      <c r="P701" s="16"/>
    </row>
    <row r="702" spans="16:16" ht="15.75" customHeight="1" x14ac:dyDescent="0.2">
      <c r="P702" s="16"/>
    </row>
    <row r="703" spans="16:16" ht="15.75" customHeight="1" x14ac:dyDescent="0.2">
      <c r="P703" s="16"/>
    </row>
    <row r="704" spans="16:16" ht="15.75" customHeight="1" x14ac:dyDescent="0.2">
      <c r="P704" s="16"/>
    </row>
    <row r="705" spans="16:16" ht="15.75" customHeight="1" x14ac:dyDescent="0.2">
      <c r="P705" s="16"/>
    </row>
    <row r="706" spans="16:16" ht="15.75" customHeight="1" x14ac:dyDescent="0.2">
      <c r="P706" s="16"/>
    </row>
    <row r="707" spans="16:16" ht="15.75" customHeight="1" x14ac:dyDescent="0.2">
      <c r="P707" s="16"/>
    </row>
    <row r="708" spans="16:16" ht="15.75" customHeight="1" x14ac:dyDescent="0.2">
      <c r="P708" s="16"/>
    </row>
    <row r="709" spans="16:16" ht="15.75" customHeight="1" x14ac:dyDescent="0.2">
      <c r="P709" s="16"/>
    </row>
    <row r="710" spans="16:16" ht="15.75" customHeight="1" x14ac:dyDescent="0.2">
      <c r="P710" s="16"/>
    </row>
    <row r="711" spans="16:16" ht="15.75" customHeight="1" x14ac:dyDescent="0.2">
      <c r="P711" s="16"/>
    </row>
    <row r="712" spans="16:16" ht="15.75" customHeight="1" x14ac:dyDescent="0.2">
      <c r="P712" s="16"/>
    </row>
    <row r="713" spans="16:16" ht="15.75" customHeight="1" x14ac:dyDescent="0.2">
      <c r="P713" s="16"/>
    </row>
    <row r="714" spans="16:16" ht="15.75" customHeight="1" x14ac:dyDescent="0.2">
      <c r="P714" s="16"/>
    </row>
    <row r="715" spans="16:16" ht="15.75" customHeight="1" x14ac:dyDescent="0.2">
      <c r="P715" s="16"/>
    </row>
    <row r="716" spans="16:16" ht="15.75" customHeight="1" x14ac:dyDescent="0.2">
      <c r="P716" s="16"/>
    </row>
    <row r="717" spans="16:16" ht="15.75" customHeight="1" x14ac:dyDescent="0.2">
      <c r="P717" s="16"/>
    </row>
    <row r="718" spans="16:16" ht="15.75" customHeight="1" x14ac:dyDescent="0.2">
      <c r="P718" s="16"/>
    </row>
    <row r="719" spans="16:16" ht="15.75" customHeight="1" x14ac:dyDescent="0.2">
      <c r="P719" s="16"/>
    </row>
    <row r="720" spans="16:16" ht="15.75" customHeight="1" x14ac:dyDescent="0.2">
      <c r="P720" s="16"/>
    </row>
    <row r="721" spans="16:16" ht="15.75" customHeight="1" x14ac:dyDescent="0.2">
      <c r="P721" s="16"/>
    </row>
    <row r="722" spans="16:16" ht="15.75" customHeight="1" x14ac:dyDescent="0.2">
      <c r="P722" s="16"/>
    </row>
    <row r="723" spans="16:16" ht="15.75" customHeight="1" x14ac:dyDescent="0.2">
      <c r="P723" s="16"/>
    </row>
    <row r="724" spans="16:16" ht="15.75" customHeight="1" x14ac:dyDescent="0.2">
      <c r="P724" s="16"/>
    </row>
    <row r="725" spans="16:16" ht="15.75" customHeight="1" x14ac:dyDescent="0.2">
      <c r="P725" s="16"/>
    </row>
    <row r="726" spans="16:16" ht="15.75" customHeight="1" x14ac:dyDescent="0.2">
      <c r="P726" s="16"/>
    </row>
    <row r="727" spans="16:16" ht="15.75" customHeight="1" x14ac:dyDescent="0.2">
      <c r="P727" s="16"/>
    </row>
    <row r="728" spans="16:16" ht="15.75" customHeight="1" x14ac:dyDescent="0.2">
      <c r="P728" s="16"/>
    </row>
    <row r="729" spans="16:16" ht="15.75" customHeight="1" x14ac:dyDescent="0.2">
      <c r="P729" s="16"/>
    </row>
    <row r="730" spans="16:16" ht="15.75" customHeight="1" x14ac:dyDescent="0.2">
      <c r="P730" s="16"/>
    </row>
    <row r="731" spans="16:16" ht="15.75" customHeight="1" x14ac:dyDescent="0.2">
      <c r="P731" s="16"/>
    </row>
    <row r="732" spans="16:16" ht="15.75" customHeight="1" x14ac:dyDescent="0.2">
      <c r="P732" s="16"/>
    </row>
    <row r="733" spans="16:16" ht="15.75" customHeight="1" x14ac:dyDescent="0.2">
      <c r="P733" s="16"/>
    </row>
    <row r="734" spans="16:16" ht="15.75" customHeight="1" x14ac:dyDescent="0.2">
      <c r="P734" s="16"/>
    </row>
    <row r="735" spans="16:16" ht="15.75" customHeight="1" x14ac:dyDescent="0.2">
      <c r="P735" s="16"/>
    </row>
    <row r="736" spans="16:16" ht="15.75" customHeight="1" x14ac:dyDescent="0.2">
      <c r="P736" s="16"/>
    </row>
    <row r="737" spans="16:16" ht="15.75" customHeight="1" x14ac:dyDescent="0.2">
      <c r="P737" s="16"/>
    </row>
    <row r="738" spans="16:16" ht="15.75" customHeight="1" x14ac:dyDescent="0.2">
      <c r="P738" s="16"/>
    </row>
    <row r="739" spans="16:16" ht="15.75" customHeight="1" x14ac:dyDescent="0.2">
      <c r="P739" s="16"/>
    </row>
    <row r="740" spans="16:16" ht="15.75" customHeight="1" x14ac:dyDescent="0.2">
      <c r="P740" s="16"/>
    </row>
    <row r="741" spans="16:16" ht="15.75" customHeight="1" x14ac:dyDescent="0.2">
      <c r="P741" s="16"/>
    </row>
    <row r="742" spans="16:16" ht="15.75" customHeight="1" x14ac:dyDescent="0.2">
      <c r="P742" s="16"/>
    </row>
    <row r="743" spans="16:16" ht="15.75" customHeight="1" x14ac:dyDescent="0.2">
      <c r="P743" s="16"/>
    </row>
    <row r="744" spans="16:16" ht="15.75" customHeight="1" x14ac:dyDescent="0.2">
      <c r="P744" s="16"/>
    </row>
    <row r="745" spans="16:16" ht="15.75" customHeight="1" x14ac:dyDescent="0.2">
      <c r="P745" s="16"/>
    </row>
    <row r="746" spans="16:16" ht="15.75" customHeight="1" x14ac:dyDescent="0.2">
      <c r="P746" s="16"/>
    </row>
    <row r="747" spans="16:16" ht="15.75" customHeight="1" x14ac:dyDescent="0.2">
      <c r="P747" s="16"/>
    </row>
    <row r="748" spans="16:16" ht="15.75" customHeight="1" x14ac:dyDescent="0.2">
      <c r="P748" s="16"/>
    </row>
    <row r="749" spans="16:16" ht="15.75" customHeight="1" x14ac:dyDescent="0.2">
      <c r="P749" s="16"/>
    </row>
    <row r="750" spans="16:16" ht="15.75" customHeight="1" x14ac:dyDescent="0.2">
      <c r="P750" s="16"/>
    </row>
    <row r="751" spans="16:16" ht="15.75" customHeight="1" x14ac:dyDescent="0.2">
      <c r="P751" s="16"/>
    </row>
    <row r="752" spans="16:16" ht="15.75" customHeight="1" x14ac:dyDescent="0.2">
      <c r="P752" s="16"/>
    </row>
    <row r="753" spans="16:16" ht="15.75" customHeight="1" x14ac:dyDescent="0.2">
      <c r="P753" s="16"/>
    </row>
    <row r="754" spans="16:16" ht="15.75" customHeight="1" x14ac:dyDescent="0.2">
      <c r="P754" s="16"/>
    </row>
    <row r="755" spans="16:16" ht="15.75" customHeight="1" x14ac:dyDescent="0.2">
      <c r="P755" s="16"/>
    </row>
    <row r="756" spans="16:16" ht="15.75" customHeight="1" x14ac:dyDescent="0.2">
      <c r="P756" s="16"/>
    </row>
    <row r="757" spans="16:16" ht="15.75" customHeight="1" x14ac:dyDescent="0.2">
      <c r="P757" s="16"/>
    </row>
    <row r="758" spans="16:16" ht="15.75" customHeight="1" x14ac:dyDescent="0.2">
      <c r="P758" s="16"/>
    </row>
    <row r="759" spans="16:16" ht="15.75" customHeight="1" x14ac:dyDescent="0.2">
      <c r="P759" s="16"/>
    </row>
    <row r="760" spans="16:16" ht="15.75" customHeight="1" x14ac:dyDescent="0.2">
      <c r="P760" s="16"/>
    </row>
    <row r="761" spans="16:16" ht="15.75" customHeight="1" x14ac:dyDescent="0.2">
      <c r="P761" s="16"/>
    </row>
    <row r="762" spans="16:16" ht="15.75" customHeight="1" x14ac:dyDescent="0.2">
      <c r="P762" s="16"/>
    </row>
    <row r="763" spans="16:16" ht="15.75" customHeight="1" x14ac:dyDescent="0.2">
      <c r="P763" s="16"/>
    </row>
    <row r="764" spans="16:16" ht="15.75" customHeight="1" x14ac:dyDescent="0.2">
      <c r="P764" s="16"/>
    </row>
    <row r="765" spans="16:16" ht="15.75" customHeight="1" x14ac:dyDescent="0.2">
      <c r="P765" s="16"/>
    </row>
    <row r="766" spans="16:16" ht="15.75" customHeight="1" x14ac:dyDescent="0.2">
      <c r="P766" s="16"/>
    </row>
    <row r="767" spans="16:16" ht="15.75" customHeight="1" x14ac:dyDescent="0.2">
      <c r="P767" s="16"/>
    </row>
    <row r="768" spans="16:16" ht="15.75" customHeight="1" x14ac:dyDescent="0.2">
      <c r="P768" s="16"/>
    </row>
    <row r="769" spans="16:16" ht="15.75" customHeight="1" x14ac:dyDescent="0.2">
      <c r="P769" s="16"/>
    </row>
    <row r="770" spans="16:16" ht="15.75" customHeight="1" x14ac:dyDescent="0.2">
      <c r="P770" s="16"/>
    </row>
    <row r="771" spans="16:16" ht="15.75" customHeight="1" x14ac:dyDescent="0.2">
      <c r="P771" s="16"/>
    </row>
    <row r="772" spans="16:16" ht="15.75" customHeight="1" x14ac:dyDescent="0.2">
      <c r="P772" s="16"/>
    </row>
    <row r="773" spans="16:16" ht="15.75" customHeight="1" x14ac:dyDescent="0.2">
      <c r="P773" s="16"/>
    </row>
    <row r="774" spans="16:16" ht="15.75" customHeight="1" x14ac:dyDescent="0.2">
      <c r="P774" s="16"/>
    </row>
    <row r="775" spans="16:16" ht="15.75" customHeight="1" x14ac:dyDescent="0.2">
      <c r="P775" s="16"/>
    </row>
    <row r="776" spans="16:16" ht="15.75" customHeight="1" x14ac:dyDescent="0.2">
      <c r="P776" s="16"/>
    </row>
    <row r="777" spans="16:16" ht="15.75" customHeight="1" x14ac:dyDescent="0.2">
      <c r="P777" s="16"/>
    </row>
    <row r="778" spans="16:16" ht="15.75" customHeight="1" x14ac:dyDescent="0.2">
      <c r="P778" s="16"/>
    </row>
    <row r="779" spans="16:16" ht="15.75" customHeight="1" x14ac:dyDescent="0.2">
      <c r="P779" s="16"/>
    </row>
    <row r="780" spans="16:16" ht="15.75" customHeight="1" x14ac:dyDescent="0.2">
      <c r="P780" s="16"/>
    </row>
    <row r="781" spans="16:16" ht="15.75" customHeight="1" x14ac:dyDescent="0.2">
      <c r="P781" s="16"/>
    </row>
    <row r="782" spans="16:16" ht="15.75" customHeight="1" x14ac:dyDescent="0.2">
      <c r="P782" s="16"/>
    </row>
    <row r="783" spans="16:16" ht="15.75" customHeight="1" x14ac:dyDescent="0.2">
      <c r="P783" s="16"/>
    </row>
    <row r="784" spans="16:16" ht="15.75" customHeight="1" x14ac:dyDescent="0.2">
      <c r="P784" s="16"/>
    </row>
    <row r="785" spans="16:16" ht="15.75" customHeight="1" x14ac:dyDescent="0.2">
      <c r="P785" s="16"/>
    </row>
    <row r="786" spans="16:16" ht="15.75" customHeight="1" x14ac:dyDescent="0.2">
      <c r="P786" s="16"/>
    </row>
    <row r="787" spans="16:16" ht="15.75" customHeight="1" x14ac:dyDescent="0.2">
      <c r="P787" s="16"/>
    </row>
    <row r="788" spans="16:16" ht="15.75" customHeight="1" x14ac:dyDescent="0.2">
      <c r="P788" s="16"/>
    </row>
    <row r="789" spans="16:16" ht="15.75" customHeight="1" x14ac:dyDescent="0.2">
      <c r="P789" s="16"/>
    </row>
    <row r="790" spans="16:16" ht="15.75" customHeight="1" x14ac:dyDescent="0.2">
      <c r="P790" s="16"/>
    </row>
    <row r="791" spans="16:16" ht="15.75" customHeight="1" x14ac:dyDescent="0.2">
      <c r="P791" s="16"/>
    </row>
    <row r="792" spans="16:16" ht="15.75" customHeight="1" x14ac:dyDescent="0.2">
      <c r="P792" s="16"/>
    </row>
    <row r="793" spans="16:16" ht="15.75" customHeight="1" x14ac:dyDescent="0.2">
      <c r="P793" s="16"/>
    </row>
    <row r="794" spans="16:16" ht="15.75" customHeight="1" x14ac:dyDescent="0.2">
      <c r="P794" s="16"/>
    </row>
    <row r="795" spans="16:16" ht="15.75" customHeight="1" x14ac:dyDescent="0.2">
      <c r="P795" s="16"/>
    </row>
    <row r="796" spans="16:16" ht="15.75" customHeight="1" x14ac:dyDescent="0.2">
      <c r="P796" s="16"/>
    </row>
    <row r="797" spans="16:16" ht="15.75" customHeight="1" x14ac:dyDescent="0.2">
      <c r="P797" s="16"/>
    </row>
    <row r="798" spans="16:16" ht="15.75" customHeight="1" x14ac:dyDescent="0.2">
      <c r="P798" s="16"/>
    </row>
    <row r="799" spans="16:16" ht="15.75" customHeight="1" x14ac:dyDescent="0.2">
      <c r="P799" s="16"/>
    </row>
    <row r="800" spans="16:16" ht="15.75" customHeight="1" x14ac:dyDescent="0.2">
      <c r="P800" s="16"/>
    </row>
    <row r="801" spans="16:16" ht="15.75" customHeight="1" x14ac:dyDescent="0.2">
      <c r="P801" s="16"/>
    </row>
    <row r="802" spans="16:16" ht="15.75" customHeight="1" x14ac:dyDescent="0.2">
      <c r="P802" s="16"/>
    </row>
    <row r="803" spans="16:16" ht="15.75" customHeight="1" x14ac:dyDescent="0.2">
      <c r="P803" s="16"/>
    </row>
    <row r="804" spans="16:16" ht="15.75" customHeight="1" x14ac:dyDescent="0.2">
      <c r="P804" s="16"/>
    </row>
    <row r="805" spans="16:16" ht="15.75" customHeight="1" x14ac:dyDescent="0.2">
      <c r="P805" s="16"/>
    </row>
    <row r="806" spans="16:16" ht="15.75" customHeight="1" x14ac:dyDescent="0.2">
      <c r="P806" s="16"/>
    </row>
    <row r="807" spans="16:16" ht="15.75" customHeight="1" x14ac:dyDescent="0.2">
      <c r="P807" s="16"/>
    </row>
    <row r="808" spans="16:16" ht="15.75" customHeight="1" x14ac:dyDescent="0.2">
      <c r="P808" s="16"/>
    </row>
    <row r="809" spans="16:16" ht="15.75" customHeight="1" x14ac:dyDescent="0.2">
      <c r="P809" s="16"/>
    </row>
    <row r="810" spans="16:16" ht="15.75" customHeight="1" x14ac:dyDescent="0.2">
      <c r="P810" s="16"/>
    </row>
    <row r="811" spans="16:16" ht="15.75" customHeight="1" x14ac:dyDescent="0.2">
      <c r="P811" s="16"/>
    </row>
    <row r="812" spans="16:16" ht="15.75" customHeight="1" x14ac:dyDescent="0.2">
      <c r="P812" s="16"/>
    </row>
    <row r="813" spans="16:16" ht="15.75" customHeight="1" x14ac:dyDescent="0.2">
      <c r="P813" s="16"/>
    </row>
    <row r="814" spans="16:16" ht="15.75" customHeight="1" x14ac:dyDescent="0.2">
      <c r="P814" s="16"/>
    </row>
    <row r="815" spans="16:16" ht="15.75" customHeight="1" x14ac:dyDescent="0.2">
      <c r="P815" s="16"/>
    </row>
    <row r="816" spans="16:16" ht="15.75" customHeight="1" x14ac:dyDescent="0.2">
      <c r="P816" s="16"/>
    </row>
    <row r="817" spans="16:16" ht="15.75" customHeight="1" x14ac:dyDescent="0.2">
      <c r="P817" s="16"/>
    </row>
    <row r="818" spans="16:16" ht="15.75" customHeight="1" x14ac:dyDescent="0.2">
      <c r="P818" s="16"/>
    </row>
    <row r="819" spans="16:16" ht="15.75" customHeight="1" x14ac:dyDescent="0.2">
      <c r="P819" s="16"/>
    </row>
    <row r="820" spans="16:16" ht="15.75" customHeight="1" x14ac:dyDescent="0.2">
      <c r="P820" s="16"/>
    </row>
    <row r="821" spans="16:16" ht="15.75" customHeight="1" x14ac:dyDescent="0.2">
      <c r="P821" s="16"/>
    </row>
    <row r="822" spans="16:16" ht="15.75" customHeight="1" x14ac:dyDescent="0.2">
      <c r="P822" s="16"/>
    </row>
    <row r="823" spans="16:16" ht="15.75" customHeight="1" x14ac:dyDescent="0.2">
      <c r="P823" s="16"/>
    </row>
    <row r="824" spans="16:16" ht="15.75" customHeight="1" x14ac:dyDescent="0.2">
      <c r="P824" s="16"/>
    </row>
    <row r="825" spans="16:16" ht="15.75" customHeight="1" x14ac:dyDescent="0.2">
      <c r="P825" s="16"/>
    </row>
    <row r="826" spans="16:16" ht="15.75" customHeight="1" x14ac:dyDescent="0.2">
      <c r="P826" s="16"/>
    </row>
    <row r="827" spans="16:16" ht="15.75" customHeight="1" x14ac:dyDescent="0.2">
      <c r="P827" s="16"/>
    </row>
    <row r="828" spans="16:16" ht="15.75" customHeight="1" x14ac:dyDescent="0.2">
      <c r="P828" s="16"/>
    </row>
    <row r="829" spans="16:16" ht="15.75" customHeight="1" x14ac:dyDescent="0.2">
      <c r="P829" s="16"/>
    </row>
    <row r="830" spans="16:16" ht="15.75" customHeight="1" x14ac:dyDescent="0.2">
      <c r="P830" s="16"/>
    </row>
    <row r="831" spans="16:16" ht="15.75" customHeight="1" x14ac:dyDescent="0.2">
      <c r="P831" s="16"/>
    </row>
    <row r="832" spans="16:16" ht="15.75" customHeight="1" x14ac:dyDescent="0.2">
      <c r="P832" s="16"/>
    </row>
    <row r="833" spans="16:16" ht="15.75" customHeight="1" x14ac:dyDescent="0.2">
      <c r="P833" s="16"/>
    </row>
    <row r="834" spans="16:16" ht="15.75" customHeight="1" x14ac:dyDescent="0.2">
      <c r="P834" s="16"/>
    </row>
    <row r="835" spans="16:16" ht="15.75" customHeight="1" x14ac:dyDescent="0.2">
      <c r="P835" s="16"/>
    </row>
    <row r="836" spans="16:16" ht="15.75" customHeight="1" x14ac:dyDescent="0.2">
      <c r="P836" s="16"/>
    </row>
    <row r="837" spans="16:16" ht="15.75" customHeight="1" x14ac:dyDescent="0.2">
      <c r="P837" s="16"/>
    </row>
    <row r="838" spans="16:16" ht="15.75" customHeight="1" x14ac:dyDescent="0.2">
      <c r="P838" s="16"/>
    </row>
    <row r="839" spans="16:16" ht="15.75" customHeight="1" x14ac:dyDescent="0.2">
      <c r="P839" s="16"/>
    </row>
    <row r="840" spans="16:16" ht="15.75" customHeight="1" x14ac:dyDescent="0.2">
      <c r="P840" s="16"/>
    </row>
    <row r="841" spans="16:16" ht="15.75" customHeight="1" x14ac:dyDescent="0.2">
      <c r="P841" s="16"/>
    </row>
    <row r="842" spans="16:16" ht="15.75" customHeight="1" x14ac:dyDescent="0.2">
      <c r="P842" s="16"/>
    </row>
    <row r="843" spans="16:16" ht="15.75" customHeight="1" x14ac:dyDescent="0.2">
      <c r="P843" s="16"/>
    </row>
    <row r="844" spans="16:16" ht="15.75" customHeight="1" x14ac:dyDescent="0.2">
      <c r="P844" s="16"/>
    </row>
    <row r="845" spans="16:16" ht="15.75" customHeight="1" x14ac:dyDescent="0.2">
      <c r="P845" s="16"/>
    </row>
    <row r="846" spans="16:16" ht="15.75" customHeight="1" x14ac:dyDescent="0.2">
      <c r="P846" s="16"/>
    </row>
    <row r="847" spans="16:16" ht="15.75" customHeight="1" x14ac:dyDescent="0.2">
      <c r="P847" s="16"/>
    </row>
    <row r="848" spans="16:16" ht="15.75" customHeight="1" x14ac:dyDescent="0.2">
      <c r="P848" s="16"/>
    </row>
    <row r="849" spans="16:16" ht="15.75" customHeight="1" x14ac:dyDescent="0.2">
      <c r="P849" s="16"/>
    </row>
    <row r="850" spans="16:16" ht="15.75" customHeight="1" x14ac:dyDescent="0.2">
      <c r="P850" s="16"/>
    </row>
    <row r="851" spans="16:16" ht="15.75" customHeight="1" x14ac:dyDescent="0.2">
      <c r="P851" s="16"/>
    </row>
    <row r="852" spans="16:16" ht="15.75" customHeight="1" x14ac:dyDescent="0.2">
      <c r="P852" s="16"/>
    </row>
    <row r="853" spans="16:16" ht="15.75" customHeight="1" x14ac:dyDescent="0.2">
      <c r="P853" s="16"/>
    </row>
    <row r="854" spans="16:16" ht="15.75" customHeight="1" x14ac:dyDescent="0.2">
      <c r="P854" s="16"/>
    </row>
    <row r="855" spans="16:16" ht="15.75" customHeight="1" x14ac:dyDescent="0.2">
      <c r="P855" s="16"/>
    </row>
    <row r="856" spans="16:16" ht="15.75" customHeight="1" x14ac:dyDescent="0.2">
      <c r="P856" s="16"/>
    </row>
    <row r="857" spans="16:16" ht="15.75" customHeight="1" x14ac:dyDescent="0.2">
      <c r="P857" s="16"/>
    </row>
    <row r="858" spans="16:16" ht="15.75" customHeight="1" x14ac:dyDescent="0.2">
      <c r="P858" s="16"/>
    </row>
    <row r="859" spans="16:16" ht="15.75" customHeight="1" x14ac:dyDescent="0.2">
      <c r="P859" s="16"/>
    </row>
    <row r="860" spans="16:16" ht="15.75" customHeight="1" x14ac:dyDescent="0.2">
      <c r="P860" s="16"/>
    </row>
    <row r="861" spans="16:16" ht="15.75" customHeight="1" x14ac:dyDescent="0.2">
      <c r="P861" s="16"/>
    </row>
    <row r="862" spans="16:16" ht="15.75" customHeight="1" x14ac:dyDescent="0.2">
      <c r="P862" s="16"/>
    </row>
    <row r="863" spans="16:16" ht="15.75" customHeight="1" x14ac:dyDescent="0.2">
      <c r="P863" s="16"/>
    </row>
    <row r="864" spans="16:16" ht="15.75" customHeight="1" x14ac:dyDescent="0.2">
      <c r="P864" s="16"/>
    </row>
    <row r="865" spans="16:16" ht="15.75" customHeight="1" x14ac:dyDescent="0.2">
      <c r="P865" s="16"/>
    </row>
    <row r="866" spans="16:16" ht="15.75" customHeight="1" x14ac:dyDescent="0.2">
      <c r="P866" s="16"/>
    </row>
    <row r="867" spans="16:16" ht="15.75" customHeight="1" x14ac:dyDescent="0.2">
      <c r="P867" s="16"/>
    </row>
    <row r="868" spans="16:16" ht="15.75" customHeight="1" x14ac:dyDescent="0.2">
      <c r="P868" s="16"/>
    </row>
    <row r="869" spans="16:16" ht="15.75" customHeight="1" x14ac:dyDescent="0.2">
      <c r="P869" s="16"/>
    </row>
    <row r="870" spans="16:16" ht="15.75" customHeight="1" x14ac:dyDescent="0.2">
      <c r="P870" s="16"/>
    </row>
    <row r="871" spans="16:16" ht="15.75" customHeight="1" x14ac:dyDescent="0.2">
      <c r="P871" s="16"/>
    </row>
    <row r="872" spans="16:16" ht="15.75" customHeight="1" x14ac:dyDescent="0.2">
      <c r="P872" s="16"/>
    </row>
    <row r="873" spans="16:16" ht="15.75" customHeight="1" x14ac:dyDescent="0.2">
      <c r="P873" s="16"/>
    </row>
    <row r="874" spans="16:16" ht="15.75" customHeight="1" x14ac:dyDescent="0.2">
      <c r="P874" s="16"/>
    </row>
    <row r="875" spans="16:16" ht="15.75" customHeight="1" x14ac:dyDescent="0.2">
      <c r="P875" s="16"/>
    </row>
    <row r="876" spans="16:16" ht="15.75" customHeight="1" x14ac:dyDescent="0.2">
      <c r="P876" s="16"/>
    </row>
    <row r="877" spans="16:16" ht="15.75" customHeight="1" x14ac:dyDescent="0.2">
      <c r="P877" s="16"/>
    </row>
    <row r="878" spans="16:16" ht="15.75" customHeight="1" x14ac:dyDescent="0.2">
      <c r="P878" s="16"/>
    </row>
    <row r="879" spans="16:16" ht="15.75" customHeight="1" x14ac:dyDescent="0.2">
      <c r="P879" s="16"/>
    </row>
    <row r="880" spans="16:16" ht="15.75" customHeight="1" x14ac:dyDescent="0.2">
      <c r="P880" s="16"/>
    </row>
    <row r="881" spans="16:16" ht="15.75" customHeight="1" x14ac:dyDescent="0.2">
      <c r="P881" s="16"/>
    </row>
    <row r="882" spans="16:16" ht="15.75" customHeight="1" x14ac:dyDescent="0.2">
      <c r="P882" s="16"/>
    </row>
    <row r="883" spans="16:16" ht="15.75" customHeight="1" x14ac:dyDescent="0.2">
      <c r="P883" s="16"/>
    </row>
    <row r="884" spans="16:16" ht="15.75" customHeight="1" x14ac:dyDescent="0.2">
      <c r="P884" s="16"/>
    </row>
    <row r="885" spans="16:16" ht="15.75" customHeight="1" x14ac:dyDescent="0.2">
      <c r="P885" s="16"/>
    </row>
    <row r="886" spans="16:16" ht="15.75" customHeight="1" x14ac:dyDescent="0.2">
      <c r="P886" s="16"/>
    </row>
    <row r="887" spans="16:16" ht="15.75" customHeight="1" x14ac:dyDescent="0.2">
      <c r="P887" s="16"/>
    </row>
    <row r="888" spans="16:16" ht="15.75" customHeight="1" x14ac:dyDescent="0.2">
      <c r="P888" s="16"/>
    </row>
    <row r="889" spans="16:16" ht="15.75" customHeight="1" x14ac:dyDescent="0.2">
      <c r="P889" s="16"/>
    </row>
    <row r="890" spans="16:16" ht="15.75" customHeight="1" x14ac:dyDescent="0.2">
      <c r="P890" s="16"/>
    </row>
    <row r="891" spans="16:16" ht="15.75" customHeight="1" x14ac:dyDescent="0.2">
      <c r="P891" s="16"/>
    </row>
    <row r="892" spans="16:16" ht="15.75" customHeight="1" x14ac:dyDescent="0.2">
      <c r="P892" s="16"/>
    </row>
    <row r="893" spans="16:16" ht="15.75" customHeight="1" x14ac:dyDescent="0.2">
      <c r="P893" s="16"/>
    </row>
    <row r="894" spans="16:16" ht="15.75" customHeight="1" x14ac:dyDescent="0.2">
      <c r="P894" s="16"/>
    </row>
    <row r="895" spans="16:16" ht="15.75" customHeight="1" x14ac:dyDescent="0.2">
      <c r="P895" s="16"/>
    </row>
    <row r="896" spans="16:16" ht="15.75" customHeight="1" x14ac:dyDescent="0.2">
      <c r="P896" s="16"/>
    </row>
    <row r="897" spans="16:16" ht="15.75" customHeight="1" x14ac:dyDescent="0.2">
      <c r="P897" s="16"/>
    </row>
    <row r="898" spans="16:16" ht="15.75" customHeight="1" x14ac:dyDescent="0.2">
      <c r="P898" s="16"/>
    </row>
    <row r="899" spans="16:16" ht="15.75" customHeight="1" x14ac:dyDescent="0.2">
      <c r="P899" s="16"/>
    </row>
    <row r="900" spans="16:16" ht="15.75" customHeight="1" x14ac:dyDescent="0.2">
      <c r="P900" s="16"/>
    </row>
    <row r="901" spans="16:16" ht="15.75" customHeight="1" x14ac:dyDescent="0.2">
      <c r="P901" s="16"/>
    </row>
    <row r="902" spans="16:16" ht="15.75" customHeight="1" x14ac:dyDescent="0.2">
      <c r="P902" s="16"/>
    </row>
    <row r="903" spans="16:16" ht="15.75" customHeight="1" x14ac:dyDescent="0.2">
      <c r="P903" s="16"/>
    </row>
    <row r="904" spans="16:16" ht="15.75" customHeight="1" x14ac:dyDescent="0.2">
      <c r="P904" s="16"/>
    </row>
    <row r="905" spans="16:16" ht="15.75" customHeight="1" x14ac:dyDescent="0.2">
      <c r="P905" s="16"/>
    </row>
    <row r="906" spans="16:16" ht="15.75" customHeight="1" x14ac:dyDescent="0.2">
      <c r="P906" s="16"/>
    </row>
    <row r="907" spans="16:16" ht="15.75" customHeight="1" x14ac:dyDescent="0.2">
      <c r="P907" s="16"/>
    </row>
    <row r="908" spans="16:16" ht="15.75" customHeight="1" x14ac:dyDescent="0.2">
      <c r="P908" s="16"/>
    </row>
    <row r="909" spans="16:16" ht="15.75" customHeight="1" x14ac:dyDescent="0.2">
      <c r="P909" s="16"/>
    </row>
    <row r="910" spans="16:16" ht="15.75" customHeight="1" x14ac:dyDescent="0.2">
      <c r="P910" s="16"/>
    </row>
    <row r="911" spans="16:16" ht="15.75" customHeight="1" x14ac:dyDescent="0.2">
      <c r="P911" s="16"/>
    </row>
    <row r="912" spans="16:16" ht="15.75" customHeight="1" x14ac:dyDescent="0.2">
      <c r="P912" s="16"/>
    </row>
    <row r="913" spans="16:16" ht="15.75" customHeight="1" x14ac:dyDescent="0.2">
      <c r="P913" s="16"/>
    </row>
    <row r="914" spans="16:16" ht="15.75" customHeight="1" x14ac:dyDescent="0.2">
      <c r="P914" s="16"/>
    </row>
    <row r="915" spans="16:16" ht="15.75" customHeight="1" x14ac:dyDescent="0.2">
      <c r="P915" s="16"/>
    </row>
    <row r="916" spans="16:16" ht="15.75" customHeight="1" x14ac:dyDescent="0.2">
      <c r="P916" s="16"/>
    </row>
    <row r="917" spans="16:16" ht="15.75" customHeight="1" x14ac:dyDescent="0.2">
      <c r="P917" s="16"/>
    </row>
    <row r="918" spans="16:16" ht="15.75" customHeight="1" x14ac:dyDescent="0.2">
      <c r="P918" s="16"/>
    </row>
    <row r="919" spans="16:16" ht="15.75" customHeight="1" x14ac:dyDescent="0.2">
      <c r="P919" s="16"/>
    </row>
    <row r="920" spans="16:16" ht="15.75" customHeight="1" x14ac:dyDescent="0.2">
      <c r="P920" s="16"/>
    </row>
    <row r="921" spans="16:16" ht="15.75" customHeight="1" x14ac:dyDescent="0.2">
      <c r="P921" s="16"/>
    </row>
    <row r="922" spans="16:16" ht="15.75" customHeight="1" x14ac:dyDescent="0.2">
      <c r="P922" s="16"/>
    </row>
    <row r="923" spans="16:16" ht="15.75" customHeight="1" x14ac:dyDescent="0.2">
      <c r="P923" s="16"/>
    </row>
    <row r="924" spans="16:16" ht="15.75" customHeight="1" x14ac:dyDescent="0.2">
      <c r="P924" s="16"/>
    </row>
    <row r="925" spans="16:16" ht="15.75" customHeight="1" x14ac:dyDescent="0.2">
      <c r="P925" s="16"/>
    </row>
    <row r="926" spans="16:16" ht="15.75" customHeight="1" x14ac:dyDescent="0.2">
      <c r="P926" s="16"/>
    </row>
    <row r="927" spans="16:16" ht="15.75" customHeight="1" x14ac:dyDescent="0.2">
      <c r="P927" s="16"/>
    </row>
    <row r="928" spans="16:16" ht="15.75" customHeight="1" x14ac:dyDescent="0.2">
      <c r="P928" s="16"/>
    </row>
    <row r="929" spans="16:16" ht="15.75" customHeight="1" x14ac:dyDescent="0.2">
      <c r="P929" s="16"/>
    </row>
    <row r="930" spans="16:16" ht="15.75" customHeight="1" x14ac:dyDescent="0.2">
      <c r="P930" s="16"/>
    </row>
    <row r="931" spans="16:16" ht="15.75" customHeight="1" x14ac:dyDescent="0.2">
      <c r="P931" s="16"/>
    </row>
    <row r="932" spans="16:16" ht="15.75" customHeight="1" x14ac:dyDescent="0.2">
      <c r="P932" s="16"/>
    </row>
    <row r="933" spans="16:16" ht="15.75" customHeight="1" x14ac:dyDescent="0.2">
      <c r="P933" s="16"/>
    </row>
    <row r="934" spans="16:16" ht="15.75" customHeight="1" x14ac:dyDescent="0.2">
      <c r="P934" s="16"/>
    </row>
    <row r="935" spans="16:16" ht="15.75" customHeight="1" x14ac:dyDescent="0.2">
      <c r="P935" s="16"/>
    </row>
    <row r="936" spans="16:16" ht="15.75" customHeight="1" x14ac:dyDescent="0.2">
      <c r="P936" s="16"/>
    </row>
    <row r="937" spans="16:16" ht="15.75" customHeight="1" x14ac:dyDescent="0.2">
      <c r="P937" s="16"/>
    </row>
    <row r="938" spans="16:16" ht="15.75" customHeight="1" x14ac:dyDescent="0.2">
      <c r="P938" s="16"/>
    </row>
    <row r="939" spans="16:16" ht="15.75" customHeight="1" x14ac:dyDescent="0.2">
      <c r="P939" s="16"/>
    </row>
    <row r="940" spans="16:16" ht="15.75" customHeight="1" x14ac:dyDescent="0.2">
      <c r="P940" s="16"/>
    </row>
    <row r="941" spans="16:16" ht="15.75" customHeight="1" x14ac:dyDescent="0.2">
      <c r="P941" s="16"/>
    </row>
    <row r="942" spans="16:16" ht="15.75" customHeight="1" x14ac:dyDescent="0.2">
      <c r="P942" s="16"/>
    </row>
    <row r="943" spans="16:16" ht="15.75" customHeight="1" x14ac:dyDescent="0.2">
      <c r="P943" s="16"/>
    </row>
    <row r="944" spans="16:16" ht="15.75" customHeight="1" x14ac:dyDescent="0.2">
      <c r="P944" s="16"/>
    </row>
    <row r="945" spans="16:16" ht="15.75" customHeight="1" x14ac:dyDescent="0.2">
      <c r="P945" s="16"/>
    </row>
    <row r="946" spans="16:16" ht="15.75" customHeight="1" x14ac:dyDescent="0.2">
      <c r="P946" s="16"/>
    </row>
    <row r="947" spans="16:16" ht="15.75" customHeight="1" x14ac:dyDescent="0.2">
      <c r="P947" s="16"/>
    </row>
    <row r="948" spans="16:16" ht="15.75" customHeight="1" x14ac:dyDescent="0.2">
      <c r="P948" s="16"/>
    </row>
    <row r="949" spans="16:16" ht="15.75" customHeight="1" x14ac:dyDescent="0.2">
      <c r="P949" s="16"/>
    </row>
    <row r="950" spans="16:16" ht="15.75" customHeight="1" x14ac:dyDescent="0.2">
      <c r="P950" s="16"/>
    </row>
    <row r="951" spans="16:16" ht="15.75" customHeight="1" x14ac:dyDescent="0.2">
      <c r="P951" s="16"/>
    </row>
    <row r="952" spans="16:16" ht="15.75" customHeight="1" x14ac:dyDescent="0.2">
      <c r="P952" s="16"/>
    </row>
    <row r="953" spans="16:16" ht="15.75" customHeight="1" x14ac:dyDescent="0.2">
      <c r="P953" s="16"/>
    </row>
    <row r="954" spans="16:16" ht="15.75" customHeight="1" x14ac:dyDescent="0.2">
      <c r="P954" s="16"/>
    </row>
    <row r="955" spans="16:16" ht="15.75" customHeight="1" x14ac:dyDescent="0.2">
      <c r="P955" s="16"/>
    </row>
    <row r="956" spans="16:16" ht="15.75" customHeight="1" x14ac:dyDescent="0.2">
      <c r="P956" s="16"/>
    </row>
    <row r="957" spans="16:16" ht="15.75" customHeight="1" x14ac:dyDescent="0.2">
      <c r="P957" s="16"/>
    </row>
    <row r="958" spans="16:16" ht="15.75" customHeight="1" x14ac:dyDescent="0.2">
      <c r="P958" s="16"/>
    </row>
    <row r="959" spans="16:16" ht="15.75" customHeight="1" x14ac:dyDescent="0.2">
      <c r="P959" s="16"/>
    </row>
    <row r="960" spans="16:16" ht="15.75" customHeight="1" x14ac:dyDescent="0.2">
      <c r="P960" s="16"/>
    </row>
    <row r="961" spans="16:16" ht="15.75" customHeight="1" x14ac:dyDescent="0.2">
      <c r="P961" s="16"/>
    </row>
    <row r="962" spans="16:16" ht="15.75" customHeight="1" x14ac:dyDescent="0.2">
      <c r="P962" s="16"/>
    </row>
    <row r="963" spans="16:16" ht="15.75" customHeight="1" x14ac:dyDescent="0.2">
      <c r="P963" s="16"/>
    </row>
    <row r="964" spans="16:16" ht="15.75" customHeight="1" x14ac:dyDescent="0.2">
      <c r="P964" s="16"/>
    </row>
    <row r="965" spans="16:16" ht="15.75" customHeight="1" x14ac:dyDescent="0.2">
      <c r="P965" s="16"/>
    </row>
    <row r="966" spans="16:16" ht="15.75" customHeight="1" x14ac:dyDescent="0.2">
      <c r="P966" s="16"/>
    </row>
    <row r="967" spans="16:16" ht="15.75" customHeight="1" x14ac:dyDescent="0.2">
      <c r="P967" s="16"/>
    </row>
    <row r="968" spans="16:16" ht="15.75" customHeight="1" x14ac:dyDescent="0.2">
      <c r="P968" s="16"/>
    </row>
    <row r="969" spans="16:16" ht="15.75" customHeight="1" x14ac:dyDescent="0.2">
      <c r="P969" s="16"/>
    </row>
    <row r="970" spans="16:16" ht="15.75" customHeight="1" x14ac:dyDescent="0.2">
      <c r="P970" s="16"/>
    </row>
    <row r="971" spans="16:16" ht="15.75" customHeight="1" x14ac:dyDescent="0.2">
      <c r="P971" s="16"/>
    </row>
    <row r="972" spans="16:16" ht="15.75" customHeight="1" x14ac:dyDescent="0.2">
      <c r="P972" s="16"/>
    </row>
    <row r="973" spans="16:16" ht="15.75" customHeight="1" x14ac:dyDescent="0.2">
      <c r="P973" s="16"/>
    </row>
    <row r="974" spans="16:16" ht="15.75" customHeight="1" x14ac:dyDescent="0.2">
      <c r="P974" s="16"/>
    </row>
    <row r="975" spans="16:16" ht="15.75" customHeight="1" x14ac:dyDescent="0.2">
      <c r="P975" s="16"/>
    </row>
    <row r="976" spans="16:16" ht="15.75" customHeight="1" x14ac:dyDescent="0.2">
      <c r="P976" s="16"/>
    </row>
    <row r="977" spans="16:16" ht="15.75" customHeight="1" x14ac:dyDescent="0.2">
      <c r="P977" s="16"/>
    </row>
    <row r="978" spans="16:16" ht="15.75" customHeight="1" x14ac:dyDescent="0.2">
      <c r="P978" s="16"/>
    </row>
    <row r="979" spans="16:16" ht="15.75" customHeight="1" x14ac:dyDescent="0.2">
      <c r="P979" s="16"/>
    </row>
    <row r="980" spans="16:16" ht="15.75" customHeight="1" x14ac:dyDescent="0.2">
      <c r="P980" s="16"/>
    </row>
    <row r="981" spans="16:16" ht="15.75" customHeight="1" x14ac:dyDescent="0.2">
      <c r="P981" s="16"/>
    </row>
    <row r="982" spans="16:16" ht="15.75" customHeight="1" x14ac:dyDescent="0.2">
      <c r="P982" s="16"/>
    </row>
    <row r="983" spans="16:16" ht="15.75" customHeight="1" x14ac:dyDescent="0.2">
      <c r="P983" s="16"/>
    </row>
    <row r="984" spans="16:16" ht="15.75" customHeight="1" x14ac:dyDescent="0.2">
      <c r="P984" s="16"/>
    </row>
    <row r="985" spans="16:16" ht="15.75" customHeight="1" x14ac:dyDescent="0.2">
      <c r="P985" s="16"/>
    </row>
    <row r="986" spans="16:16" ht="15.75" customHeight="1" x14ac:dyDescent="0.2">
      <c r="P986" s="16"/>
    </row>
    <row r="987" spans="16:16" ht="15.75" customHeight="1" x14ac:dyDescent="0.2">
      <c r="P987" s="16"/>
    </row>
    <row r="988" spans="16:16" ht="15.75" customHeight="1" x14ac:dyDescent="0.2">
      <c r="P988" s="16"/>
    </row>
    <row r="989" spans="16:16" ht="15.75" customHeight="1" x14ac:dyDescent="0.2">
      <c r="P989" s="16"/>
    </row>
    <row r="990" spans="16:16" ht="15.75" customHeight="1" x14ac:dyDescent="0.2">
      <c r="P990" s="16"/>
    </row>
    <row r="991" spans="16:16" ht="15.75" customHeight="1" x14ac:dyDescent="0.2">
      <c r="P991" s="16"/>
    </row>
    <row r="992" spans="16:16" ht="15.75" customHeight="1" x14ac:dyDescent="0.2">
      <c r="P992" s="16"/>
    </row>
    <row r="993" spans="16:16" ht="15.75" customHeight="1" x14ac:dyDescent="0.2">
      <c r="P993" s="16"/>
    </row>
    <row r="994" spans="16:16" ht="15.75" customHeight="1" x14ac:dyDescent="0.2">
      <c r="P994" s="16"/>
    </row>
    <row r="995" spans="16:16" ht="15.75" customHeight="1" x14ac:dyDescent="0.2">
      <c r="P995" s="16"/>
    </row>
    <row r="996" spans="16:16" ht="15.75" customHeight="1" x14ac:dyDescent="0.2">
      <c r="P996" s="16"/>
    </row>
    <row r="997" spans="16:16" ht="15.75" customHeight="1" x14ac:dyDescent="0.2">
      <c r="P997" s="16"/>
    </row>
    <row r="998" spans="16:16" ht="15.75" customHeight="1" x14ac:dyDescent="0.2">
      <c r="P998" s="16"/>
    </row>
    <row r="999" spans="16:16" ht="15.75" customHeight="1" x14ac:dyDescent="0.2">
      <c r="P999" s="16"/>
    </row>
    <row r="1000" spans="16:16" ht="15.75" customHeight="1" x14ac:dyDescent="0.2">
      <c r="P1000" s="16"/>
    </row>
    <row r="1001" spans="16:16" ht="15.75" customHeight="1" x14ac:dyDescent="0.2">
      <c r="P1001" s="16"/>
    </row>
  </sheetData>
  <mergeCells count="79">
    <mergeCell ref="B30:B32"/>
    <mergeCell ref="N41:N49"/>
    <mergeCell ref="O41:O49"/>
    <mergeCell ref="M2:M4"/>
    <mergeCell ref="N2:O2"/>
    <mergeCell ref="N3:N4"/>
    <mergeCell ref="O3:O4"/>
    <mergeCell ref="N11:N13"/>
    <mergeCell ref="O11:O13"/>
    <mergeCell ref="O15:O19"/>
    <mergeCell ref="N15:N19"/>
    <mergeCell ref="N21:N22"/>
    <mergeCell ref="O21:O22"/>
    <mergeCell ref="N33:N40"/>
    <mergeCell ref="O33:O39"/>
    <mergeCell ref="A41:A49"/>
    <mergeCell ref="B41:B49"/>
    <mergeCell ref="C33:C34"/>
    <mergeCell ref="C37:C38"/>
    <mergeCell ref="C48:C49"/>
    <mergeCell ref="A33:A40"/>
    <mergeCell ref="B33:B36"/>
    <mergeCell ref="B37:B38"/>
    <mergeCell ref="I3:I4"/>
    <mergeCell ref="J3:J4"/>
    <mergeCell ref="K3:K4"/>
    <mergeCell ref="A15:A20"/>
    <mergeCell ref="B15:B19"/>
    <mergeCell ref="C15:C17"/>
    <mergeCell ref="C18:C19"/>
    <mergeCell ref="A1:O1"/>
    <mergeCell ref="P1:U1"/>
    <mergeCell ref="A2:A4"/>
    <mergeCell ref="B2:B4"/>
    <mergeCell ref="C2:C4"/>
    <mergeCell ref="D2:D4"/>
    <mergeCell ref="E2:E4"/>
    <mergeCell ref="F2:F4"/>
    <mergeCell ref="G2:G4"/>
    <mergeCell ref="R2:R4"/>
    <mergeCell ref="S2:S4"/>
    <mergeCell ref="T2:T4"/>
    <mergeCell ref="U2:U4"/>
    <mergeCell ref="H2:K2"/>
    <mergeCell ref="L2:L4"/>
    <mergeCell ref="H3:H4"/>
    <mergeCell ref="C31:C32"/>
    <mergeCell ref="N30:N32"/>
    <mergeCell ref="M31:M32"/>
    <mergeCell ref="O31:O32"/>
    <mergeCell ref="A5:A10"/>
    <mergeCell ref="B5:B6"/>
    <mergeCell ref="C5:C6"/>
    <mergeCell ref="A11:A13"/>
    <mergeCell ref="B11:B13"/>
    <mergeCell ref="C27:C28"/>
    <mergeCell ref="A21:A22"/>
    <mergeCell ref="B21:B22"/>
    <mergeCell ref="B23:B25"/>
    <mergeCell ref="B27:B29"/>
    <mergeCell ref="A23:A29"/>
    <mergeCell ref="A30:A32"/>
    <mergeCell ref="S33:S34"/>
    <mergeCell ref="T33:T34"/>
    <mergeCell ref="P2:P4"/>
    <mergeCell ref="Q2:Q4"/>
    <mergeCell ref="M24:M26"/>
    <mergeCell ref="O24:O27"/>
    <mergeCell ref="M27:M29"/>
    <mergeCell ref="N27:N29"/>
    <mergeCell ref="O28:O29"/>
    <mergeCell ref="R33:R40"/>
    <mergeCell ref="R15:R19"/>
    <mergeCell ref="R21:R22"/>
    <mergeCell ref="R43:R49"/>
    <mergeCell ref="R30:R32"/>
    <mergeCell ref="R27:R29"/>
    <mergeCell ref="P54:Q54"/>
    <mergeCell ref="R11:R13"/>
  </mergeCells>
  <hyperlinks>
    <hyperlink ref="T11" r:id="rId1" xr:uid="{00000000-0004-0000-0000-000000000000}"/>
    <hyperlink ref="T21" r:id="rId2" xr:uid="{00000000-0004-0000-0000-000001000000}"/>
    <hyperlink ref="T22" r:id="rId3" xr:uid="{00000000-0004-0000-0000-000002000000}"/>
    <hyperlink ref="T23" r:id="rId4" xr:uid="{00000000-0004-0000-0000-000003000000}"/>
    <hyperlink ref="T24" r:id="rId5" xr:uid="{00000000-0004-0000-0000-000004000000}"/>
    <hyperlink ref="T25" r:id="rId6" xr:uid="{00000000-0004-0000-0000-000005000000}"/>
    <hyperlink ref="T26" r:id="rId7" xr:uid="{00000000-0004-0000-0000-000006000000}"/>
    <hyperlink ref="T27" r:id="rId8" xr:uid="{00000000-0004-0000-0000-000007000000}"/>
    <hyperlink ref="T28" r:id="rId9" xr:uid="{00000000-0004-0000-0000-000008000000}"/>
    <hyperlink ref="T5" r:id="rId10" xr:uid="{9E2BAF77-EDE1-415A-ADAD-0DCF4F405BAC}"/>
    <hyperlink ref="T15" r:id="rId11" xr:uid="{F63643FD-58E3-4BFC-A916-1D5D187D6CCD}"/>
    <hyperlink ref="T16" r:id="rId12" xr:uid="{C64EF668-9118-4895-8DA1-3C0FB65CE433}"/>
    <hyperlink ref="T20" r:id="rId13" xr:uid="{76D25D0D-5D52-429B-88BD-8B0D05BA512D}"/>
    <hyperlink ref="T7" r:id="rId14" xr:uid="{4BE5E0F9-5131-4C68-BD7B-A85565FD9618}"/>
  </hyperlinks>
  <pageMargins left="0.7" right="0.7" top="0.75" bottom="0.75" header="0" footer="0"/>
  <pageSetup fitToHeight="0"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topLeftCell="A2" workbookViewId="0">
      <pane xSplit="16" ySplit="3" topLeftCell="Q51" activePane="bottomRight" state="frozen"/>
      <selection activeCell="A2" sqref="A2"/>
      <selection pane="topRight" activeCell="Q2" sqref="Q2"/>
      <selection pane="bottomLeft" activeCell="A5" sqref="A5"/>
      <selection pane="bottomRight" activeCell="F53" sqref="F53:F55"/>
    </sheetView>
  </sheetViews>
  <sheetFormatPr baseColWidth="10" defaultColWidth="12.625" defaultRowHeight="15" customHeight="1" x14ac:dyDescent="0.2"/>
  <cols>
    <col min="1" max="1" width="15.875" style="151" customWidth="1"/>
    <col min="2" max="2" width="15.875" style="151" hidden="1" customWidth="1"/>
    <col min="3" max="3" width="31.625" style="151" customWidth="1"/>
    <col min="4" max="4" width="17.75" style="151" customWidth="1"/>
    <col min="5" max="5" width="23.5" style="151" customWidth="1"/>
    <col min="6" max="6" width="18.25" style="151" customWidth="1"/>
    <col min="7" max="7" width="8.875" style="151" hidden="1" customWidth="1"/>
    <col min="8" max="8" width="8.875" style="151" customWidth="1"/>
    <col min="9" max="10" width="8.875" style="151" hidden="1" customWidth="1"/>
    <col min="11" max="11" width="8.875" style="151" customWidth="1"/>
    <col min="12" max="12" width="8.875" style="151" hidden="1" customWidth="1"/>
    <col min="13" max="13" width="10.5" style="151" hidden="1" customWidth="1"/>
    <col min="14" max="14" width="23.5" style="151" hidden="1" customWidth="1"/>
    <col min="15" max="15" width="19.25" style="151" hidden="1" customWidth="1"/>
    <col min="16" max="16" width="17.25" style="151" hidden="1" customWidth="1"/>
    <col min="17" max="17" width="20" style="169" customWidth="1"/>
    <col min="18" max="18" width="17.625" style="170" customWidth="1"/>
    <col min="19" max="19" width="14.75" style="151" customWidth="1"/>
    <col min="20" max="20" width="42.25" style="171" customWidth="1"/>
    <col min="21" max="21" width="22.25" style="171" customWidth="1"/>
    <col min="22" max="22" width="18.75" style="151" customWidth="1"/>
    <col min="23" max="16384" width="12.625" style="151"/>
  </cols>
  <sheetData>
    <row r="1" spans="1:26" ht="68.25" customHeight="1" x14ac:dyDescent="0.2">
      <c r="A1" s="349" t="s">
        <v>240</v>
      </c>
      <c r="B1" s="350"/>
      <c r="C1" s="350"/>
      <c r="D1" s="350"/>
      <c r="E1" s="350"/>
      <c r="F1" s="350"/>
      <c r="G1" s="350"/>
      <c r="H1" s="350"/>
      <c r="I1" s="350"/>
      <c r="J1" s="350"/>
      <c r="K1" s="350"/>
      <c r="L1" s="350"/>
      <c r="M1" s="350"/>
      <c r="N1" s="350"/>
      <c r="O1" s="350"/>
      <c r="P1" s="351"/>
      <c r="Q1" s="352" t="s">
        <v>1</v>
      </c>
      <c r="R1" s="353"/>
      <c r="S1" s="353"/>
      <c r="T1" s="353"/>
      <c r="U1" s="353"/>
      <c r="V1" s="354"/>
      <c r="W1" s="150"/>
      <c r="X1" s="150"/>
      <c r="Y1" s="150"/>
      <c r="Z1" s="150"/>
    </row>
    <row r="2" spans="1:26" ht="111" customHeight="1" x14ac:dyDescent="0.2">
      <c r="A2" s="355" t="s">
        <v>2</v>
      </c>
      <c r="B2" s="343" t="s">
        <v>3</v>
      </c>
      <c r="C2" s="358" t="s">
        <v>4</v>
      </c>
      <c r="D2" s="358" t="s">
        <v>241</v>
      </c>
      <c r="E2" s="358" t="s">
        <v>5</v>
      </c>
      <c r="F2" s="343" t="s">
        <v>6</v>
      </c>
      <c r="G2" s="343" t="s">
        <v>7</v>
      </c>
      <c r="H2" s="343" t="s">
        <v>8</v>
      </c>
      <c r="I2" s="372" t="s">
        <v>9</v>
      </c>
      <c r="J2" s="353"/>
      <c r="K2" s="353"/>
      <c r="L2" s="354"/>
      <c r="M2" s="343" t="s">
        <v>10</v>
      </c>
      <c r="N2" s="343" t="s">
        <v>242</v>
      </c>
      <c r="O2" s="362" t="s">
        <v>12</v>
      </c>
      <c r="P2" s="363"/>
      <c r="Q2" s="364" t="s">
        <v>13</v>
      </c>
      <c r="R2" s="346" t="s">
        <v>14</v>
      </c>
      <c r="S2" s="346" t="s">
        <v>15</v>
      </c>
      <c r="T2" s="346" t="s">
        <v>16</v>
      </c>
      <c r="U2" s="346" t="s">
        <v>17</v>
      </c>
      <c r="V2" s="346" t="s">
        <v>18</v>
      </c>
      <c r="W2" s="150"/>
      <c r="X2" s="150"/>
      <c r="Y2" s="150"/>
      <c r="Z2" s="150"/>
    </row>
    <row r="3" spans="1:26" ht="42" customHeight="1" x14ac:dyDescent="0.2">
      <c r="A3" s="356"/>
      <c r="B3" s="344"/>
      <c r="C3" s="344"/>
      <c r="D3" s="344"/>
      <c r="E3" s="344"/>
      <c r="F3" s="344"/>
      <c r="G3" s="344"/>
      <c r="H3" s="344"/>
      <c r="I3" s="358" t="s">
        <v>243</v>
      </c>
      <c r="J3" s="358" t="s">
        <v>20</v>
      </c>
      <c r="K3" s="358" t="s">
        <v>244</v>
      </c>
      <c r="L3" s="358" t="s">
        <v>245</v>
      </c>
      <c r="M3" s="344"/>
      <c r="N3" s="344"/>
      <c r="O3" s="343" t="s">
        <v>23</v>
      </c>
      <c r="P3" s="367" t="s">
        <v>246</v>
      </c>
      <c r="Q3" s="365"/>
      <c r="R3" s="360"/>
      <c r="S3" s="344"/>
      <c r="T3" s="347"/>
      <c r="U3" s="347"/>
      <c r="V3" s="344"/>
      <c r="W3" s="150"/>
      <c r="X3" s="150"/>
      <c r="Y3" s="150"/>
      <c r="Z3" s="150"/>
    </row>
    <row r="4" spans="1:26" ht="42" customHeight="1" thickBot="1" x14ac:dyDescent="0.25">
      <c r="A4" s="357"/>
      <c r="B4" s="345"/>
      <c r="C4" s="345"/>
      <c r="D4" s="345"/>
      <c r="E4" s="345"/>
      <c r="F4" s="345"/>
      <c r="G4" s="345"/>
      <c r="H4" s="345"/>
      <c r="I4" s="345"/>
      <c r="J4" s="345"/>
      <c r="K4" s="345"/>
      <c r="L4" s="345"/>
      <c r="M4" s="345"/>
      <c r="N4" s="345"/>
      <c r="O4" s="345"/>
      <c r="P4" s="368"/>
      <c r="Q4" s="366"/>
      <c r="R4" s="361"/>
      <c r="S4" s="345"/>
      <c r="T4" s="348"/>
      <c r="U4" s="348"/>
      <c r="V4" s="345"/>
      <c r="W4" s="150"/>
      <c r="X4" s="150"/>
      <c r="Y4" s="150"/>
      <c r="Z4" s="150"/>
    </row>
    <row r="5" spans="1:26" ht="111.75" customHeight="1" x14ac:dyDescent="0.2">
      <c r="A5" s="373" t="s">
        <v>247</v>
      </c>
      <c r="B5" s="371" t="s">
        <v>248</v>
      </c>
      <c r="C5" s="202" t="s">
        <v>249</v>
      </c>
      <c r="D5" s="202" t="s">
        <v>250</v>
      </c>
      <c r="E5" s="202" t="s">
        <v>251</v>
      </c>
      <c r="F5" s="202" t="s">
        <v>252</v>
      </c>
      <c r="G5" s="203">
        <v>0.5</v>
      </c>
      <c r="H5" s="203">
        <v>0.7</v>
      </c>
      <c r="I5" s="203">
        <f t="shared" ref="I5:I8" si="0">H5/4</f>
        <v>0.17499999999999999</v>
      </c>
      <c r="J5" s="203">
        <f t="shared" ref="J5:J9" si="1">I5+I5</f>
        <v>0.35</v>
      </c>
      <c r="K5" s="203">
        <f t="shared" ref="K5:K8" si="2">J5+I5</f>
        <v>0.52499999999999991</v>
      </c>
      <c r="L5" s="203">
        <f t="shared" ref="L5:L8" si="3">K5+I5</f>
        <v>0.7</v>
      </c>
      <c r="M5" s="203">
        <f t="shared" ref="M5:M9" si="4">H5</f>
        <v>0.7</v>
      </c>
      <c r="N5" s="202" t="s">
        <v>253</v>
      </c>
      <c r="O5" s="369">
        <v>157000000</v>
      </c>
      <c r="P5" s="371" t="s">
        <v>48</v>
      </c>
      <c r="Q5" s="204"/>
      <c r="R5" s="205">
        <f>Q5/K5</f>
        <v>0</v>
      </c>
      <c r="S5" s="333">
        <v>137043702</v>
      </c>
      <c r="T5" s="206" t="s">
        <v>443</v>
      </c>
      <c r="U5" s="207"/>
      <c r="V5" s="208"/>
      <c r="W5" s="150"/>
      <c r="X5" s="150"/>
      <c r="Y5" s="150"/>
      <c r="Z5" s="150"/>
    </row>
    <row r="6" spans="1:26" ht="97.5" customHeight="1" x14ac:dyDescent="0.2">
      <c r="A6" s="376"/>
      <c r="B6" s="339"/>
      <c r="C6" s="173" t="s">
        <v>254</v>
      </c>
      <c r="D6" s="173" t="s">
        <v>255</v>
      </c>
      <c r="E6" s="173" t="s">
        <v>256</v>
      </c>
      <c r="F6" s="173" t="s">
        <v>257</v>
      </c>
      <c r="G6" s="174">
        <v>0.85</v>
      </c>
      <c r="H6" s="174">
        <v>0.9</v>
      </c>
      <c r="I6" s="174">
        <f t="shared" si="0"/>
        <v>0.22500000000000001</v>
      </c>
      <c r="J6" s="174">
        <f t="shared" si="1"/>
        <v>0.45</v>
      </c>
      <c r="K6" s="174">
        <f t="shared" si="2"/>
        <v>0.67500000000000004</v>
      </c>
      <c r="L6" s="174">
        <f t="shared" si="3"/>
        <v>0.9</v>
      </c>
      <c r="M6" s="174">
        <f t="shared" si="4"/>
        <v>0.9</v>
      </c>
      <c r="N6" s="173" t="s">
        <v>258</v>
      </c>
      <c r="O6" s="339"/>
      <c r="P6" s="339"/>
      <c r="Q6" s="176"/>
      <c r="R6" s="175">
        <f t="shared" ref="R6:R47" si="5">Q6/K6</f>
        <v>0</v>
      </c>
      <c r="S6" s="335"/>
      <c r="T6" s="176" t="s">
        <v>443</v>
      </c>
      <c r="U6" s="177"/>
      <c r="V6" s="209"/>
      <c r="W6" s="150"/>
      <c r="X6" s="150"/>
      <c r="Y6" s="150"/>
      <c r="Z6" s="150"/>
    </row>
    <row r="7" spans="1:26" ht="111" hidden="1" customHeight="1" x14ac:dyDescent="0.2">
      <c r="A7" s="376"/>
      <c r="B7" s="339"/>
      <c r="C7" s="318" t="s">
        <v>259</v>
      </c>
      <c r="D7" s="318" t="s">
        <v>260</v>
      </c>
      <c r="E7" s="318" t="s">
        <v>261</v>
      </c>
      <c r="F7" s="173" t="s">
        <v>262</v>
      </c>
      <c r="G7" s="174">
        <v>0.8</v>
      </c>
      <c r="H7" s="174">
        <v>1</v>
      </c>
      <c r="I7" s="174">
        <f t="shared" si="0"/>
        <v>0.25</v>
      </c>
      <c r="J7" s="174">
        <f t="shared" si="1"/>
        <v>0.5</v>
      </c>
      <c r="K7" s="174">
        <f t="shared" si="2"/>
        <v>0.75</v>
      </c>
      <c r="L7" s="174">
        <f t="shared" si="3"/>
        <v>1</v>
      </c>
      <c r="M7" s="174">
        <f t="shared" si="4"/>
        <v>1</v>
      </c>
      <c r="N7" s="173" t="s">
        <v>263</v>
      </c>
      <c r="O7" s="339"/>
      <c r="P7" s="339"/>
      <c r="Q7" s="194">
        <v>0.75</v>
      </c>
      <c r="R7" s="259">
        <f t="shared" si="5"/>
        <v>1</v>
      </c>
      <c r="S7" s="335"/>
      <c r="T7" s="176" t="s">
        <v>445</v>
      </c>
      <c r="U7" s="177"/>
      <c r="V7" s="209"/>
      <c r="W7" s="150"/>
      <c r="X7" s="150"/>
      <c r="Y7" s="150"/>
      <c r="Z7" s="150"/>
    </row>
    <row r="8" spans="1:26" ht="132.75" hidden="1" customHeight="1" x14ac:dyDescent="0.2">
      <c r="A8" s="376"/>
      <c r="B8" s="339"/>
      <c r="C8" s="339"/>
      <c r="D8" s="339"/>
      <c r="E8" s="339"/>
      <c r="F8" s="173" t="s">
        <v>264</v>
      </c>
      <c r="G8" s="174">
        <v>0</v>
      </c>
      <c r="H8" s="174">
        <v>0</v>
      </c>
      <c r="I8" s="174">
        <f t="shared" si="0"/>
        <v>0</v>
      </c>
      <c r="J8" s="174">
        <f t="shared" si="1"/>
        <v>0</v>
      </c>
      <c r="K8" s="174">
        <f t="shared" si="2"/>
        <v>0</v>
      </c>
      <c r="L8" s="174">
        <f t="shared" si="3"/>
        <v>0</v>
      </c>
      <c r="M8" s="174">
        <f t="shared" si="4"/>
        <v>0</v>
      </c>
      <c r="N8" s="173" t="s">
        <v>265</v>
      </c>
      <c r="O8" s="339"/>
      <c r="P8" s="339"/>
      <c r="Q8" s="194">
        <v>0</v>
      </c>
      <c r="R8" s="259">
        <v>1</v>
      </c>
      <c r="S8" s="335"/>
      <c r="T8" s="176" t="s">
        <v>467</v>
      </c>
      <c r="U8" s="177"/>
      <c r="V8" s="209"/>
      <c r="W8" s="150"/>
      <c r="X8" s="150"/>
      <c r="Y8" s="150"/>
      <c r="Z8" s="150"/>
    </row>
    <row r="9" spans="1:26" ht="106.5" customHeight="1" x14ac:dyDescent="0.2">
      <c r="A9" s="376"/>
      <c r="B9" s="339"/>
      <c r="C9" s="339"/>
      <c r="D9" s="339"/>
      <c r="E9" s="173" t="s">
        <v>266</v>
      </c>
      <c r="F9" s="173" t="s">
        <v>257</v>
      </c>
      <c r="G9" s="174">
        <v>0</v>
      </c>
      <c r="H9" s="174">
        <v>1</v>
      </c>
      <c r="I9" s="174">
        <v>0.25</v>
      </c>
      <c r="J9" s="174">
        <f t="shared" si="1"/>
        <v>0.5</v>
      </c>
      <c r="K9" s="174">
        <f>+J9+I9</f>
        <v>0.75</v>
      </c>
      <c r="L9" s="174">
        <f>+K9+I9</f>
        <v>1</v>
      </c>
      <c r="M9" s="174">
        <f t="shared" si="4"/>
        <v>1</v>
      </c>
      <c r="N9" s="173" t="s">
        <v>253</v>
      </c>
      <c r="O9" s="339"/>
      <c r="P9" s="339"/>
      <c r="Q9" s="176"/>
      <c r="R9" s="175">
        <f t="shared" si="5"/>
        <v>0</v>
      </c>
      <c r="S9" s="335"/>
      <c r="T9" s="176" t="s">
        <v>443</v>
      </c>
      <c r="U9" s="177"/>
      <c r="V9" s="209"/>
      <c r="W9" s="150"/>
      <c r="X9" s="150"/>
      <c r="Y9" s="150"/>
      <c r="Z9" s="150"/>
    </row>
    <row r="10" spans="1:26" ht="102" customHeight="1" x14ac:dyDescent="0.2">
      <c r="A10" s="376"/>
      <c r="B10" s="339"/>
      <c r="C10" s="173" t="s">
        <v>267</v>
      </c>
      <c r="D10" s="339"/>
      <c r="E10" s="173" t="s">
        <v>268</v>
      </c>
      <c r="F10" s="173" t="s">
        <v>269</v>
      </c>
      <c r="G10" s="173">
        <v>2</v>
      </c>
      <c r="H10" s="173">
        <v>1</v>
      </c>
      <c r="I10" s="173">
        <v>0</v>
      </c>
      <c r="J10" s="173">
        <v>0</v>
      </c>
      <c r="K10" s="173">
        <v>1</v>
      </c>
      <c r="L10" s="179">
        <v>0</v>
      </c>
      <c r="M10" s="179">
        <v>1</v>
      </c>
      <c r="N10" s="173" t="s">
        <v>263</v>
      </c>
      <c r="O10" s="339"/>
      <c r="P10" s="339"/>
      <c r="Q10" s="176"/>
      <c r="R10" s="175">
        <f t="shared" si="5"/>
        <v>0</v>
      </c>
      <c r="S10" s="335"/>
      <c r="T10" s="176" t="s">
        <v>443</v>
      </c>
      <c r="U10" s="177"/>
      <c r="V10" s="209"/>
      <c r="W10" s="150"/>
      <c r="X10" s="150"/>
      <c r="Y10" s="150"/>
      <c r="Z10" s="150"/>
    </row>
    <row r="11" spans="1:26" ht="96" customHeight="1" x14ac:dyDescent="0.2">
      <c r="A11" s="376"/>
      <c r="B11" s="339"/>
      <c r="C11" s="173" t="s">
        <v>270</v>
      </c>
      <c r="D11" s="173" t="s">
        <v>250</v>
      </c>
      <c r="E11" s="173" t="s">
        <v>271</v>
      </c>
      <c r="F11" s="173" t="s">
        <v>272</v>
      </c>
      <c r="G11" s="173">
        <v>7</v>
      </c>
      <c r="H11" s="173">
        <v>8</v>
      </c>
      <c r="I11" s="173">
        <v>8</v>
      </c>
      <c r="J11" s="173">
        <v>0</v>
      </c>
      <c r="K11" s="173">
        <v>0</v>
      </c>
      <c r="L11" s="179">
        <v>0</v>
      </c>
      <c r="M11" s="179">
        <f t="shared" ref="M11:M14" si="6">H11</f>
        <v>8</v>
      </c>
      <c r="N11" s="173" t="s">
        <v>263</v>
      </c>
      <c r="O11" s="339"/>
      <c r="P11" s="339"/>
      <c r="Q11" s="176">
        <v>1</v>
      </c>
      <c r="R11" s="260">
        <v>1</v>
      </c>
      <c r="S11" s="335"/>
      <c r="T11" s="177" t="s">
        <v>446</v>
      </c>
      <c r="U11" s="180" t="s">
        <v>447</v>
      </c>
      <c r="V11" s="209" t="s">
        <v>428</v>
      </c>
      <c r="W11" s="150"/>
      <c r="X11" s="150"/>
      <c r="Y11" s="150"/>
      <c r="Z11" s="150"/>
    </row>
    <row r="12" spans="1:26" ht="64.5" customHeight="1" thickBot="1" x14ac:dyDescent="0.25">
      <c r="A12" s="374"/>
      <c r="B12" s="370"/>
      <c r="C12" s="211" t="s">
        <v>273</v>
      </c>
      <c r="D12" s="211" t="s">
        <v>250</v>
      </c>
      <c r="E12" s="211" t="s">
        <v>274</v>
      </c>
      <c r="F12" s="211" t="s">
        <v>275</v>
      </c>
      <c r="G12" s="218">
        <v>30</v>
      </c>
      <c r="H12" s="218">
        <v>60</v>
      </c>
      <c r="I12" s="218">
        <v>15</v>
      </c>
      <c r="J12" s="218">
        <v>30</v>
      </c>
      <c r="K12" s="218">
        <v>45</v>
      </c>
      <c r="L12" s="218">
        <v>60</v>
      </c>
      <c r="M12" s="219">
        <f t="shared" si="6"/>
        <v>60</v>
      </c>
      <c r="N12" s="211" t="s">
        <v>263</v>
      </c>
      <c r="O12" s="370"/>
      <c r="P12" s="370"/>
      <c r="Q12" s="220"/>
      <c r="R12" s="214">
        <f t="shared" si="5"/>
        <v>0</v>
      </c>
      <c r="S12" s="334"/>
      <c r="T12" s="220" t="s">
        <v>443</v>
      </c>
      <c r="U12" s="216"/>
      <c r="V12" s="217"/>
      <c r="W12" s="150"/>
      <c r="X12" s="150"/>
      <c r="Y12" s="150"/>
      <c r="Z12" s="150"/>
    </row>
    <row r="13" spans="1:26" ht="138" customHeight="1" x14ac:dyDescent="0.2">
      <c r="A13" s="375" t="s">
        <v>276</v>
      </c>
      <c r="B13" s="377" t="s">
        <v>277</v>
      </c>
      <c r="C13" s="371" t="s">
        <v>278</v>
      </c>
      <c r="D13" s="371" t="s">
        <v>279</v>
      </c>
      <c r="E13" s="119" t="s">
        <v>280</v>
      </c>
      <c r="F13" s="202" t="s">
        <v>281</v>
      </c>
      <c r="G13" s="221">
        <v>0</v>
      </c>
      <c r="H13" s="222">
        <v>1</v>
      </c>
      <c r="I13" s="222">
        <v>0</v>
      </c>
      <c r="J13" s="222">
        <v>0</v>
      </c>
      <c r="K13" s="222">
        <v>1</v>
      </c>
      <c r="L13" s="222">
        <v>0</v>
      </c>
      <c r="M13" s="223">
        <f t="shared" si="6"/>
        <v>1</v>
      </c>
      <c r="N13" s="202" t="s">
        <v>282</v>
      </c>
      <c r="O13" s="224">
        <v>0</v>
      </c>
      <c r="P13" s="202" t="s">
        <v>31</v>
      </c>
      <c r="Q13" s="119">
        <v>1</v>
      </c>
      <c r="R13" s="266">
        <f t="shared" si="5"/>
        <v>1</v>
      </c>
      <c r="S13" s="225"/>
      <c r="T13" s="207" t="s">
        <v>448</v>
      </c>
      <c r="U13" s="207"/>
      <c r="V13" s="208"/>
      <c r="W13" s="150"/>
      <c r="X13" s="150"/>
      <c r="Y13" s="150"/>
      <c r="Z13" s="150"/>
    </row>
    <row r="14" spans="1:26" ht="79.5" hidden="1" customHeight="1" x14ac:dyDescent="0.2">
      <c r="A14" s="376"/>
      <c r="B14" s="339"/>
      <c r="C14" s="339"/>
      <c r="D14" s="339"/>
      <c r="E14" s="121" t="s">
        <v>283</v>
      </c>
      <c r="F14" s="173" t="s">
        <v>284</v>
      </c>
      <c r="G14" s="174">
        <v>0</v>
      </c>
      <c r="H14" s="183">
        <v>0.1</v>
      </c>
      <c r="I14" s="183">
        <v>0</v>
      </c>
      <c r="J14" s="183">
        <v>0</v>
      </c>
      <c r="K14" s="183">
        <v>0</v>
      </c>
      <c r="L14" s="183">
        <v>0.1</v>
      </c>
      <c r="M14" s="174">
        <f t="shared" si="6"/>
        <v>0.1</v>
      </c>
      <c r="N14" s="173" t="s">
        <v>285</v>
      </c>
      <c r="O14" s="184">
        <v>0</v>
      </c>
      <c r="P14" s="173" t="s">
        <v>31</v>
      </c>
      <c r="Q14" s="176"/>
      <c r="R14" s="175"/>
      <c r="S14" s="178"/>
      <c r="T14" s="177"/>
      <c r="U14" s="177"/>
      <c r="V14" s="209"/>
      <c r="W14" s="150"/>
      <c r="X14" s="150"/>
      <c r="Y14" s="150"/>
      <c r="Z14" s="150"/>
    </row>
    <row r="15" spans="1:26" ht="104.25" customHeight="1" x14ac:dyDescent="0.2">
      <c r="A15" s="376"/>
      <c r="B15" s="339"/>
      <c r="C15" s="173" t="s">
        <v>286</v>
      </c>
      <c r="D15" s="173" t="s">
        <v>287</v>
      </c>
      <c r="E15" s="173" t="s">
        <v>288</v>
      </c>
      <c r="F15" s="173" t="s">
        <v>289</v>
      </c>
      <c r="G15" s="181">
        <v>0</v>
      </c>
      <c r="H15" s="181">
        <v>1</v>
      </c>
      <c r="I15" s="181">
        <v>0</v>
      </c>
      <c r="J15" s="181">
        <v>0</v>
      </c>
      <c r="K15" s="181">
        <v>1</v>
      </c>
      <c r="L15" s="181">
        <v>0</v>
      </c>
      <c r="M15" s="173">
        <v>1</v>
      </c>
      <c r="N15" s="173" t="s">
        <v>290</v>
      </c>
      <c r="O15" s="182">
        <v>0</v>
      </c>
      <c r="P15" s="173" t="s">
        <v>31</v>
      </c>
      <c r="Q15" s="176">
        <v>0</v>
      </c>
      <c r="R15" s="175">
        <f t="shared" si="5"/>
        <v>0</v>
      </c>
      <c r="S15" s="178"/>
      <c r="T15" s="177" t="s">
        <v>449</v>
      </c>
      <c r="U15" s="177"/>
      <c r="V15" s="209"/>
      <c r="W15" s="150"/>
      <c r="X15" s="150"/>
      <c r="Y15" s="150"/>
      <c r="Z15" s="150"/>
    </row>
    <row r="16" spans="1:26" ht="63.75" customHeight="1" x14ac:dyDescent="0.2">
      <c r="A16" s="376"/>
      <c r="B16" s="339"/>
      <c r="C16" s="318" t="s">
        <v>291</v>
      </c>
      <c r="D16" s="318" t="s">
        <v>292</v>
      </c>
      <c r="E16" s="173" t="s">
        <v>293</v>
      </c>
      <c r="F16" s="173" t="s">
        <v>294</v>
      </c>
      <c r="G16" s="173">
        <v>1</v>
      </c>
      <c r="H16" s="173">
        <v>1</v>
      </c>
      <c r="I16" s="173">
        <v>0</v>
      </c>
      <c r="J16" s="173">
        <v>0</v>
      </c>
      <c r="K16" s="173">
        <v>1</v>
      </c>
      <c r="L16" s="173">
        <v>0</v>
      </c>
      <c r="M16" s="173">
        <v>1</v>
      </c>
      <c r="N16" s="173" t="s">
        <v>290</v>
      </c>
      <c r="O16" s="182">
        <v>0</v>
      </c>
      <c r="P16" s="173" t="s">
        <v>31</v>
      </c>
      <c r="Q16" s="176">
        <v>1</v>
      </c>
      <c r="R16" s="259">
        <f t="shared" si="5"/>
        <v>1</v>
      </c>
      <c r="S16" s="178"/>
      <c r="T16" s="177" t="s">
        <v>450</v>
      </c>
      <c r="U16" s="177"/>
      <c r="V16" s="209"/>
      <c r="W16" s="150"/>
      <c r="X16" s="150"/>
      <c r="Y16" s="150"/>
      <c r="Z16" s="150"/>
    </row>
    <row r="17" spans="1:26" ht="100.5" customHeight="1" x14ac:dyDescent="0.2">
      <c r="A17" s="376"/>
      <c r="B17" s="339"/>
      <c r="C17" s="339"/>
      <c r="D17" s="339"/>
      <c r="E17" s="173" t="s">
        <v>295</v>
      </c>
      <c r="F17" s="173" t="s">
        <v>296</v>
      </c>
      <c r="G17" s="174">
        <v>0</v>
      </c>
      <c r="H17" s="174">
        <v>0.1</v>
      </c>
      <c r="I17" s="173" t="s">
        <v>297</v>
      </c>
      <c r="J17" s="174">
        <v>0.05</v>
      </c>
      <c r="K17" s="185">
        <v>7.4999999999999997E-2</v>
      </c>
      <c r="L17" s="174">
        <v>0.1</v>
      </c>
      <c r="M17" s="174">
        <f>H17</f>
        <v>0.1</v>
      </c>
      <c r="N17" s="173" t="s">
        <v>290</v>
      </c>
      <c r="O17" s="182">
        <v>0</v>
      </c>
      <c r="P17" s="173" t="s">
        <v>31</v>
      </c>
      <c r="Q17" s="186">
        <v>7.4999999999999997E-2</v>
      </c>
      <c r="R17" s="259">
        <f t="shared" si="5"/>
        <v>1</v>
      </c>
      <c r="S17" s="178"/>
      <c r="T17" s="187" t="s">
        <v>451</v>
      </c>
      <c r="U17" s="177"/>
      <c r="V17" s="209"/>
      <c r="W17" s="150"/>
      <c r="X17" s="150"/>
      <c r="Y17" s="150"/>
      <c r="Z17" s="150"/>
    </row>
    <row r="18" spans="1:26" ht="69.75" hidden="1" customHeight="1" x14ac:dyDescent="0.2">
      <c r="A18" s="376"/>
      <c r="B18" s="339"/>
      <c r="C18" s="342" t="s">
        <v>298</v>
      </c>
      <c r="D18" s="342" t="s">
        <v>299</v>
      </c>
      <c r="E18" s="188" t="s">
        <v>300</v>
      </c>
      <c r="F18" s="188" t="s">
        <v>301</v>
      </c>
      <c r="G18" s="188">
        <v>1</v>
      </c>
      <c r="H18" s="188">
        <v>1</v>
      </c>
      <c r="I18" s="188">
        <v>0</v>
      </c>
      <c r="J18" s="188">
        <v>1</v>
      </c>
      <c r="K18" s="188">
        <v>0</v>
      </c>
      <c r="L18" s="188">
        <v>0</v>
      </c>
      <c r="M18" s="189">
        <v>1</v>
      </c>
      <c r="N18" s="188" t="s">
        <v>302</v>
      </c>
      <c r="O18" s="359">
        <v>0</v>
      </c>
      <c r="P18" s="173" t="s">
        <v>31</v>
      </c>
      <c r="Q18" s="121"/>
      <c r="R18" s="175"/>
      <c r="S18" s="178"/>
      <c r="T18" s="176"/>
      <c r="U18" s="190"/>
      <c r="V18" s="209"/>
      <c r="W18" s="150"/>
      <c r="X18" s="150"/>
      <c r="Y18" s="150"/>
      <c r="Z18" s="150"/>
    </row>
    <row r="19" spans="1:26" ht="100.5" customHeight="1" x14ac:dyDescent="0.2">
      <c r="A19" s="376"/>
      <c r="B19" s="339"/>
      <c r="C19" s="339"/>
      <c r="D19" s="339"/>
      <c r="E19" s="188" t="s">
        <v>303</v>
      </c>
      <c r="F19" s="188" t="s">
        <v>304</v>
      </c>
      <c r="G19" s="191">
        <v>0</v>
      </c>
      <c r="H19" s="191">
        <v>1</v>
      </c>
      <c r="I19" s="191">
        <v>0</v>
      </c>
      <c r="J19" s="191">
        <v>0</v>
      </c>
      <c r="K19" s="191">
        <v>0.66</v>
      </c>
      <c r="L19" s="191">
        <v>1</v>
      </c>
      <c r="M19" s="191">
        <f t="shared" ref="M19:M21" si="7">H19</f>
        <v>1</v>
      </c>
      <c r="N19" s="188" t="s">
        <v>302</v>
      </c>
      <c r="O19" s="339"/>
      <c r="P19" s="173" t="s">
        <v>31</v>
      </c>
      <c r="Q19" s="183">
        <v>0.5</v>
      </c>
      <c r="R19" s="261">
        <f t="shared" si="5"/>
        <v>0.75757575757575757</v>
      </c>
      <c r="S19" s="178"/>
      <c r="T19" s="121" t="s">
        <v>305</v>
      </c>
      <c r="U19" s="192" t="s">
        <v>306</v>
      </c>
      <c r="V19" s="209"/>
      <c r="W19" s="150"/>
      <c r="X19" s="150"/>
      <c r="Y19" s="150"/>
      <c r="Z19" s="150"/>
    </row>
    <row r="20" spans="1:26" ht="102.75" customHeight="1" x14ac:dyDescent="0.2">
      <c r="A20" s="376"/>
      <c r="B20" s="339"/>
      <c r="C20" s="173" t="s">
        <v>307</v>
      </c>
      <c r="D20" s="173" t="s">
        <v>308</v>
      </c>
      <c r="E20" s="173" t="s">
        <v>309</v>
      </c>
      <c r="F20" s="173" t="s">
        <v>310</v>
      </c>
      <c r="G20" s="174">
        <v>0.5</v>
      </c>
      <c r="H20" s="174">
        <v>0.75</v>
      </c>
      <c r="I20" s="193">
        <v>0.19</v>
      </c>
      <c r="J20" s="193">
        <v>0.38</v>
      </c>
      <c r="K20" s="193">
        <v>0.56000000000000005</v>
      </c>
      <c r="L20" s="193">
        <v>0.75</v>
      </c>
      <c r="M20" s="174">
        <f t="shared" si="7"/>
        <v>0.75</v>
      </c>
      <c r="N20" s="173" t="s">
        <v>311</v>
      </c>
      <c r="O20" s="182">
        <f>300000000-O21</f>
        <v>254399220</v>
      </c>
      <c r="P20" s="318" t="s">
        <v>48</v>
      </c>
      <c r="Q20" s="194">
        <v>0.46</v>
      </c>
      <c r="R20" s="261">
        <f t="shared" si="5"/>
        <v>0.8214285714285714</v>
      </c>
      <c r="S20" s="195">
        <f>186682911-S21</f>
        <v>150196671</v>
      </c>
      <c r="T20" s="336" t="s">
        <v>452</v>
      </c>
      <c r="U20" s="337" t="s">
        <v>453</v>
      </c>
      <c r="V20" s="209"/>
      <c r="W20" s="150"/>
      <c r="X20" s="150"/>
      <c r="Y20" s="150"/>
      <c r="Z20" s="150"/>
    </row>
    <row r="21" spans="1:26" ht="84.75" customHeight="1" x14ac:dyDescent="0.2">
      <c r="A21" s="376"/>
      <c r="B21" s="339"/>
      <c r="C21" s="173" t="s">
        <v>312</v>
      </c>
      <c r="D21" s="173" t="s">
        <v>313</v>
      </c>
      <c r="E21" s="173" t="s">
        <v>314</v>
      </c>
      <c r="F21" s="173" t="s">
        <v>315</v>
      </c>
      <c r="G21" s="174">
        <v>0.5</v>
      </c>
      <c r="H21" s="174">
        <v>0.75</v>
      </c>
      <c r="I21" s="193">
        <v>0.19</v>
      </c>
      <c r="J21" s="193">
        <v>0.38</v>
      </c>
      <c r="K21" s="193">
        <v>0.56000000000000005</v>
      </c>
      <c r="L21" s="193">
        <v>0.75</v>
      </c>
      <c r="M21" s="174">
        <f t="shared" si="7"/>
        <v>0.75</v>
      </c>
      <c r="N21" s="173" t="s">
        <v>316</v>
      </c>
      <c r="O21" s="196">
        <f>4560078*10</f>
        <v>45600780</v>
      </c>
      <c r="P21" s="339"/>
      <c r="Q21" s="194">
        <v>0.46</v>
      </c>
      <c r="R21" s="261">
        <f t="shared" si="5"/>
        <v>0.8214285714285714</v>
      </c>
      <c r="S21" s="195">
        <f>4560780*8</f>
        <v>36486240</v>
      </c>
      <c r="T21" s="336"/>
      <c r="U21" s="338"/>
      <c r="V21" s="209"/>
      <c r="W21" s="150"/>
      <c r="X21" s="150"/>
      <c r="Y21" s="150"/>
      <c r="Z21" s="150"/>
    </row>
    <row r="22" spans="1:26" ht="75.75" customHeight="1" x14ac:dyDescent="0.2">
      <c r="A22" s="376"/>
      <c r="B22" s="339"/>
      <c r="C22" s="318" t="s">
        <v>317</v>
      </c>
      <c r="D22" s="173" t="s">
        <v>318</v>
      </c>
      <c r="E22" s="173" t="s">
        <v>319</v>
      </c>
      <c r="F22" s="173" t="s">
        <v>320</v>
      </c>
      <c r="G22" s="173">
        <v>0</v>
      </c>
      <c r="H22" s="173">
        <v>2</v>
      </c>
      <c r="I22" s="173">
        <v>0</v>
      </c>
      <c r="J22" s="173">
        <v>1</v>
      </c>
      <c r="K22" s="173">
        <v>0</v>
      </c>
      <c r="L22" s="173">
        <v>1</v>
      </c>
      <c r="M22" s="173">
        <v>2</v>
      </c>
      <c r="N22" s="173" t="s">
        <v>290</v>
      </c>
      <c r="O22" s="182">
        <v>0</v>
      </c>
      <c r="P22" s="173" t="s">
        <v>31</v>
      </c>
      <c r="Q22" s="176">
        <v>2</v>
      </c>
      <c r="R22" s="260">
        <v>1</v>
      </c>
      <c r="S22" s="178"/>
      <c r="T22" s="197" t="s">
        <v>454</v>
      </c>
      <c r="U22" s="177"/>
      <c r="V22" s="209"/>
      <c r="W22" s="150"/>
      <c r="X22" s="150"/>
      <c r="Y22" s="150"/>
      <c r="Z22" s="150"/>
    </row>
    <row r="23" spans="1:26" ht="81" customHeight="1" x14ac:dyDescent="0.2">
      <c r="A23" s="376"/>
      <c r="B23" s="339"/>
      <c r="C23" s="339"/>
      <c r="D23" s="173" t="s">
        <v>321</v>
      </c>
      <c r="E23" s="173" t="s">
        <v>322</v>
      </c>
      <c r="F23" s="173" t="s">
        <v>323</v>
      </c>
      <c r="G23" s="173">
        <v>0</v>
      </c>
      <c r="H23" s="173">
        <v>1</v>
      </c>
      <c r="I23" s="173">
        <v>0</v>
      </c>
      <c r="J23" s="173">
        <v>1</v>
      </c>
      <c r="K23" s="173">
        <v>0</v>
      </c>
      <c r="L23" s="173">
        <v>0</v>
      </c>
      <c r="M23" s="173">
        <v>1</v>
      </c>
      <c r="N23" s="173" t="s">
        <v>290</v>
      </c>
      <c r="O23" s="182">
        <v>0</v>
      </c>
      <c r="P23" s="173" t="s">
        <v>31</v>
      </c>
      <c r="Q23" s="176">
        <v>1</v>
      </c>
      <c r="R23" s="260">
        <v>1</v>
      </c>
      <c r="S23" s="178"/>
      <c r="T23" s="197" t="s">
        <v>455</v>
      </c>
      <c r="U23" s="177"/>
      <c r="V23" s="209"/>
      <c r="W23" s="150"/>
      <c r="X23" s="150"/>
      <c r="Y23" s="150"/>
      <c r="Z23" s="150"/>
    </row>
    <row r="24" spans="1:26" ht="100.5" customHeight="1" x14ac:dyDescent="0.2">
      <c r="A24" s="376"/>
      <c r="B24" s="339"/>
      <c r="C24" s="342" t="s">
        <v>324</v>
      </c>
      <c r="D24" s="342" t="s">
        <v>325</v>
      </c>
      <c r="E24" s="188" t="s">
        <v>326</v>
      </c>
      <c r="F24" s="188" t="s">
        <v>327</v>
      </c>
      <c r="G24" s="191"/>
      <c r="H24" s="191">
        <v>0.8</v>
      </c>
      <c r="I24" s="191">
        <v>0.8</v>
      </c>
      <c r="J24" s="191">
        <v>0.8</v>
      </c>
      <c r="K24" s="191">
        <v>0.8</v>
      </c>
      <c r="L24" s="191">
        <v>0.8</v>
      </c>
      <c r="M24" s="191">
        <f>H24</f>
        <v>0.8</v>
      </c>
      <c r="N24" s="342" t="s">
        <v>302</v>
      </c>
      <c r="O24" s="341">
        <v>0</v>
      </c>
      <c r="P24" s="318" t="s">
        <v>328</v>
      </c>
      <c r="Q24" s="176"/>
      <c r="R24" s="175"/>
      <c r="S24" s="178"/>
      <c r="T24" s="176" t="s">
        <v>443</v>
      </c>
      <c r="U24" s="177"/>
      <c r="V24" s="209"/>
      <c r="W24" s="150"/>
      <c r="X24" s="150"/>
      <c r="Y24" s="150"/>
      <c r="Z24" s="150"/>
    </row>
    <row r="25" spans="1:26" ht="98.25" customHeight="1" x14ac:dyDescent="0.2">
      <c r="A25" s="376"/>
      <c r="B25" s="339"/>
      <c r="C25" s="339"/>
      <c r="D25" s="339"/>
      <c r="E25" s="188" t="s">
        <v>329</v>
      </c>
      <c r="F25" s="188" t="s">
        <v>330</v>
      </c>
      <c r="G25" s="198">
        <f>AVERAGE(92.93%,90.72%)</f>
        <v>0.91825000000000001</v>
      </c>
      <c r="H25" s="191">
        <v>1</v>
      </c>
      <c r="I25" s="191">
        <v>1</v>
      </c>
      <c r="J25" s="191">
        <v>1</v>
      </c>
      <c r="K25" s="191">
        <v>1</v>
      </c>
      <c r="L25" s="191">
        <v>1</v>
      </c>
      <c r="M25" s="191">
        <v>1</v>
      </c>
      <c r="N25" s="339"/>
      <c r="O25" s="339"/>
      <c r="P25" s="339"/>
      <c r="Q25" s="176"/>
      <c r="R25" s="175"/>
      <c r="S25" s="178"/>
      <c r="T25" s="176" t="s">
        <v>443</v>
      </c>
      <c r="U25" s="177"/>
      <c r="V25" s="209"/>
      <c r="W25" s="150"/>
      <c r="X25" s="150"/>
      <c r="Y25" s="150"/>
      <c r="Z25" s="150"/>
    </row>
    <row r="26" spans="1:26" ht="98.25" customHeight="1" x14ac:dyDescent="0.2">
      <c r="A26" s="376"/>
      <c r="B26" s="339"/>
      <c r="C26" s="173" t="s">
        <v>331</v>
      </c>
      <c r="D26" s="173" t="s">
        <v>332</v>
      </c>
      <c r="E26" s="173" t="s">
        <v>333</v>
      </c>
      <c r="F26" s="173" t="s">
        <v>334</v>
      </c>
      <c r="G26" s="173">
        <v>0</v>
      </c>
      <c r="H26" s="173">
        <v>16</v>
      </c>
      <c r="I26" s="181">
        <v>4</v>
      </c>
      <c r="J26" s="181">
        <f>I26+I26</f>
        <v>8</v>
      </c>
      <c r="K26" s="181">
        <f>J26+I26</f>
        <v>12</v>
      </c>
      <c r="L26" s="181">
        <f>K26+I26</f>
        <v>16</v>
      </c>
      <c r="M26" s="179">
        <f t="shared" ref="M26:M28" si="8">H26</f>
        <v>16</v>
      </c>
      <c r="N26" s="173" t="s">
        <v>335</v>
      </c>
      <c r="O26" s="182">
        <v>0</v>
      </c>
      <c r="P26" s="173" t="s">
        <v>31</v>
      </c>
      <c r="Q26" s="176">
        <v>0</v>
      </c>
      <c r="R26" s="262">
        <f t="shared" si="5"/>
        <v>0</v>
      </c>
      <c r="S26" s="178"/>
      <c r="T26" s="177" t="s">
        <v>456</v>
      </c>
      <c r="U26" s="177"/>
      <c r="V26" s="209"/>
      <c r="W26" s="150"/>
      <c r="X26" s="150"/>
      <c r="Y26" s="150"/>
      <c r="Z26" s="150"/>
    </row>
    <row r="27" spans="1:26" ht="72" hidden="1" customHeight="1" x14ac:dyDescent="0.2">
      <c r="A27" s="376"/>
      <c r="B27" s="339"/>
      <c r="C27" s="121" t="s">
        <v>336</v>
      </c>
      <c r="D27" s="318" t="s">
        <v>337</v>
      </c>
      <c r="E27" s="318" t="s">
        <v>338</v>
      </c>
      <c r="F27" s="318" t="s">
        <v>339</v>
      </c>
      <c r="G27" s="173">
        <v>0</v>
      </c>
      <c r="H27" s="173">
        <v>1</v>
      </c>
      <c r="I27" s="173">
        <v>1</v>
      </c>
      <c r="J27" s="173">
        <v>0</v>
      </c>
      <c r="K27" s="173">
        <v>0</v>
      </c>
      <c r="L27" s="173">
        <v>0</v>
      </c>
      <c r="M27" s="173">
        <f t="shared" si="8"/>
        <v>1</v>
      </c>
      <c r="N27" s="173" t="s">
        <v>340</v>
      </c>
      <c r="O27" s="182">
        <v>0</v>
      </c>
      <c r="P27" s="173" t="s">
        <v>31</v>
      </c>
      <c r="Q27" s="176">
        <v>0</v>
      </c>
      <c r="R27" s="175"/>
      <c r="S27" s="178"/>
      <c r="T27" s="177"/>
      <c r="U27" s="177"/>
      <c r="V27" s="209"/>
      <c r="W27" s="150"/>
      <c r="X27" s="150"/>
      <c r="Y27" s="150"/>
      <c r="Z27" s="150"/>
    </row>
    <row r="28" spans="1:26" ht="72" hidden="1" customHeight="1" x14ac:dyDescent="0.2">
      <c r="A28" s="376"/>
      <c r="B28" s="339"/>
      <c r="C28" s="121" t="s">
        <v>341</v>
      </c>
      <c r="D28" s="339"/>
      <c r="E28" s="339"/>
      <c r="F28" s="339"/>
      <c r="G28" s="173">
        <v>0</v>
      </c>
      <c r="H28" s="173">
        <v>1</v>
      </c>
      <c r="I28" s="173">
        <v>0</v>
      </c>
      <c r="J28" s="173">
        <v>1</v>
      </c>
      <c r="K28" s="173">
        <v>0</v>
      </c>
      <c r="L28" s="173">
        <v>0</v>
      </c>
      <c r="M28" s="173">
        <f t="shared" si="8"/>
        <v>1</v>
      </c>
      <c r="N28" s="173" t="s">
        <v>342</v>
      </c>
      <c r="O28" s="182">
        <v>0</v>
      </c>
      <c r="P28" s="173" t="s">
        <v>31</v>
      </c>
      <c r="Q28" s="176">
        <v>0</v>
      </c>
      <c r="R28" s="175"/>
      <c r="S28" s="178"/>
      <c r="T28" s="199" t="s">
        <v>343</v>
      </c>
      <c r="U28" s="200" t="s">
        <v>344</v>
      </c>
      <c r="V28" s="209"/>
      <c r="W28" s="150"/>
      <c r="X28" s="150"/>
      <c r="Y28" s="150"/>
      <c r="Z28" s="150"/>
    </row>
    <row r="29" spans="1:26" ht="72" customHeight="1" x14ac:dyDescent="0.2">
      <c r="A29" s="376"/>
      <c r="B29" s="339"/>
      <c r="C29" s="173" t="s">
        <v>345</v>
      </c>
      <c r="D29" s="339"/>
      <c r="E29" s="339"/>
      <c r="F29" s="339"/>
      <c r="G29" s="173">
        <v>1</v>
      </c>
      <c r="H29" s="173">
        <v>1</v>
      </c>
      <c r="I29" s="173"/>
      <c r="J29" s="173">
        <v>1</v>
      </c>
      <c r="K29" s="173">
        <v>1</v>
      </c>
      <c r="L29" s="173"/>
      <c r="M29" s="179"/>
      <c r="N29" s="173" t="s">
        <v>346</v>
      </c>
      <c r="O29" s="182"/>
      <c r="P29" s="173" t="s">
        <v>31</v>
      </c>
      <c r="Q29" s="176">
        <v>1</v>
      </c>
      <c r="R29" s="259">
        <f t="shared" si="5"/>
        <v>1</v>
      </c>
      <c r="S29" s="199">
        <v>1</v>
      </c>
      <c r="T29" s="199" t="s">
        <v>347</v>
      </c>
      <c r="U29" s="200" t="s">
        <v>460</v>
      </c>
      <c r="V29" s="210"/>
      <c r="W29" s="150"/>
      <c r="X29" s="150"/>
      <c r="Y29" s="150"/>
      <c r="Z29" s="150"/>
    </row>
    <row r="30" spans="1:26" ht="72" customHeight="1" x14ac:dyDescent="0.2">
      <c r="A30" s="376"/>
      <c r="B30" s="339"/>
      <c r="C30" s="173" t="s">
        <v>348</v>
      </c>
      <c r="D30" s="339"/>
      <c r="E30" s="339"/>
      <c r="F30" s="339"/>
      <c r="G30" s="173">
        <v>2</v>
      </c>
      <c r="H30" s="173">
        <v>4</v>
      </c>
      <c r="I30" s="173">
        <v>1</v>
      </c>
      <c r="J30" s="173">
        <v>1</v>
      </c>
      <c r="K30" s="173">
        <v>1</v>
      </c>
      <c r="L30" s="173">
        <v>1</v>
      </c>
      <c r="M30" s="179">
        <f t="shared" ref="M30:M37" si="9">H30</f>
        <v>4</v>
      </c>
      <c r="N30" s="173" t="s">
        <v>349</v>
      </c>
      <c r="O30" s="182">
        <v>3139350</v>
      </c>
      <c r="P30" s="173" t="s">
        <v>31</v>
      </c>
      <c r="Q30" s="176">
        <v>1</v>
      </c>
      <c r="R30" s="259">
        <f t="shared" si="5"/>
        <v>1</v>
      </c>
      <c r="S30" s="178"/>
      <c r="T30" s="177"/>
      <c r="U30" s="177"/>
      <c r="V30" s="209"/>
      <c r="W30" s="150"/>
      <c r="X30" s="150"/>
      <c r="Y30" s="150"/>
      <c r="Z30" s="150"/>
    </row>
    <row r="31" spans="1:26" ht="111.75" customHeight="1" x14ac:dyDescent="0.2">
      <c r="A31" s="376"/>
      <c r="B31" s="339"/>
      <c r="C31" s="173" t="s">
        <v>350</v>
      </c>
      <c r="D31" s="318" t="s">
        <v>351</v>
      </c>
      <c r="E31" s="173" t="s">
        <v>352</v>
      </c>
      <c r="F31" s="173" t="s">
        <v>353</v>
      </c>
      <c r="G31" s="174">
        <v>0.6</v>
      </c>
      <c r="H31" s="174">
        <v>0.8</v>
      </c>
      <c r="I31" s="174">
        <v>0.2</v>
      </c>
      <c r="J31" s="174">
        <v>0.4</v>
      </c>
      <c r="K31" s="174">
        <v>0.6</v>
      </c>
      <c r="L31" s="174">
        <v>0.8</v>
      </c>
      <c r="M31" s="174">
        <f t="shared" si="9"/>
        <v>0.8</v>
      </c>
      <c r="N31" s="318" t="s">
        <v>335</v>
      </c>
      <c r="O31" s="340">
        <v>103519376</v>
      </c>
      <c r="P31" s="318" t="s">
        <v>48</v>
      </c>
      <c r="Q31" s="194">
        <v>0.87</v>
      </c>
      <c r="R31" s="260">
        <f t="shared" si="5"/>
        <v>1.45</v>
      </c>
      <c r="S31" s="178"/>
      <c r="T31" s="177"/>
      <c r="U31" s="177"/>
      <c r="V31" s="209"/>
      <c r="W31" s="150"/>
      <c r="X31" s="150"/>
      <c r="Y31" s="150"/>
      <c r="Z31" s="150"/>
    </row>
    <row r="32" spans="1:26" ht="105.75" customHeight="1" x14ac:dyDescent="0.2">
      <c r="A32" s="376"/>
      <c r="B32" s="339"/>
      <c r="C32" s="173" t="s">
        <v>354</v>
      </c>
      <c r="D32" s="339"/>
      <c r="E32" s="173" t="s">
        <v>355</v>
      </c>
      <c r="F32" s="173" t="s">
        <v>356</v>
      </c>
      <c r="G32" s="173" t="s">
        <v>357</v>
      </c>
      <c r="H32" s="173">
        <v>93</v>
      </c>
      <c r="I32" s="173">
        <v>0</v>
      </c>
      <c r="J32" s="173">
        <v>93</v>
      </c>
      <c r="K32" s="173">
        <v>93</v>
      </c>
      <c r="L32" s="173">
        <v>0</v>
      </c>
      <c r="M32" s="179">
        <f t="shared" si="9"/>
        <v>93</v>
      </c>
      <c r="N32" s="339"/>
      <c r="O32" s="339"/>
      <c r="P32" s="339"/>
      <c r="Q32" s="176">
        <v>94.1</v>
      </c>
      <c r="R32" s="260">
        <f t="shared" si="5"/>
        <v>1.0118279569892472</v>
      </c>
      <c r="S32" s="178"/>
      <c r="T32" s="177"/>
      <c r="U32" s="177"/>
      <c r="V32" s="209"/>
      <c r="W32" s="150"/>
      <c r="X32" s="150"/>
      <c r="Y32" s="150"/>
      <c r="Z32" s="150"/>
    </row>
    <row r="33" spans="1:26" ht="105.75" customHeight="1" x14ac:dyDescent="0.2">
      <c r="A33" s="376"/>
      <c r="B33" s="339"/>
      <c r="C33" s="173" t="s">
        <v>358</v>
      </c>
      <c r="D33" s="173" t="s">
        <v>359</v>
      </c>
      <c r="E33" s="173" t="s">
        <v>360</v>
      </c>
      <c r="F33" s="173" t="s">
        <v>361</v>
      </c>
      <c r="G33" s="173">
        <v>86.6</v>
      </c>
      <c r="H33" s="173">
        <v>90</v>
      </c>
      <c r="I33" s="173">
        <v>0</v>
      </c>
      <c r="J33" s="173">
        <v>0</v>
      </c>
      <c r="K33" s="173">
        <v>0</v>
      </c>
      <c r="L33" s="173">
        <v>90</v>
      </c>
      <c r="M33" s="179">
        <f t="shared" si="9"/>
        <v>90</v>
      </c>
      <c r="N33" s="173" t="s">
        <v>362</v>
      </c>
      <c r="O33" s="182">
        <v>0</v>
      </c>
      <c r="P33" s="173" t="s">
        <v>31</v>
      </c>
      <c r="Q33" s="176">
        <v>0</v>
      </c>
      <c r="R33" s="175">
        <v>0</v>
      </c>
      <c r="S33" s="178"/>
      <c r="T33" s="177"/>
      <c r="U33" s="177"/>
      <c r="V33" s="209"/>
      <c r="W33" s="150"/>
      <c r="X33" s="150"/>
      <c r="Y33" s="150"/>
      <c r="Z33" s="150"/>
    </row>
    <row r="34" spans="1:26" ht="119.25" customHeight="1" x14ac:dyDescent="0.2">
      <c r="A34" s="376"/>
      <c r="B34" s="339"/>
      <c r="C34" s="173" t="s">
        <v>363</v>
      </c>
      <c r="D34" s="173" t="s">
        <v>364</v>
      </c>
      <c r="E34" s="173" t="s">
        <v>365</v>
      </c>
      <c r="F34" s="173" t="s">
        <v>366</v>
      </c>
      <c r="G34" s="174">
        <v>0.47</v>
      </c>
      <c r="H34" s="174">
        <v>0.75</v>
      </c>
      <c r="I34" s="174">
        <f>H34/4</f>
        <v>0.1875</v>
      </c>
      <c r="J34" s="174">
        <f>I34+I34</f>
        <v>0.375</v>
      </c>
      <c r="K34" s="174">
        <f>J34+I34</f>
        <v>0.5625</v>
      </c>
      <c r="L34" s="174">
        <f>K34+I34</f>
        <v>0.75</v>
      </c>
      <c r="M34" s="174">
        <f t="shared" si="9"/>
        <v>0.75</v>
      </c>
      <c r="N34" s="173" t="s">
        <v>367</v>
      </c>
      <c r="O34" s="182">
        <v>159000000</v>
      </c>
      <c r="P34" s="173" t="s">
        <v>48</v>
      </c>
      <c r="Q34" s="194">
        <v>0.6</v>
      </c>
      <c r="R34" s="260">
        <f t="shared" si="5"/>
        <v>1.0666666666666667</v>
      </c>
      <c r="S34" s="176" t="s">
        <v>368</v>
      </c>
      <c r="T34" s="176" t="s">
        <v>369</v>
      </c>
      <c r="U34" s="176" t="s">
        <v>370</v>
      </c>
      <c r="V34" s="209"/>
      <c r="W34" s="150"/>
      <c r="X34" s="150"/>
      <c r="Y34" s="150"/>
      <c r="Z34" s="150"/>
    </row>
    <row r="35" spans="1:26" ht="72.75" hidden="1" customHeight="1" x14ac:dyDescent="0.2">
      <c r="A35" s="376"/>
      <c r="B35" s="339"/>
      <c r="C35" s="173" t="s">
        <v>371</v>
      </c>
      <c r="D35" s="173" t="s">
        <v>372</v>
      </c>
      <c r="E35" s="173" t="s">
        <v>373</v>
      </c>
      <c r="F35" s="173" t="s">
        <v>374</v>
      </c>
      <c r="G35" s="173">
        <v>1</v>
      </c>
      <c r="H35" s="173">
        <v>1</v>
      </c>
      <c r="I35" s="173">
        <v>0</v>
      </c>
      <c r="J35" s="173">
        <v>1</v>
      </c>
      <c r="K35" s="173">
        <v>0</v>
      </c>
      <c r="L35" s="173">
        <v>0</v>
      </c>
      <c r="M35" s="201">
        <f t="shared" si="9"/>
        <v>1</v>
      </c>
      <c r="N35" s="173" t="s">
        <v>335</v>
      </c>
      <c r="O35" s="182">
        <v>31920546</v>
      </c>
      <c r="P35" s="173" t="s">
        <v>48</v>
      </c>
      <c r="Q35" s="176">
        <v>0</v>
      </c>
      <c r="R35" s="175">
        <v>0</v>
      </c>
      <c r="S35" s="178"/>
      <c r="T35" s="177"/>
      <c r="U35" s="177"/>
      <c r="V35" s="209"/>
      <c r="W35" s="150"/>
      <c r="X35" s="150"/>
      <c r="Y35" s="150"/>
      <c r="Z35" s="150"/>
    </row>
    <row r="36" spans="1:26" ht="79.5" customHeight="1" x14ac:dyDescent="0.2">
      <c r="A36" s="376"/>
      <c r="B36" s="339"/>
      <c r="C36" s="318" t="s">
        <v>375</v>
      </c>
      <c r="D36" s="318" t="s">
        <v>376</v>
      </c>
      <c r="E36" s="173" t="s">
        <v>377</v>
      </c>
      <c r="F36" s="173" t="s">
        <v>378</v>
      </c>
      <c r="G36" s="173">
        <v>1</v>
      </c>
      <c r="H36" s="173">
        <v>1</v>
      </c>
      <c r="I36" s="173">
        <v>0</v>
      </c>
      <c r="J36" s="173">
        <v>0</v>
      </c>
      <c r="K36" s="173">
        <v>1</v>
      </c>
      <c r="L36" s="173">
        <v>0</v>
      </c>
      <c r="M36" s="174">
        <f t="shared" si="9"/>
        <v>1</v>
      </c>
      <c r="N36" s="318" t="s">
        <v>379</v>
      </c>
      <c r="O36" s="341">
        <v>30000000</v>
      </c>
      <c r="P36" s="318" t="s">
        <v>48</v>
      </c>
      <c r="Q36" s="176"/>
      <c r="R36" s="175">
        <f t="shared" si="5"/>
        <v>0</v>
      </c>
      <c r="S36" s="335">
        <v>16483064</v>
      </c>
      <c r="T36" s="177"/>
      <c r="U36" s="177"/>
      <c r="V36" s="209"/>
      <c r="W36" s="150"/>
      <c r="X36" s="150"/>
      <c r="Y36" s="150"/>
      <c r="Z36" s="150"/>
    </row>
    <row r="37" spans="1:26" ht="81.75" customHeight="1" x14ac:dyDescent="0.2">
      <c r="A37" s="376"/>
      <c r="B37" s="339"/>
      <c r="C37" s="339"/>
      <c r="D37" s="339"/>
      <c r="E37" s="173" t="s">
        <v>380</v>
      </c>
      <c r="F37" s="173" t="s">
        <v>68</v>
      </c>
      <c r="G37" s="174">
        <v>0.53</v>
      </c>
      <c r="H37" s="174">
        <v>0.75</v>
      </c>
      <c r="I37" s="174">
        <f>H37/4</f>
        <v>0.1875</v>
      </c>
      <c r="J37" s="174">
        <f>I37+I37</f>
        <v>0.375</v>
      </c>
      <c r="K37" s="174">
        <f>J37+I37</f>
        <v>0.5625</v>
      </c>
      <c r="L37" s="174">
        <f>K37+I37</f>
        <v>0.75</v>
      </c>
      <c r="M37" s="174">
        <f t="shared" si="9"/>
        <v>0.75</v>
      </c>
      <c r="N37" s="339"/>
      <c r="O37" s="339"/>
      <c r="P37" s="339"/>
      <c r="Q37" s="176"/>
      <c r="R37" s="175">
        <f t="shared" si="5"/>
        <v>0</v>
      </c>
      <c r="S37" s="335"/>
      <c r="T37" s="177"/>
      <c r="U37" s="177"/>
      <c r="V37" s="209"/>
      <c r="W37" s="150"/>
      <c r="X37" s="150"/>
      <c r="Y37" s="150"/>
      <c r="Z37" s="150"/>
    </row>
    <row r="38" spans="1:26" ht="81.75" customHeight="1" x14ac:dyDescent="0.2">
      <c r="A38" s="376"/>
      <c r="B38" s="339"/>
      <c r="C38" s="339"/>
      <c r="D38" s="339"/>
      <c r="E38" s="173" t="s">
        <v>381</v>
      </c>
      <c r="F38" s="173" t="s">
        <v>382</v>
      </c>
      <c r="G38" s="173">
        <v>0</v>
      </c>
      <c r="H38" s="173">
        <v>1</v>
      </c>
      <c r="I38" s="173">
        <v>0</v>
      </c>
      <c r="J38" s="173">
        <v>0</v>
      </c>
      <c r="K38" s="173">
        <v>1</v>
      </c>
      <c r="L38" s="173">
        <v>0</v>
      </c>
      <c r="M38" s="173">
        <v>1</v>
      </c>
      <c r="N38" s="339"/>
      <c r="O38" s="339"/>
      <c r="P38" s="339"/>
      <c r="Q38" s="176"/>
      <c r="R38" s="175">
        <f t="shared" si="5"/>
        <v>0</v>
      </c>
      <c r="S38" s="335"/>
      <c r="T38" s="177"/>
      <c r="U38" s="177"/>
      <c r="V38" s="209"/>
      <c r="W38" s="150"/>
      <c r="X38" s="150"/>
      <c r="Y38" s="150"/>
      <c r="Z38" s="150"/>
    </row>
    <row r="39" spans="1:26" ht="96" customHeight="1" x14ac:dyDescent="0.2">
      <c r="A39" s="376"/>
      <c r="B39" s="339"/>
      <c r="C39" s="318" t="s">
        <v>383</v>
      </c>
      <c r="D39" s="318"/>
      <c r="E39" s="173" t="s">
        <v>384</v>
      </c>
      <c r="F39" s="173" t="s">
        <v>385</v>
      </c>
      <c r="G39" s="173">
        <v>3</v>
      </c>
      <c r="H39" s="173">
        <v>4</v>
      </c>
      <c r="I39" s="173">
        <v>1</v>
      </c>
      <c r="J39" s="173">
        <v>1</v>
      </c>
      <c r="K39" s="173">
        <v>1</v>
      </c>
      <c r="L39" s="173">
        <v>1</v>
      </c>
      <c r="M39" s="179">
        <f t="shared" ref="M39:M47" si="10">H39</f>
        <v>4</v>
      </c>
      <c r="N39" s="318" t="s">
        <v>386</v>
      </c>
      <c r="O39" s="341">
        <f>100000000+1420728</f>
        <v>101420728</v>
      </c>
      <c r="P39" s="318" t="s">
        <v>48</v>
      </c>
      <c r="Q39" s="176">
        <v>1</v>
      </c>
      <c r="R39" s="259">
        <f t="shared" si="5"/>
        <v>1</v>
      </c>
      <c r="S39" s="335">
        <v>80549004</v>
      </c>
      <c r="T39" s="177"/>
      <c r="U39" s="177"/>
      <c r="V39" s="209"/>
      <c r="W39" s="150"/>
      <c r="X39" s="150"/>
      <c r="Y39" s="150"/>
      <c r="Z39" s="150"/>
    </row>
    <row r="40" spans="1:26" ht="96" hidden="1" customHeight="1" x14ac:dyDescent="0.2">
      <c r="A40" s="376"/>
      <c r="B40" s="339"/>
      <c r="C40" s="339"/>
      <c r="D40" s="339"/>
      <c r="E40" s="173" t="s">
        <v>387</v>
      </c>
      <c r="F40" s="173" t="s">
        <v>388</v>
      </c>
      <c r="G40" s="173"/>
      <c r="H40" s="174">
        <v>0.8</v>
      </c>
      <c r="I40" s="174">
        <v>0</v>
      </c>
      <c r="J40" s="174">
        <v>0.8</v>
      </c>
      <c r="K40" s="174">
        <v>0</v>
      </c>
      <c r="L40" s="174">
        <v>0</v>
      </c>
      <c r="M40" s="174">
        <f t="shared" si="10"/>
        <v>0.8</v>
      </c>
      <c r="N40" s="339"/>
      <c r="O40" s="339"/>
      <c r="P40" s="339"/>
      <c r="Q40" s="176"/>
      <c r="R40" s="175"/>
      <c r="S40" s="335"/>
      <c r="T40" s="177"/>
      <c r="U40" s="177"/>
      <c r="V40" s="209"/>
      <c r="W40" s="150"/>
      <c r="X40" s="150"/>
      <c r="Y40" s="150"/>
      <c r="Z40" s="150"/>
    </row>
    <row r="41" spans="1:26" ht="93.75" customHeight="1" x14ac:dyDescent="0.2">
      <c r="A41" s="376"/>
      <c r="B41" s="339"/>
      <c r="C41" s="318" t="s">
        <v>389</v>
      </c>
      <c r="D41" s="318" t="s">
        <v>390</v>
      </c>
      <c r="E41" s="173" t="s">
        <v>391</v>
      </c>
      <c r="F41" s="173" t="s">
        <v>392</v>
      </c>
      <c r="G41" s="174">
        <v>0</v>
      </c>
      <c r="H41" s="174">
        <f t="shared" ref="H41:H42" si="11">(3/4)</f>
        <v>0.75</v>
      </c>
      <c r="I41" s="174">
        <f t="shared" ref="I41:I44" si="12">H41/4</f>
        <v>0.1875</v>
      </c>
      <c r="J41" s="174">
        <f t="shared" ref="J41:J44" si="13">I41+I41</f>
        <v>0.375</v>
      </c>
      <c r="K41" s="174">
        <f t="shared" ref="K41:K44" si="14">J41+I41</f>
        <v>0.5625</v>
      </c>
      <c r="L41" s="174">
        <f t="shared" ref="L41:L44" si="15">K41+I41</f>
        <v>0.75</v>
      </c>
      <c r="M41" s="174">
        <f t="shared" si="10"/>
        <v>0.75</v>
      </c>
      <c r="N41" s="173" t="s">
        <v>290</v>
      </c>
      <c r="O41" s="341"/>
      <c r="P41" s="318" t="s">
        <v>48</v>
      </c>
      <c r="Q41" s="176"/>
      <c r="R41" s="175">
        <f t="shared" si="5"/>
        <v>0</v>
      </c>
      <c r="S41" s="178"/>
      <c r="T41" s="177"/>
      <c r="U41" s="177"/>
      <c r="V41" s="209"/>
      <c r="W41" s="150"/>
      <c r="X41" s="150"/>
      <c r="Y41" s="150"/>
      <c r="Z41" s="150"/>
    </row>
    <row r="42" spans="1:26" ht="93.75" customHeight="1" thickBot="1" x14ac:dyDescent="0.25">
      <c r="A42" s="374"/>
      <c r="B42" s="370"/>
      <c r="C42" s="370"/>
      <c r="D42" s="370"/>
      <c r="E42" s="211" t="s">
        <v>393</v>
      </c>
      <c r="F42" s="211" t="s">
        <v>385</v>
      </c>
      <c r="G42" s="212">
        <v>0</v>
      </c>
      <c r="H42" s="212">
        <f t="shared" si="11"/>
        <v>0.75</v>
      </c>
      <c r="I42" s="212">
        <f t="shared" si="12"/>
        <v>0.1875</v>
      </c>
      <c r="J42" s="212">
        <f t="shared" si="13"/>
        <v>0.375</v>
      </c>
      <c r="K42" s="212">
        <f t="shared" si="14"/>
        <v>0.5625</v>
      </c>
      <c r="L42" s="212">
        <f t="shared" si="15"/>
        <v>0.75</v>
      </c>
      <c r="M42" s="212">
        <f t="shared" si="10"/>
        <v>0.75</v>
      </c>
      <c r="N42" s="211" t="s">
        <v>394</v>
      </c>
      <c r="O42" s="370"/>
      <c r="P42" s="370"/>
      <c r="Q42" s="220"/>
      <c r="R42" s="214">
        <f t="shared" si="5"/>
        <v>0</v>
      </c>
      <c r="S42" s="215"/>
      <c r="T42" s="216"/>
      <c r="U42" s="216"/>
      <c r="V42" s="217"/>
      <c r="W42" s="150"/>
      <c r="X42" s="150"/>
      <c r="Y42" s="150"/>
      <c r="Z42" s="150"/>
    </row>
    <row r="43" spans="1:26" ht="105.75" customHeight="1" x14ac:dyDescent="0.2">
      <c r="A43" s="373" t="s">
        <v>395</v>
      </c>
      <c r="B43" s="371" t="s">
        <v>396</v>
      </c>
      <c r="C43" s="202" t="s">
        <v>397</v>
      </c>
      <c r="D43" s="371" t="s">
        <v>398</v>
      </c>
      <c r="E43" s="202" t="s">
        <v>399</v>
      </c>
      <c r="F43" s="202" t="s">
        <v>68</v>
      </c>
      <c r="G43" s="203">
        <v>0.7</v>
      </c>
      <c r="H43" s="203">
        <v>0.9</v>
      </c>
      <c r="I43" s="203">
        <f t="shared" si="12"/>
        <v>0.22500000000000001</v>
      </c>
      <c r="J43" s="203">
        <f t="shared" si="13"/>
        <v>0.45</v>
      </c>
      <c r="K43" s="203">
        <f t="shared" si="14"/>
        <v>0.67500000000000004</v>
      </c>
      <c r="L43" s="203">
        <f t="shared" si="15"/>
        <v>0.9</v>
      </c>
      <c r="M43" s="203">
        <f t="shared" si="10"/>
        <v>0.9</v>
      </c>
      <c r="N43" s="202" t="s">
        <v>400</v>
      </c>
      <c r="O43" s="224">
        <v>0</v>
      </c>
      <c r="P43" s="202" t="s">
        <v>31</v>
      </c>
      <c r="Q43" s="206"/>
      <c r="R43" s="205">
        <f t="shared" si="5"/>
        <v>0</v>
      </c>
      <c r="S43" s="225"/>
      <c r="T43" s="206" t="s">
        <v>443</v>
      </c>
      <c r="U43" s="207"/>
      <c r="V43" s="208"/>
      <c r="W43" s="150"/>
      <c r="X43" s="150"/>
      <c r="Y43" s="150"/>
      <c r="Z43" s="150"/>
    </row>
    <row r="44" spans="1:26" ht="105.75" customHeight="1" thickBot="1" x14ac:dyDescent="0.25">
      <c r="A44" s="374"/>
      <c r="B44" s="370"/>
      <c r="C44" s="226" t="s">
        <v>401</v>
      </c>
      <c r="D44" s="370"/>
      <c r="E44" s="226" t="s">
        <v>402</v>
      </c>
      <c r="F44" s="226" t="s">
        <v>68</v>
      </c>
      <c r="G44" s="212">
        <v>0.9</v>
      </c>
      <c r="H44" s="212">
        <v>0.9</v>
      </c>
      <c r="I44" s="212">
        <f t="shared" si="12"/>
        <v>0.22500000000000001</v>
      </c>
      <c r="J44" s="212">
        <f t="shared" si="13"/>
        <v>0.45</v>
      </c>
      <c r="K44" s="212">
        <f t="shared" si="14"/>
        <v>0.67500000000000004</v>
      </c>
      <c r="L44" s="212">
        <f t="shared" si="15"/>
        <v>0.9</v>
      </c>
      <c r="M44" s="212">
        <f t="shared" si="10"/>
        <v>0.9</v>
      </c>
      <c r="N44" s="211" t="s">
        <v>400</v>
      </c>
      <c r="O44" s="213">
        <v>0</v>
      </c>
      <c r="P44" s="211" t="s">
        <v>31</v>
      </c>
      <c r="Q44" s="220"/>
      <c r="R44" s="214">
        <f t="shared" si="5"/>
        <v>0</v>
      </c>
      <c r="S44" s="215"/>
      <c r="T44" s="220" t="s">
        <v>443</v>
      </c>
      <c r="U44" s="216"/>
      <c r="V44" s="217"/>
      <c r="W44" s="150"/>
      <c r="X44" s="150"/>
      <c r="Y44" s="150"/>
      <c r="Z44" s="150"/>
    </row>
    <row r="45" spans="1:26" ht="60.75" customHeight="1" x14ac:dyDescent="0.2">
      <c r="A45" s="373" t="s">
        <v>403</v>
      </c>
      <c r="B45" s="371" t="s">
        <v>404</v>
      </c>
      <c r="C45" s="202" t="s">
        <v>405</v>
      </c>
      <c r="D45" s="371"/>
      <c r="E45" s="202" t="s">
        <v>406</v>
      </c>
      <c r="F45" s="202" t="s">
        <v>407</v>
      </c>
      <c r="G45" s="202">
        <v>100</v>
      </c>
      <c r="H45" s="202">
        <v>100</v>
      </c>
      <c r="I45" s="202">
        <v>0</v>
      </c>
      <c r="J45" s="202">
        <v>0</v>
      </c>
      <c r="K45" s="202">
        <v>0</v>
      </c>
      <c r="L45" s="202">
        <v>100</v>
      </c>
      <c r="M45" s="223">
        <f t="shared" si="10"/>
        <v>100</v>
      </c>
      <c r="N45" s="371" t="s">
        <v>290</v>
      </c>
      <c r="O45" s="369">
        <v>88476339</v>
      </c>
      <c r="P45" s="371" t="s">
        <v>48</v>
      </c>
      <c r="Q45" s="206">
        <v>36.75</v>
      </c>
      <c r="R45" s="263">
        <f>Q45/H45</f>
        <v>0.36749999999999999</v>
      </c>
      <c r="S45" s="333">
        <v>80000000</v>
      </c>
      <c r="T45" s="331" t="s">
        <v>457</v>
      </c>
      <c r="U45" s="207"/>
      <c r="V45" s="208"/>
      <c r="W45" s="150"/>
      <c r="X45" s="150"/>
      <c r="Y45" s="150"/>
      <c r="Z45" s="150"/>
    </row>
    <row r="46" spans="1:26" ht="60.75" customHeight="1" thickBot="1" x14ac:dyDescent="0.25">
      <c r="A46" s="374"/>
      <c r="B46" s="370"/>
      <c r="C46" s="211" t="s">
        <v>408</v>
      </c>
      <c r="D46" s="370"/>
      <c r="E46" s="211" t="s">
        <v>409</v>
      </c>
      <c r="F46" s="211" t="s">
        <v>68</v>
      </c>
      <c r="G46" s="212">
        <v>0.8</v>
      </c>
      <c r="H46" s="212">
        <v>0.8</v>
      </c>
      <c r="I46" s="212">
        <v>0.2</v>
      </c>
      <c r="J46" s="212">
        <v>0.4</v>
      </c>
      <c r="K46" s="212">
        <v>0.6</v>
      </c>
      <c r="L46" s="212">
        <v>0.8</v>
      </c>
      <c r="M46" s="212">
        <f t="shared" si="10"/>
        <v>0.8</v>
      </c>
      <c r="N46" s="370"/>
      <c r="O46" s="370"/>
      <c r="P46" s="370"/>
      <c r="Q46" s="264">
        <v>0.3</v>
      </c>
      <c r="R46" s="265">
        <f t="shared" si="5"/>
        <v>0.5</v>
      </c>
      <c r="S46" s="334"/>
      <c r="T46" s="332"/>
      <c r="U46" s="216"/>
      <c r="V46" s="217"/>
      <c r="W46" s="150"/>
      <c r="X46" s="150"/>
      <c r="Y46" s="150"/>
      <c r="Z46" s="150"/>
    </row>
    <row r="47" spans="1:26" ht="120.75" customHeight="1" thickBot="1" x14ac:dyDescent="0.25">
      <c r="A47" s="227" t="s">
        <v>410</v>
      </c>
      <c r="B47" s="228" t="s">
        <v>97</v>
      </c>
      <c r="C47" s="228" t="s">
        <v>411</v>
      </c>
      <c r="D47" s="228" t="s">
        <v>412</v>
      </c>
      <c r="E47" s="228" t="s">
        <v>413</v>
      </c>
      <c r="F47" s="228" t="s">
        <v>414</v>
      </c>
      <c r="G47" s="229"/>
      <c r="H47" s="229">
        <v>0.2</v>
      </c>
      <c r="I47" s="229">
        <v>0.1</v>
      </c>
      <c r="J47" s="229">
        <v>0.1</v>
      </c>
      <c r="K47" s="229">
        <v>0.2</v>
      </c>
      <c r="L47" s="229">
        <v>0.2</v>
      </c>
      <c r="M47" s="229">
        <f t="shared" si="10"/>
        <v>0.2</v>
      </c>
      <c r="N47" s="228" t="s">
        <v>415</v>
      </c>
      <c r="O47" s="230">
        <v>0</v>
      </c>
      <c r="P47" s="228" t="s">
        <v>31</v>
      </c>
      <c r="Q47" s="231">
        <f>(273937721-250190776)/250190776</f>
        <v>9.4915349716969577E-2</v>
      </c>
      <c r="R47" s="268">
        <f t="shared" si="5"/>
        <v>0.47457674858484789</v>
      </c>
      <c r="S47" s="232"/>
      <c r="T47" s="233" t="s">
        <v>458</v>
      </c>
      <c r="U47" s="234"/>
      <c r="V47" s="235"/>
      <c r="W47" s="150"/>
      <c r="X47" s="150"/>
      <c r="Y47" s="150"/>
      <c r="Z47" s="150"/>
    </row>
    <row r="48" spans="1:26" ht="15.75" customHeight="1" x14ac:dyDescent="0.2">
      <c r="A48" s="120"/>
      <c r="B48" s="120"/>
      <c r="C48" s="120"/>
      <c r="D48" s="152"/>
      <c r="E48" s="120"/>
      <c r="F48" s="120"/>
      <c r="G48" s="120"/>
      <c r="H48" s="120"/>
      <c r="I48" s="120"/>
      <c r="J48" s="120"/>
      <c r="K48" s="120"/>
      <c r="L48" s="120"/>
      <c r="M48" s="120"/>
      <c r="N48" s="120"/>
      <c r="O48" s="120"/>
      <c r="P48" s="120"/>
      <c r="Q48" s="153"/>
      <c r="R48" s="154"/>
      <c r="S48" s="155"/>
      <c r="T48" s="156"/>
      <c r="U48" s="156"/>
      <c r="V48" s="155"/>
      <c r="W48" s="150"/>
      <c r="X48" s="150"/>
      <c r="Y48" s="150"/>
      <c r="Z48" s="150"/>
    </row>
    <row r="49" spans="1:26" ht="15.75" customHeight="1" thickBot="1" x14ac:dyDescent="0.25">
      <c r="A49" s="120"/>
      <c r="B49" s="120"/>
      <c r="C49" s="120"/>
      <c r="D49" s="152"/>
      <c r="E49" s="120"/>
      <c r="F49" s="120"/>
      <c r="G49" s="120"/>
      <c r="H49" s="120"/>
      <c r="I49" s="120"/>
      <c r="J49" s="120"/>
      <c r="K49" s="120"/>
      <c r="L49" s="120"/>
      <c r="M49" s="120"/>
      <c r="N49" s="120"/>
      <c r="O49" s="157"/>
      <c r="P49" s="120"/>
      <c r="Q49" s="153"/>
      <c r="R49" s="154"/>
      <c r="S49" s="155"/>
      <c r="T49" s="156"/>
      <c r="U49" s="156"/>
      <c r="V49" s="155"/>
      <c r="W49" s="150"/>
      <c r="X49" s="150"/>
      <c r="Y49" s="150"/>
      <c r="Z49" s="150"/>
    </row>
    <row r="50" spans="1:26" ht="45.75" customHeight="1" x14ac:dyDescent="0.2">
      <c r="A50" s="120"/>
      <c r="B50" s="120"/>
      <c r="C50" s="120"/>
      <c r="D50" s="152"/>
      <c r="E50" s="120"/>
      <c r="F50" s="120"/>
      <c r="G50" s="120"/>
      <c r="H50" s="120"/>
      <c r="I50" s="120"/>
      <c r="J50" s="120"/>
      <c r="K50" s="120"/>
      <c r="L50" s="120"/>
      <c r="M50" s="120"/>
      <c r="N50" s="158" t="s">
        <v>416</v>
      </c>
      <c r="O50" s="159">
        <f>SUM(O5:O47)</f>
        <v>974476339</v>
      </c>
      <c r="P50" s="120"/>
      <c r="Q50" s="153"/>
      <c r="R50" s="154"/>
      <c r="S50" s="155"/>
      <c r="T50" s="156"/>
      <c r="U50" s="156"/>
      <c r="V50" s="155"/>
      <c r="W50" s="150"/>
      <c r="X50" s="150"/>
      <c r="Y50" s="150"/>
      <c r="Z50" s="150"/>
    </row>
    <row r="51" spans="1:26" ht="15.75" customHeight="1" thickBot="1" x14ac:dyDescent="0.25">
      <c r="A51" s="120"/>
      <c r="B51" s="120"/>
      <c r="C51" s="120"/>
      <c r="D51" s="152"/>
      <c r="E51" s="120"/>
      <c r="F51" s="120"/>
      <c r="G51" s="120"/>
      <c r="H51" s="120"/>
      <c r="I51" s="120"/>
      <c r="J51" s="120"/>
      <c r="K51" s="120"/>
      <c r="L51" s="120"/>
      <c r="M51" s="120"/>
      <c r="N51" s="120"/>
      <c r="O51" s="120"/>
      <c r="P51" s="160"/>
      <c r="Q51" s="160"/>
      <c r="R51" s="161"/>
      <c r="S51" s="150"/>
      <c r="T51" s="162"/>
      <c r="U51" s="162"/>
      <c r="V51" s="150"/>
      <c r="W51" s="150"/>
      <c r="X51" s="150"/>
      <c r="Y51" s="150"/>
      <c r="Z51" s="150"/>
    </row>
    <row r="52" spans="1:26" ht="30.75" customHeight="1" thickBot="1" x14ac:dyDescent="0.25">
      <c r="A52" s="120"/>
      <c r="B52" s="120"/>
      <c r="C52" s="120"/>
      <c r="D52" s="152"/>
      <c r="E52" s="120"/>
      <c r="F52" s="120"/>
      <c r="G52" s="120"/>
      <c r="H52" s="120"/>
      <c r="I52" s="120"/>
      <c r="J52" s="120"/>
      <c r="K52" s="120"/>
      <c r="L52" s="120"/>
      <c r="M52" s="120"/>
      <c r="N52" s="120"/>
      <c r="O52" s="120"/>
      <c r="P52" s="160"/>
      <c r="Q52" s="272" t="s">
        <v>459</v>
      </c>
      <c r="R52" s="328"/>
      <c r="S52" s="150"/>
      <c r="T52" s="162"/>
      <c r="U52" s="162"/>
      <c r="V52" s="150"/>
      <c r="W52" s="150"/>
      <c r="X52" s="150"/>
      <c r="Y52" s="150"/>
      <c r="Z52" s="150"/>
    </row>
    <row r="53" spans="1:26" ht="48" customHeight="1" x14ac:dyDescent="0.2">
      <c r="A53" s="120"/>
      <c r="B53" s="120"/>
      <c r="C53" s="163"/>
      <c r="D53" s="152"/>
      <c r="E53" s="383" t="s">
        <v>466</v>
      </c>
      <c r="F53" s="384">
        <v>1.2553959971601536</v>
      </c>
      <c r="G53" s="120"/>
      <c r="H53" s="120"/>
      <c r="I53" s="120"/>
      <c r="J53" s="120"/>
      <c r="K53" s="120"/>
      <c r="L53" s="120"/>
      <c r="M53" s="120"/>
      <c r="N53" s="120"/>
      <c r="O53" s="157"/>
      <c r="P53" s="160"/>
      <c r="Q53" s="122" t="s">
        <v>439</v>
      </c>
      <c r="R53" s="164">
        <f>AVERAGE(R5:R47)</f>
        <v>0.50752789646315721</v>
      </c>
      <c r="S53" s="150"/>
      <c r="T53" s="162"/>
      <c r="U53" s="162"/>
      <c r="V53" s="150"/>
      <c r="W53" s="150"/>
      <c r="X53" s="150"/>
      <c r="Y53" s="150"/>
      <c r="Z53" s="150"/>
    </row>
    <row r="54" spans="1:26" ht="48" customHeight="1" x14ac:dyDescent="0.2">
      <c r="A54" s="120"/>
      <c r="B54" s="120"/>
      <c r="C54" s="165"/>
      <c r="D54" s="120"/>
      <c r="E54" s="238" t="s">
        <v>465</v>
      </c>
      <c r="F54" s="237">
        <v>0.45</v>
      </c>
      <c r="G54" s="120"/>
      <c r="H54" s="120"/>
      <c r="I54" s="120"/>
      <c r="J54" s="120"/>
      <c r="K54" s="120"/>
      <c r="L54" s="120"/>
      <c r="M54" s="120"/>
      <c r="N54" s="120"/>
      <c r="O54" s="166"/>
      <c r="P54" s="160"/>
      <c r="Q54" s="123" t="s">
        <v>440</v>
      </c>
      <c r="R54" s="167">
        <f>SUM(S5:S48)</f>
        <v>500758682</v>
      </c>
      <c r="S54" s="150"/>
      <c r="T54" s="162"/>
      <c r="U54" s="162"/>
      <c r="V54" s="150"/>
      <c r="W54" s="150"/>
      <c r="X54" s="150"/>
      <c r="Y54" s="150"/>
      <c r="Z54" s="150"/>
    </row>
    <row r="55" spans="1:26" ht="48" customHeight="1" thickBot="1" x14ac:dyDescent="0.25">
      <c r="A55" s="120"/>
      <c r="B55" s="120"/>
      <c r="C55" s="163"/>
      <c r="D55" s="120"/>
      <c r="E55" s="240" t="s">
        <v>462</v>
      </c>
      <c r="F55" s="267">
        <v>0.85269799858007678</v>
      </c>
      <c r="G55" s="120"/>
      <c r="H55" s="120"/>
      <c r="I55" s="120"/>
      <c r="J55" s="120"/>
      <c r="K55" s="120"/>
      <c r="L55" s="120"/>
      <c r="M55" s="120"/>
      <c r="N55" s="120"/>
      <c r="O55" s="166"/>
      <c r="P55" s="160"/>
      <c r="Q55" s="124" t="s">
        <v>441</v>
      </c>
      <c r="R55" s="168">
        <f>R54/O50</f>
        <v>0.51387464421545082</v>
      </c>
      <c r="S55" s="150"/>
      <c r="T55" s="162"/>
      <c r="U55" s="162"/>
      <c r="V55" s="150"/>
      <c r="W55" s="150"/>
      <c r="X55" s="150"/>
      <c r="Y55" s="150"/>
      <c r="Z55" s="150"/>
    </row>
    <row r="56" spans="1:26" ht="15.75" customHeight="1" x14ac:dyDescent="0.2">
      <c r="A56" s="120"/>
      <c r="B56" s="120"/>
      <c r="C56" s="150"/>
      <c r="D56" s="163"/>
      <c r="E56" s="120"/>
      <c r="F56" s="120"/>
      <c r="G56" s="120"/>
      <c r="H56" s="120"/>
      <c r="I56" s="120"/>
      <c r="J56" s="120"/>
      <c r="K56" s="120"/>
      <c r="L56" s="120"/>
      <c r="M56" s="120"/>
      <c r="N56" s="120"/>
      <c r="O56" s="166"/>
      <c r="P56" s="160"/>
      <c r="Q56" s="160"/>
      <c r="R56" s="161"/>
      <c r="S56" s="150"/>
      <c r="T56" s="162"/>
      <c r="U56" s="162"/>
      <c r="V56" s="150"/>
      <c r="W56" s="150"/>
      <c r="X56" s="150"/>
      <c r="Y56" s="150"/>
      <c r="Z56" s="150"/>
    </row>
    <row r="57" spans="1:26" ht="15.75" customHeight="1" x14ac:dyDescent="0.2">
      <c r="A57" s="120"/>
      <c r="B57" s="120"/>
      <c r="C57" s="163"/>
      <c r="D57" s="120"/>
      <c r="E57" s="120"/>
      <c r="F57" s="120"/>
      <c r="G57" s="120"/>
      <c r="H57" s="120"/>
      <c r="I57" s="120"/>
      <c r="J57" s="120"/>
      <c r="K57" s="120"/>
      <c r="L57" s="120"/>
      <c r="M57" s="120"/>
      <c r="N57" s="120"/>
      <c r="O57" s="166"/>
      <c r="P57" s="160"/>
      <c r="Q57" s="160"/>
      <c r="R57" s="161"/>
      <c r="S57" s="150"/>
      <c r="T57" s="162"/>
      <c r="U57" s="162"/>
      <c r="V57" s="150"/>
      <c r="W57" s="150"/>
      <c r="X57" s="150"/>
      <c r="Y57" s="150"/>
      <c r="Z57" s="150"/>
    </row>
    <row r="58" spans="1:26" ht="15.75" customHeight="1" thickBot="1" x14ac:dyDescent="0.25">
      <c r="A58" s="120"/>
      <c r="B58" s="120"/>
      <c r="C58" s="163"/>
      <c r="D58" s="120"/>
      <c r="E58" s="120"/>
      <c r="F58" s="120"/>
      <c r="G58" s="120"/>
      <c r="H58" s="120"/>
      <c r="I58" s="120"/>
      <c r="J58" s="120"/>
      <c r="K58" s="120"/>
      <c r="L58" s="120"/>
      <c r="M58" s="120"/>
      <c r="N58" s="120"/>
      <c r="O58" s="120"/>
      <c r="P58" s="160"/>
      <c r="Q58" s="160"/>
      <c r="R58" s="161"/>
      <c r="S58" s="150"/>
      <c r="T58" s="162"/>
      <c r="U58" s="162"/>
      <c r="V58" s="150"/>
      <c r="W58" s="150"/>
      <c r="X58" s="150"/>
      <c r="Y58" s="150"/>
      <c r="Z58" s="150"/>
    </row>
    <row r="59" spans="1:26" ht="51.75" customHeight="1" x14ac:dyDescent="0.2">
      <c r="A59" s="120"/>
      <c r="B59" s="120"/>
      <c r="C59" s="163"/>
      <c r="D59" s="120"/>
      <c r="E59" s="120"/>
      <c r="F59" s="120"/>
      <c r="G59" s="120"/>
      <c r="H59" s="120"/>
      <c r="I59" s="120"/>
      <c r="J59" s="120"/>
      <c r="K59" s="120"/>
      <c r="L59" s="120"/>
      <c r="M59" s="120"/>
      <c r="N59" s="120"/>
      <c r="O59" s="120"/>
      <c r="P59" s="160"/>
      <c r="Q59" s="329" t="s">
        <v>461</v>
      </c>
      <c r="R59" s="330"/>
      <c r="S59" s="150"/>
      <c r="T59" s="162"/>
      <c r="U59" s="162"/>
      <c r="V59" s="150"/>
      <c r="W59" s="150"/>
      <c r="X59" s="150"/>
      <c r="Y59" s="150"/>
      <c r="Z59" s="150"/>
    </row>
    <row r="60" spans="1:26" ht="51.75" customHeight="1" x14ac:dyDescent="0.2">
      <c r="A60" s="120"/>
      <c r="B60" s="120"/>
      <c r="C60" s="163"/>
      <c r="D60" s="120"/>
      <c r="E60" s="120"/>
      <c r="F60" s="120"/>
      <c r="G60" s="120"/>
      <c r="H60" s="120"/>
      <c r="I60" s="120"/>
      <c r="J60" s="120"/>
      <c r="K60" s="120"/>
      <c r="L60" s="120"/>
      <c r="M60" s="120"/>
      <c r="N60" s="120"/>
      <c r="O60" s="120"/>
      <c r="P60" s="160"/>
      <c r="Q60" s="236" t="s">
        <v>462</v>
      </c>
      <c r="R60" s="237">
        <f>AVERAGE(R53,'GESTION MISIONAL'!Q55)</f>
        <v>0.86400361622334265</v>
      </c>
      <c r="S60" s="150"/>
      <c r="T60" s="162"/>
      <c r="U60" s="162"/>
      <c r="V60" s="150"/>
      <c r="W60" s="150"/>
      <c r="X60" s="150"/>
      <c r="Y60" s="150"/>
      <c r="Z60" s="150"/>
    </row>
    <row r="61" spans="1:26" ht="51.75" customHeight="1" x14ac:dyDescent="0.2">
      <c r="A61" s="120"/>
      <c r="B61" s="120"/>
      <c r="C61" s="163"/>
      <c r="D61" s="120"/>
      <c r="E61" s="120"/>
      <c r="F61" s="120"/>
      <c r="G61" s="120"/>
      <c r="H61" s="120"/>
      <c r="I61" s="120"/>
      <c r="J61" s="120"/>
      <c r="K61" s="120"/>
      <c r="L61" s="120"/>
      <c r="M61" s="120"/>
      <c r="N61" s="120"/>
      <c r="O61" s="120"/>
      <c r="P61" s="160"/>
      <c r="Q61" s="238" t="s">
        <v>463</v>
      </c>
      <c r="R61" s="239">
        <f>R54+'GESTION MISIONAL'!Q56</f>
        <v>1422178595</v>
      </c>
      <c r="S61" s="150"/>
      <c r="T61" s="162"/>
      <c r="U61" s="162"/>
      <c r="V61" s="150"/>
      <c r="W61" s="150"/>
      <c r="X61" s="150"/>
      <c r="Y61" s="150"/>
      <c r="Z61" s="150"/>
    </row>
    <row r="62" spans="1:26" ht="51.75" customHeight="1" thickBot="1" x14ac:dyDescent="0.25">
      <c r="A62" s="120"/>
      <c r="B62" s="120"/>
      <c r="C62" s="120"/>
      <c r="D62" s="120"/>
      <c r="E62" s="120"/>
      <c r="F62" s="120"/>
      <c r="G62" s="120"/>
      <c r="H62" s="120"/>
      <c r="I62" s="120"/>
      <c r="J62" s="120"/>
      <c r="K62" s="120"/>
      <c r="L62" s="120"/>
      <c r="M62" s="120"/>
      <c r="N62" s="120"/>
      <c r="O62" s="163"/>
      <c r="P62" s="163"/>
      <c r="Q62" s="240" t="s">
        <v>464</v>
      </c>
      <c r="R62" s="241">
        <f>R61/(O50+'GESTION MISIONAL'!N52)</f>
        <v>0.56269245453702166</v>
      </c>
      <c r="S62" s="150"/>
      <c r="T62" s="162"/>
      <c r="U62" s="162"/>
      <c r="V62" s="150"/>
      <c r="W62" s="150"/>
      <c r="X62" s="150"/>
      <c r="Y62" s="150"/>
      <c r="Z62" s="150"/>
    </row>
    <row r="63" spans="1:26" ht="15.75" customHeight="1" x14ac:dyDescent="0.2">
      <c r="A63" s="120"/>
      <c r="B63" s="120"/>
      <c r="C63" s="120"/>
      <c r="D63" s="120"/>
      <c r="E63" s="120"/>
      <c r="F63" s="120"/>
      <c r="G63" s="120"/>
      <c r="H63" s="120"/>
      <c r="I63" s="120"/>
      <c r="J63" s="120"/>
      <c r="K63" s="120"/>
      <c r="L63" s="120"/>
      <c r="M63" s="120"/>
      <c r="N63" s="120"/>
      <c r="O63" s="163"/>
      <c r="P63" s="160"/>
      <c r="Q63" s="160"/>
      <c r="R63" s="161"/>
      <c r="S63" s="150"/>
      <c r="T63" s="162"/>
      <c r="U63" s="162"/>
      <c r="V63" s="150"/>
      <c r="W63" s="150"/>
      <c r="X63" s="150"/>
      <c r="Y63" s="150"/>
      <c r="Z63" s="150"/>
    </row>
    <row r="64" spans="1:26" ht="15.75" customHeight="1" x14ac:dyDescent="0.2">
      <c r="A64" s="120"/>
      <c r="B64" s="120"/>
      <c r="C64" s="120"/>
      <c r="D64" s="120"/>
      <c r="E64" s="120"/>
      <c r="F64" s="120"/>
      <c r="G64" s="120"/>
      <c r="H64" s="120"/>
      <c r="I64" s="120"/>
      <c r="J64" s="120"/>
      <c r="K64" s="120"/>
      <c r="L64" s="120"/>
      <c r="M64" s="120"/>
      <c r="N64" s="120"/>
      <c r="O64" s="120"/>
      <c r="P64" s="160"/>
      <c r="Q64" s="160"/>
      <c r="R64" s="161"/>
      <c r="S64" s="150"/>
      <c r="T64" s="162"/>
      <c r="U64" s="162"/>
      <c r="V64" s="150"/>
      <c r="W64" s="150"/>
      <c r="X64" s="150"/>
      <c r="Y64" s="150"/>
      <c r="Z64" s="150"/>
    </row>
    <row r="65" spans="1:26" ht="15.75" customHeight="1" x14ac:dyDescent="0.2">
      <c r="A65" s="120"/>
      <c r="B65" s="120"/>
      <c r="C65" s="120"/>
      <c r="D65" s="120"/>
      <c r="E65" s="120"/>
      <c r="F65" s="120"/>
      <c r="G65" s="120"/>
      <c r="H65" s="120"/>
      <c r="I65" s="120"/>
      <c r="J65" s="120"/>
      <c r="K65" s="120"/>
      <c r="L65" s="120"/>
      <c r="M65" s="120"/>
      <c r="N65" s="120"/>
      <c r="O65" s="120"/>
      <c r="P65" s="160"/>
      <c r="Q65" s="160"/>
      <c r="R65" s="161"/>
      <c r="S65" s="150"/>
      <c r="T65" s="162"/>
      <c r="U65" s="162"/>
      <c r="V65" s="150"/>
      <c r="W65" s="150"/>
      <c r="X65" s="150"/>
      <c r="Y65" s="150"/>
      <c r="Z65" s="150"/>
    </row>
    <row r="66" spans="1:26" ht="40.5" customHeight="1" x14ac:dyDescent="0.2">
      <c r="A66" s="120"/>
      <c r="B66" s="120"/>
      <c r="C66" s="120"/>
      <c r="D66" s="120"/>
      <c r="E66" s="378"/>
      <c r="F66" s="379"/>
      <c r="G66" s="120"/>
      <c r="H66" s="120"/>
      <c r="I66" s="120"/>
      <c r="J66" s="120"/>
      <c r="K66" s="120"/>
      <c r="L66" s="120"/>
      <c r="M66" s="120"/>
      <c r="N66" s="120"/>
      <c r="O66" s="120"/>
      <c r="P66" s="160"/>
      <c r="Q66" s="160"/>
      <c r="R66" s="161"/>
      <c r="S66" s="150"/>
      <c r="T66" s="162"/>
      <c r="U66" s="162"/>
      <c r="V66" s="150"/>
      <c r="W66" s="150"/>
      <c r="X66" s="150"/>
      <c r="Y66" s="150"/>
      <c r="Z66" s="150"/>
    </row>
    <row r="67" spans="1:26" ht="39.75" customHeight="1" x14ac:dyDescent="0.2">
      <c r="A67" s="120"/>
      <c r="B67" s="120"/>
      <c r="C67" s="120"/>
      <c r="D67" s="120"/>
      <c r="E67" s="378"/>
      <c r="F67" s="380"/>
      <c r="G67" s="120"/>
      <c r="H67" s="120"/>
      <c r="I67" s="120"/>
      <c r="J67" s="120"/>
      <c r="K67" s="120"/>
      <c r="L67" s="120"/>
      <c r="M67" s="120"/>
      <c r="N67" s="120"/>
      <c r="O67" s="157"/>
      <c r="P67" s="160"/>
      <c r="Q67" s="160"/>
      <c r="R67" s="161"/>
      <c r="S67" s="150"/>
      <c r="T67" s="162"/>
      <c r="U67" s="162"/>
      <c r="V67" s="150"/>
      <c r="W67" s="150"/>
      <c r="X67" s="150"/>
      <c r="Y67" s="150"/>
      <c r="Z67" s="150"/>
    </row>
    <row r="68" spans="1:26" ht="60.75" customHeight="1" x14ac:dyDescent="0.2">
      <c r="A68" s="120"/>
      <c r="B68" s="120"/>
      <c r="C68" s="120"/>
      <c r="D68" s="120"/>
      <c r="E68" s="381"/>
      <c r="F68" s="382"/>
      <c r="G68" s="120"/>
      <c r="H68" s="120"/>
      <c r="I68" s="120"/>
      <c r="J68" s="120"/>
      <c r="K68" s="120"/>
      <c r="L68" s="120"/>
      <c r="M68" s="120"/>
      <c r="N68" s="120"/>
      <c r="O68" s="157"/>
      <c r="P68" s="160"/>
      <c r="Q68" s="160"/>
      <c r="R68" s="161"/>
      <c r="S68" s="150"/>
      <c r="T68" s="162"/>
      <c r="U68" s="162"/>
      <c r="V68" s="150"/>
      <c r="W68" s="150"/>
      <c r="X68" s="150"/>
      <c r="Y68" s="150"/>
      <c r="Z68" s="150"/>
    </row>
    <row r="69" spans="1:26" ht="15.75" customHeight="1" x14ac:dyDescent="0.2">
      <c r="A69" s="120"/>
      <c r="B69" s="120"/>
      <c r="C69" s="120"/>
      <c r="D69" s="120"/>
      <c r="E69" s="120"/>
      <c r="F69" s="120"/>
      <c r="G69" s="120"/>
      <c r="H69" s="120"/>
      <c r="I69" s="120"/>
      <c r="J69" s="120"/>
      <c r="K69" s="120"/>
      <c r="L69" s="120"/>
      <c r="M69" s="120"/>
      <c r="N69" s="120"/>
      <c r="O69" s="120"/>
      <c r="P69" s="160"/>
      <c r="Q69" s="160"/>
      <c r="R69" s="161"/>
      <c r="S69" s="150"/>
      <c r="T69" s="162"/>
      <c r="U69" s="162"/>
      <c r="V69" s="150"/>
      <c r="W69" s="150"/>
      <c r="X69" s="150"/>
      <c r="Y69" s="150"/>
      <c r="Z69" s="150"/>
    </row>
    <row r="70" spans="1:26" ht="15.75" customHeight="1" x14ac:dyDescent="0.2">
      <c r="A70" s="120"/>
      <c r="B70" s="120"/>
      <c r="C70" s="120"/>
      <c r="D70" s="120"/>
      <c r="E70" s="120"/>
      <c r="F70" s="120"/>
      <c r="G70" s="120"/>
      <c r="H70" s="120"/>
      <c r="I70" s="120"/>
      <c r="J70" s="120"/>
      <c r="K70" s="120"/>
      <c r="L70" s="120"/>
      <c r="M70" s="120"/>
      <c r="N70" s="120"/>
      <c r="O70" s="120"/>
      <c r="P70" s="160"/>
      <c r="Q70" s="160"/>
      <c r="R70" s="161"/>
      <c r="S70" s="150"/>
      <c r="T70" s="162"/>
      <c r="U70" s="162"/>
      <c r="V70" s="150"/>
      <c r="W70" s="150"/>
      <c r="X70" s="150"/>
      <c r="Y70" s="150"/>
      <c r="Z70" s="150"/>
    </row>
    <row r="71" spans="1:26" ht="15.75" customHeight="1" x14ac:dyDescent="0.2">
      <c r="A71" s="120"/>
      <c r="B71" s="120"/>
      <c r="C71" s="120"/>
      <c r="D71" s="120"/>
      <c r="E71" s="120"/>
      <c r="F71" s="120"/>
      <c r="G71" s="120"/>
      <c r="H71" s="120"/>
      <c r="I71" s="120"/>
      <c r="J71" s="120"/>
      <c r="K71" s="120"/>
      <c r="L71" s="120"/>
      <c r="M71" s="120"/>
      <c r="N71" s="120"/>
      <c r="O71" s="120"/>
      <c r="P71" s="160"/>
      <c r="Q71" s="160"/>
      <c r="R71" s="161"/>
      <c r="S71" s="150"/>
      <c r="T71" s="162"/>
      <c r="U71" s="162"/>
      <c r="V71" s="150"/>
      <c r="W71" s="150"/>
      <c r="X71" s="150"/>
      <c r="Y71" s="150"/>
      <c r="Z71" s="150"/>
    </row>
    <row r="72" spans="1:26" ht="15.75" customHeight="1" x14ac:dyDescent="0.2">
      <c r="A72" s="120"/>
      <c r="B72" s="120"/>
      <c r="C72" s="120"/>
      <c r="D72" s="120"/>
      <c r="E72" s="120"/>
      <c r="F72" s="120"/>
      <c r="G72" s="120"/>
      <c r="H72" s="120"/>
      <c r="I72" s="120"/>
      <c r="J72" s="120"/>
      <c r="K72" s="120"/>
      <c r="L72" s="120"/>
      <c r="M72" s="120"/>
      <c r="N72" s="120"/>
      <c r="O72" s="120"/>
      <c r="P72" s="160"/>
      <c r="Q72" s="160"/>
      <c r="R72" s="161"/>
      <c r="S72" s="150"/>
      <c r="T72" s="162"/>
      <c r="U72" s="162"/>
      <c r="V72" s="150"/>
      <c r="W72" s="150"/>
      <c r="X72" s="150"/>
      <c r="Y72" s="150"/>
      <c r="Z72" s="150"/>
    </row>
    <row r="73" spans="1:26" ht="15.75" customHeight="1" x14ac:dyDescent="0.2">
      <c r="A73" s="120"/>
      <c r="B73" s="120"/>
      <c r="C73" s="120"/>
      <c r="D73" s="120"/>
      <c r="E73" s="120"/>
      <c r="F73" s="120"/>
      <c r="G73" s="120"/>
      <c r="H73" s="120"/>
      <c r="I73" s="120"/>
      <c r="J73" s="120"/>
      <c r="K73" s="120"/>
      <c r="L73" s="120"/>
      <c r="M73" s="120"/>
      <c r="N73" s="120"/>
      <c r="O73" s="120"/>
      <c r="P73" s="160"/>
      <c r="Q73" s="160"/>
      <c r="R73" s="161"/>
      <c r="S73" s="150"/>
      <c r="T73" s="162"/>
      <c r="U73" s="162"/>
      <c r="V73" s="150"/>
      <c r="W73" s="150"/>
      <c r="X73" s="150"/>
      <c r="Y73" s="150"/>
      <c r="Z73" s="150"/>
    </row>
    <row r="74" spans="1:26" ht="15.75" customHeight="1" x14ac:dyDescent="0.2">
      <c r="A74" s="120"/>
      <c r="B74" s="120"/>
      <c r="C74" s="120"/>
      <c r="D74" s="120"/>
      <c r="E74" s="120"/>
      <c r="F74" s="120"/>
      <c r="G74" s="120"/>
      <c r="H74" s="120"/>
      <c r="I74" s="120"/>
      <c r="J74" s="120"/>
      <c r="K74" s="120"/>
      <c r="L74" s="120"/>
      <c r="M74" s="120"/>
      <c r="N74" s="120"/>
      <c r="O74" s="120"/>
      <c r="P74" s="160"/>
      <c r="Q74" s="160"/>
      <c r="R74" s="161"/>
      <c r="S74" s="150"/>
      <c r="T74" s="162"/>
      <c r="U74" s="162"/>
      <c r="V74" s="150"/>
      <c r="W74" s="150"/>
      <c r="X74" s="150"/>
      <c r="Y74" s="150"/>
      <c r="Z74" s="150"/>
    </row>
    <row r="75" spans="1:26" ht="15.75" customHeight="1" x14ac:dyDescent="0.2">
      <c r="A75" s="120"/>
      <c r="B75" s="120"/>
      <c r="C75" s="120"/>
      <c r="D75" s="120"/>
      <c r="E75" s="120"/>
      <c r="F75" s="120"/>
      <c r="G75" s="120"/>
      <c r="H75" s="120"/>
      <c r="I75" s="120"/>
      <c r="J75" s="120"/>
      <c r="K75" s="120"/>
      <c r="L75" s="120"/>
      <c r="M75" s="120"/>
      <c r="N75" s="120"/>
      <c r="O75" s="120"/>
      <c r="P75" s="160"/>
      <c r="Q75" s="160"/>
      <c r="R75" s="161"/>
      <c r="S75" s="150"/>
      <c r="T75" s="162"/>
      <c r="U75" s="162"/>
      <c r="V75" s="150"/>
      <c r="W75" s="150"/>
      <c r="X75" s="150"/>
      <c r="Y75" s="150"/>
      <c r="Z75" s="150"/>
    </row>
    <row r="76" spans="1:26" ht="15.75" customHeight="1" x14ac:dyDescent="0.2">
      <c r="A76" s="120"/>
      <c r="B76" s="120"/>
      <c r="C76" s="120"/>
      <c r="D76" s="120"/>
      <c r="E76" s="120"/>
      <c r="F76" s="120"/>
      <c r="G76" s="120"/>
      <c r="H76" s="120"/>
      <c r="I76" s="120"/>
      <c r="J76" s="120"/>
      <c r="K76" s="120"/>
      <c r="L76" s="120"/>
      <c r="M76" s="120"/>
      <c r="N76" s="120"/>
      <c r="O76" s="120"/>
      <c r="P76" s="160"/>
      <c r="Q76" s="160"/>
      <c r="R76" s="161"/>
      <c r="S76" s="150"/>
      <c r="T76" s="162"/>
      <c r="U76" s="162"/>
      <c r="V76" s="150"/>
      <c r="W76" s="150"/>
      <c r="X76" s="150"/>
      <c r="Y76" s="150"/>
      <c r="Z76" s="150"/>
    </row>
    <row r="77" spans="1:26" ht="15.75" customHeight="1" x14ac:dyDescent="0.2">
      <c r="A77" s="120"/>
      <c r="B77" s="120"/>
      <c r="C77" s="120"/>
      <c r="D77" s="120"/>
      <c r="E77" s="120"/>
      <c r="F77" s="120"/>
      <c r="G77" s="120"/>
      <c r="H77" s="120"/>
      <c r="I77" s="120"/>
      <c r="J77" s="120"/>
      <c r="K77" s="120"/>
      <c r="L77" s="120"/>
      <c r="M77" s="120"/>
      <c r="N77" s="120"/>
      <c r="O77" s="120"/>
      <c r="P77" s="160"/>
      <c r="Q77" s="160"/>
      <c r="R77" s="161"/>
      <c r="S77" s="150"/>
      <c r="T77" s="162"/>
      <c r="U77" s="162"/>
      <c r="V77" s="150"/>
      <c r="W77" s="150"/>
      <c r="X77" s="150"/>
      <c r="Y77" s="150"/>
      <c r="Z77" s="150"/>
    </row>
    <row r="78" spans="1:26" ht="15.75" customHeight="1" x14ac:dyDescent="0.2">
      <c r="A78" s="120"/>
      <c r="B78" s="120"/>
      <c r="C78" s="120"/>
      <c r="D78" s="120"/>
      <c r="E78" s="120"/>
      <c r="F78" s="120"/>
      <c r="G78" s="120"/>
      <c r="H78" s="120"/>
      <c r="I78" s="120"/>
      <c r="J78" s="120"/>
      <c r="K78" s="120"/>
      <c r="L78" s="120"/>
      <c r="M78" s="120"/>
      <c r="N78" s="120"/>
      <c r="O78" s="120"/>
      <c r="P78" s="160"/>
      <c r="Q78" s="160"/>
      <c r="R78" s="161"/>
      <c r="S78" s="150"/>
      <c r="T78" s="162"/>
      <c r="U78" s="162"/>
      <c r="V78" s="150"/>
      <c r="W78" s="150"/>
      <c r="X78" s="150"/>
      <c r="Y78" s="150"/>
      <c r="Z78" s="150"/>
    </row>
    <row r="79" spans="1:26" ht="15.75" customHeight="1" x14ac:dyDescent="0.2">
      <c r="A79" s="120"/>
      <c r="B79" s="120"/>
      <c r="C79" s="120"/>
      <c r="D79" s="120"/>
      <c r="E79" s="120"/>
      <c r="F79" s="120"/>
      <c r="G79" s="120"/>
      <c r="H79" s="120"/>
      <c r="I79" s="120"/>
      <c r="J79" s="120"/>
      <c r="K79" s="120"/>
      <c r="L79" s="120"/>
      <c r="M79" s="120"/>
      <c r="N79" s="120"/>
      <c r="O79" s="120"/>
      <c r="P79" s="160"/>
      <c r="Q79" s="160"/>
      <c r="R79" s="161"/>
      <c r="S79" s="150"/>
      <c r="T79" s="162"/>
      <c r="U79" s="162"/>
      <c r="V79" s="150"/>
      <c r="W79" s="150"/>
      <c r="X79" s="150"/>
      <c r="Y79" s="150"/>
      <c r="Z79" s="150"/>
    </row>
    <row r="80" spans="1:26" ht="15.75" customHeight="1" x14ac:dyDescent="0.2">
      <c r="A80" s="120"/>
      <c r="B80" s="120"/>
      <c r="C80" s="120"/>
      <c r="D80" s="120"/>
      <c r="E80" s="120"/>
      <c r="F80" s="120"/>
      <c r="G80" s="120"/>
      <c r="H80" s="120"/>
      <c r="I80" s="120"/>
      <c r="J80" s="120"/>
      <c r="K80" s="120"/>
      <c r="L80" s="120"/>
      <c r="M80" s="120"/>
      <c r="N80" s="120"/>
      <c r="O80" s="120"/>
      <c r="P80" s="160"/>
      <c r="Q80" s="160"/>
      <c r="R80" s="161"/>
      <c r="S80" s="150"/>
      <c r="T80" s="162"/>
      <c r="U80" s="162"/>
      <c r="V80" s="150"/>
      <c r="W80" s="150"/>
      <c r="X80" s="150"/>
      <c r="Y80" s="150"/>
      <c r="Z80" s="150"/>
    </row>
    <row r="81" spans="1:26" ht="15.75" customHeight="1" x14ac:dyDescent="0.2">
      <c r="A81" s="120"/>
      <c r="B81" s="120"/>
      <c r="C81" s="120"/>
      <c r="D81" s="120"/>
      <c r="E81" s="120"/>
      <c r="F81" s="120"/>
      <c r="G81" s="120"/>
      <c r="H81" s="120"/>
      <c r="I81" s="120"/>
      <c r="J81" s="120"/>
      <c r="K81" s="120"/>
      <c r="L81" s="120"/>
      <c r="M81" s="120"/>
      <c r="N81" s="120"/>
      <c r="O81" s="120"/>
      <c r="P81" s="160"/>
      <c r="Q81" s="160"/>
      <c r="R81" s="161"/>
      <c r="S81" s="150"/>
      <c r="T81" s="162"/>
      <c r="U81" s="162"/>
      <c r="V81" s="150"/>
      <c r="W81" s="150"/>
      <c r="X81" s="150"/>
      <c r="Y81" s="150"/>
      <c r="Z81" s="150"/>
    </row>
    <row r="82" spans="1:26" ht="15.75" customHeight="1" x14ac:dyDescent="0.2">
      <c r="A82" s="120"/>
      <c r="B82" s="120"/>
      <c r="C82" s="120"/>
      <c r="D82" s="120"/>
      <c r="E82" s="120"/>
      <c r="F82" s="120"/>
      <c r="G82" s="120"/>
      <c r="H82" s="120"/>
      <c r="I82" s="120"/>
      <c r="J82" s="120"/>
      <c r="K82" s="120"/>
      <c r="L82" s="120"/>
      <c r="M82" s="120"/>
      <c r="N82" s="120"/>
      <c r="O82" s="120"/>
      <c r="P82" s="160"/>
      <c r="Q82" s="160"/>
      <c r="R82" s="161"/>
      <c r="S82" s="150"/>
      <c r="T82" s="162"/>
      <c r="U82" s="162"/>
      <c r="V82" s="150"/>
      <c r="W82" s="150"/>
      <c r="X82" s="150"/>
      <c r="Y82" s="150"/>
      <c r="Z82" s="150"/>
    </row>
    <row r="83" spans="1:26" ht="15.75" customHeight="1" x14ac:dyDescent="0.2">
      <c r="A83" s="120"/>
      <c r="B83" s="120"/>
      <c r="C83" s="120"/>
      <c r="D83" s="120"/>
      <c r="E83" s="120"/>
      <c r="F83" s="120"/>
      <c r="G83" s="120"/>
      <c r="H83" s="120"/>
      <c r="I83" s="120"/>
      <c r="J83" s="120"/>
      <c r="K83" s="120"/>
      <c r="L83" s="120"/>
      <c r="M83" s="120"/>
      <c r="N83" s="120"/>
      <c r="O83" s="120"/>
      <c r="P83" s="160"/>
      <c r="Q83" s="160"/>
      <c r="R83" s="161"/>
      <c r="S83" s="150"/>
      <c r="T83" s="162"/>
      <c r="U83" s="162"/>
      <c r="V83" s="150"/>
      <c r="W83" s="150"/>
      <c r="X83" s="150"/>
      <c r="Y83" s="150"/>
      <c r="Z83" s="150"/>
    </row>
    <row r="84" spans="1:26" ht="15.75" customHeight="1" x14ac:dyDescent="0.2">
      <c r="A84" s="120"/>
      <c r="B84" s="120"/>
      <c r="C84" s="120"/>
      <c r="D84" s="120"/>
      <c r="E84" s="120"/>
      <c r="F84" s="120"/>
      <c r="G84" s="120"/>
      <c r="H84" s="120"/>
      <c r="I84" s="120"/>
      <c r="J84" s="120"/>
      <c r="K84" s="120"/>
      <c r="L84" s="120"/>
      <c r="M84" s="120"/>
      <c r="N84" s="120"/>
      <c r="O84" s="120"/>
      <c r="P84" s="160"/>
      <c r="Q84" s="160"/>
      <c r="R84" s="161"/>
      <c r="S84" s="150"/>
      <c r="T84" s="162"/>
      <c r="U84" s="162"/>
      <c r="V84" s="150"/>
      <c r="W84" s="150"/>
      <c r="X84" s="150"/>
      <c r="Y84" s="150"/>
      <c r="Z84" s="150"/>
    </row>
    <row r="85" spans="1:26" ht="15.75" customHeight="1" x14ac:dyDescent="0.2">
      <c r="A85" s="120"/>
      <c r="B85" s="120"/>
      <c r="C85" s="120"/>
      <c r="D85" s="120"/>
      <c r="E85" s="120"/>
      <c r="F85" s="120"/>
      <c r="G85" s="120"/>
      <c r="H85" s="120"/>
      <c r="I85" s="120"/>
      <c r="J85" s="120"/>
      <c r="K85" s="120"/>
      <c r="L85" s="120"/>
      <c r="M85" s="120"/>
      <c r="N85" s="120"/>
      <c r="O85" s="120"/>
      <c r="P85" s="160"/>
      <c r="Q85" s="160"/>
      <c r="R85" s="161"/>
      <c r="S85" s="150"/>
      <c r="T85" s="162"/>
      <c r="U85" s="162"/>
      <c r="V85" s="150"/>
      <c r="W85" s="150"/>
      <c r="X85" s="150"/>
      <c r="Y85" s="150"/>
      <c r="Z85" s="150"/>
    </row>
    <row r="86" spans="1:26" ht="15.75" customHeight="1" x14ac:dyDescent="0.2">
      <c r="A86" s="120"/>
      <c r="B86" s="120"/>
      <c r="C86" s="120"/>
      <c r="D86" s="120"/>
      <c r="E86" s="120"/>
      <c r="F86" s="120"/>
      <c r="G86" s="120"/>
      <c r="H86" s="120"/>
      <c r="I86" s="120"/>
      <c r="J86" s="120"/>
      <c r="K86" s="120"/>
      <c r="L86" s="120"/>
      <c r="M86" s="120"/>
      <c r="N86" s="120"/>
      <c r="O86" s="120"/>
      <c r="P86" s="160"/>
      <c r="Q86" s="160"/>
      <c r="R86" s="161"/>
      <c r="S86" s="150"/>
      <c r="T86" s="162"/>
      <c r="U86" s="162"/>
      <c r="V86" s="150"/>
      <c r="W86" s="150"/>
      <c r="X86" s="150"/>
      <c r="Y86" s="150"/>
      <c r="Z86" s="150"/>
    </row>
    <row r="87" spans="1:26" ht="15.75" customHeight="1" x14ac:dyDescent="0.2">
      <c r="A87" s="120"/>
      <c r="B87" s="120"/>
      <c r="C87" s="120"/>
      <c r="D87" s="120"/>
      <c r="E87" s="120"/>
      <c r="F87" s="120"/>
      <c r="G87" s="120"/>
      <c r="H87" s="120"/>
      <c r="I87" s="120"/>
      <c r="J87" s="120"/>
      <c r="K87" s="120"/>
      <c r="L87" s="120"/>
      <c r="M87" s="120"/>
      <c r="N87" s="120"/>
      <c r="O87" s="120"/>
      <c r="P87" s="160"/>
      <c r="Q87" s="160"/>
      <c r="R87" s="161"/>
      <c r="S87" s="150"/>
      <c r="T87" s="162"/>
      <c r="U87" s="162"/>
      <c r="V87" s="150"/>
      <c r="W87" s="150"/>
      <c r="X87" s="150"/>
      <c r="Y87" s="150"/>
      <c r="Z87" s="150"/>
    </row>
    <row r="88" spans="1:26" ht="36.75" customHeight="1" x14ac:dyDescent="0.2">
      <c r="A88" s="120"/>
      <c r="B88" s="120"/>
      <c r="C88" s="378"/>
      <c r="D88" s="145"/>
      <c r="E88" s="120"/>
      <c r="F88" s="120"/>
      <c r="G88" s="120"/>
      <c r="H88" s="120"/>
      <c r="I88" s="120"/>
      <c r="J88" s="120"/>
      <c r="K88" s="120"/>
      <c r="L88" s="120"/>
      <c r="M88" s="120"/>
      <c r="N88" s="120"/>
      <c r="O88" s="120"/>
      <c r="P88" s="160"/>
      <c r="Q88" s="160"/>
      <c r="R88" s="161"/>
      <c r="S88" s="150"/>
      <c r="T88" s="162"/>
      <c r="U88" s="162"/>
      <c r="V88" s="150"/>
      <c r="W88" s="150"/>
      <c r="X88" s="150"/>
      <c r="Y88" s="150"/>
      <c r="Z88" s="150"/>
    </row>
    <row r="89" spans="1:26" ht="36.75" customHeight="1" x14ac:dyDescent="0.2">
      <c r="A89" s="120"/>
      <c r="B89" s="120"/>
      <c r="C89" s="378"/>
      <c r="D89" s="145"/>
      <c r="E89" s="120"/>
      <c r="F89" s="120"/>
      <c r="G89" s="120"/>
      <c r="H89" s="120"/>
      <c r="I89" s="120"/>
      <c r="J89" s="120"/>
      <c r="K89" s="120"/>
      <c r="L89" s="120"/>
      <c r="M89" s="120"/>
      <c r="N89" s="120"/>
      <c r="O89" s="120"/>
      <c r="P89" s="160"/>
      <c r="Q89" s="160"/>
      <c r="R89" s="161"/>
      <c r="S89" s="150"/>
      <c r="T89" s="162"/>
      <c r="U89" s="162"/>
      <c r="V89" s="150"/>
      <c r="W89" s="150"/>
      <c r="X89" s="150"/>
      <c r="Y89" s="150"/>
      <c r="Z89" s="150"/>
    </row>
    <row r="90" spans="1:26" ht="36.75" customHeight="1" x14ac:dyDescent="0.2">
      <c r="A90" s="120"/>
      <c r="B90" s="120"/>
      <c r="C90" s="378"/>
      <c r="D90" s="145"/>
      <c r="E90" s="120"/>
      <c r="F90" s="120"/>
      <c r="G90" s="120"/>
      <c r="H90" s="120"/>
      <c r="I90" s="120"/>
      <c r="J90" s="120"/>
      <c r="K90" s="120"/>
      <c r="L90" s="120"/>
      <c r="M90" s="120"/>
      <c r="N90" s="120"/>
      <c r="O90" s="120"/>
      <c r="P90" s="160"/>
      <c r="Q90" s="160"/>
      <c r="R90" s="161"/>
      <c r="S90" s="150"/>
      <c r="T90" s="162"/>
      <c r="U90" s="162"/>
      <c r="V90" s="150"/>
      <c r="W90" s="150"/>
      <c r="X90" s="150"/>
      <c r="Y90" s="150"/>
      <c r="Z90" s="150"/>
    </row>
    <row r="91" spans="1:26" ht="36.75" customHeight="1" x14ac:dyDescent="0.2">
      <c r="A91" s="120"/>
      <c r="B91" s="120"/>
      <c r="C91" s="156"/>
      <c r="D91" s="145"/>
      <c r="E91" s="120"/>
      <c r="F91" s="120"/>
      <c r="G91" s="120"/>
      <c r="H91" s="120"/>
      <c r="I91" s="120"/>
      <c r="J91" s="120"/>
      <c r="K91" s="120"/>
      <c r="L91" s="120"/>
      <c r="M91" s="120"/>
      <c r="N91" s="120"/>
      <c r="O91" s="120"/>
      <c r="P91" s="160"/>
      <c r="Q91" s="160"/>
      <c r="R91" s="161"/>
      <c r="S91" s="150"/>
      <c r="T91" s="162"/>
      <c r="U91" s="162"/>
      <c r="V91" s="150"/>
      <c r="W91" s="150"/>
      <c r="X91" s="150"/>
      <c r="Y91" s="150"/>
      <c r="Z91" s="150"/>
    </row>
    <row r="92" spans="1:26" ht="36.75" customHeight="1" x14ac:dyDescent="0.2">
      <c r="A92" s="120"/>
      <c r="B92" s="120"/>
      <c r="C92" s="378"/>
      <c r="D92" s="145"/>
      <c r="E92" s="120"/>
      <c r="F92" s="120"/>
      <c r="G92" s="120"/>
      <c r="H92" s="120"/>
      <c r="I92" s="120"/>
      <c r="J92" s="120"/>
      <c r="K92" s="120"/>
      <c r="L92" s="120"/>
      <c r="M92" s="120"/>
      <c r="N92" s="120"/>
      <c r="O92" s="120"/>
      <c r="P92" s="160"/>
      <c r="Q92" s="160"/>
      <c r="R92" s="161"/>
      <c r="S92" s="150"/>
      <c r="T92" s="162"/>
      <c r="U92" s="162"/>
      <c r="V92" s="150"/>
      <c r="W92" s="150"/>
      <c r="X92" s="150"/>
      <c r="Y92" s="150"/>
      <c r="Z92" s="150"/>
    </row>
    <row r="93" spans="1:26" ht="15.75" customHeight="1" x14ac:dyDescent="0.2">
      <c r="A93" s="120"/>
      <c r="B93" s="120"/>
      <c r="C93" s="156"/>
      <c r="D93" s="378"/>
      <c r="E93" s="120"/>
      <c r="F93" s="120"/>
      <c r="G93" s="120"/>
      <c r="H93" s="120"/>
      <c r="I93" s="120"/>
      <c r="J93" s="120"/>
      <c r="K93" s="120"/>
      <c r="L93" s="120"/>
      <c r="M93" s="120"/>
      <c r="N93" s="120"/>
      <c r="O93" s="120"/>
      <c r="P93" s="160"/>
      <c r="Q93" s="160"/>
      <c r="R93" s="161"/>
      <c r="S93" s="150"/>
      <c r="T93" s="162"/>
      <c r="U93" s="162"/>
      <c r="V93" s="150"/>
      <c r="W93" s="150"/>
      <c r="X93" s="150"/>
      <c r="Y93" s="150"/>
      <c r="Z93" s="150"/>
    </row>
    <row r="94" spans="1:26" ht="15.75" customHeight="1" x14ac:dyDescent="0.2">
      <c r="A94" s="120"/>
      <c r="B94" s="120"/>
      <c r="C94" s="120"/>
      <c r="D94" s="120"/>
      <c r="E94" s="120"/>
      <c r="F94" s="120"/>
      <c r="G94" s="120"/>
      <c r="H94" s="120"/>
      <c r="I94" s="120"/>
      <c r="J94" s="120"/>
      <c r="K94" s="120"/>
      <c r="L94" s="120"/>
      <c r="M94" s="120"/>
      <c r="N94" s="120"/>
      <c r="O94" s="120"/>
      <c r="P94" s="160"/>
      <c r="Q94" s="160"/>
      <c r="R94" s="161"/>
      <c r="S94" s="150"/>
      <c r="T94" s="162"/>
      <c r="U94" s="162"/>
      <c r="V94" s="150"/>
      <c r="W94" s="150"/>
      <c r="X94" s="150"/>
      <c r="Y94" s="150"/>
      <c r="Z94" s="150"/>
    </row>
    <row r="95" spans="1:26" ht="15.75" customHeight="1" x14ac:dyDescent="0.2">
      <c r="A95" s="120"/>
      <c r="B95" s="120"/>
      <c r="C95" s="120"/>
      <c r="D95" s="120"/>
      <c r="E95" s="120"/>
      <c r="F95" s="120"/>
      <c r="G95" s="120"/>
      <c r="H95" s="120"/>
      <c r="I95" s="120"/>
      <c r="J95" s="120"/>
      <c r="K95" s="120"/>
      <c r="L95" s="120"/>
      <c r="M95" s="120"/>
      <c r="N95" s="120"/>
      <c r="O95" s="120"/>
      <c r="P95" s="160"/>
      <c r="Q95" s="160"/>
      <c r="R95" s="161"/>
      <c r="S95" s="150"/>
      <c r="T95" s="162"/>
      <c r="U95" s="162"/>
      <c r="V95" s="150"/>
      <c r="W95" s="150"/>
      <c r="X95" s="150"/>
      <c r="Y95" s="150"/>
      <c r="Z95" s="150"/>
    </row>
    <row r="96" spans="1:26" ht="15.75" customHeight="1" x14ac:dyDescent="0.2">
      <c r="A96" s="120"/>
      <c r="B96" s="120"/>
      <c r="C96" s="120"/>
      <c r="D96" s="120"/>
      <c r="E96" s="120"/>
      <c r="F96" s="120"/>
      <c r="G96" s="120"/>
      <c r="H96" s="120"/>
      <c r="I96" s="120"/>
      <c r="J96" s="120"/>
      <c r="K96" s="120"/>
      <c r="L96" s="120"/>
      <c r="M96" s="120"/>
      <c r="N96" s="120"/>
      <c r="O96" s="120"/>
      <c r="P96" s="160"/>
      <c r="Q96" s="160"/>
      <c r="R96" s="161"/>
      <c r="S96" s="150"/>
      <c r="T96" s="162"/>
      <c r="U96" s="162"/>
      <c r="V96" s="150"/>
      <c r="W96" s="150"/>
      <c r="X96" s="150"/>
      <c r="Y96" s="150"/>
      <c r="Z96" s="150"/>
    </row>
    <row r="97" spans="1:26" ht="15.75" customHeight="1" x14ac:dyDescent="0.2">
      <c r="A97" s="120"/>
      <c r="B97" s="120"/>
      <c r="C97" s="120"/>
      <c r="D97" s="120"/>
      <c r="E97" s="120"/>
      <c r="F97" s="120"/>
      <c r="G97" s="120"/>
      <c r="H97" s="120"/>
      <c r="I97" s="120"/>
      <c r="J97" s="120"/>
      <c r="K97" s="120"/>
      <c r="L97" s="120"/>
      <c r="M97" s="120"/>
      <c r="N97" s="120"/>
      <c r="O97" s="120"/>
      <c r="P97" s="160"/>
      <c r="Q97" s="160"/>
      <c r="R97" s="161"/>
      <c r="S97" s="150"/>
      <c r="T97" s="162"/>
      <c r="U97" s="162"/>
      <c r="V97" s="150"/>
      <c r="W97" s="150"/>
      <c r="X97" s="150"/>
      <c r="Y97" s="150"/>
      <c r="Z97" s="150"/>
    </row>
    <row r="98" spans="1:26" ht="15.75" customHeight="1" x14ac:dyDescent="0.2">
      <c r="A98" s="120"/>
      <c r="B98" s="120"/>
      <c r="C98" s="120"/>
      <c r="D98" s="120"/>
      <c r="E98" s="120"/>
      <c r="F98" s="120"/>
      <c r="G98" s="120"/>
      <c r="H98" s="120"/>
      <c r="I98" s="120"/>
      <c r="J98" s="120"/>
      <c r="K98" s="120"/>
      <c r="L98" s="120"/>
      <c r="M98" s="120"/>
      <c r="N98" s="120"/>
      <c r="O98" s="120"/>
      <c r="P98" s="160"/>
      <c r="Q98" s="160"/>
      <c r="R98" s="161"/>
      <c r="S98" s="150"/>
      <c r="T98" s="162"/>
      <c r="U98" s="162"/>
      <c r="V98" s="150"/>
      <c r="W98" s="150"/>
      <c r="X98" s="150"/>
      <c r="Y98" s="150"/>
      <c r="Z98" s="150"/>
    </row>
    <row r="99" spans="1:26" ht="15.75" customHeight="1" x14ac:dyDescent="0.2">
      <c r="A99" s="120"/>
      <c r="B99" s="120"/>
      <c r="C99" s="120"/>
      <c r="D99" s="120"/>
      <c r="E99" s="120"/>
      <c r="F99" s="120"/>
      <c r="G99" s="120"/>
      <c r="H99" s="120"/>
      <c r="I99" s="120"/>
      <c r="J99" s="120"/>
      <c r="K99" s="120"/>
      <c r="L99" s="120"/>
      <c r="M99" s="120"/>
      <c r="N99" s="120"/>
      <c r="O99" s="120"/>
      <c r="P99" s="160"/>
      <c r="Q99" s="160"/>
      <c r="R99" s="161"/>
      <c r="S99" s="150"/>
      <c r="T99" s="162"/>
      <c r="U99" s="162"/>
      <c r="V99" s="150"/>
      <c r="W99" s="150"/>
      <c r="X99" s="150"/>
      <c r="Y99" s="150"/>
      <c r="Z99" s="150"/>
    </row>
    <row r="100" spans="1:26" ht="15.75" customHeight="1" x14ac:dyDescent="0.2">
      <c r="A100" s="120"/>
      <c r="B100" s="120"/>
      <c r="C100" s="120"/>
      <c r="D100" s="120"/>
      <c r="E100" s="120"/>
      <c r="F100" s="120"/>
      <c r="G100" s="120"/>
      <c r="H100" s="120"/>
      <c r="I100" s="120"/>
      <c r="J100" s="120"/>
      <c r="K100" s="120"/>
      <c r="L100" s="120"/>
      <c r="M100" s="120"/>
      <c r="N100" s="120"/>
      <c r="O100" s="120"/>
      <c r="P100" s="160"/>
      <c r="Q100" s="160"/>
      <c r="R100" s="161"/>
      <c r="S100" s="150"/>
      <c r="T100" s="162"/>
      <c r="U100" s="162"/>
      <c r="V100" s="150"/>
      <c r="W100" s="150"/>
      <c r="X100" s="150"/>
      <c r="Y100" s="150"/>
      <c r="Z100" s="150"/>
    </row>
    <row r="101" spans="1:26" ht="15.75" customHeight="1" x14ac:dyDescent="0.2">
      <c r="A101" s="120"/>
      <c r="B101" s="120"/>
      <c r="C101" s="120"/>
      <c r="D101" s="120"/>
      <c r="E101" s="120"/>
      <c r="F101" s="120"/>
      <c r="G101" s="120"/>
      <c r="H101" s="120"/>
      <c r="I101" s="120"/>
      <c r="J101" s="120"/>
      <c r="K101" s="120"/>
      <c r="L101" s="120"/>
      <c r="M101" s="120"/>
      <c r="N101" s="120"/>
      <c r="O101" s="120"/>
      <c r="P101" s="160"/>
      <c r="Q101" s="160"/>
      <c r="R101" s="161"/>
      <c r="S101" s="150"/>
      <c r="T101" s="162"/>
      <c r="U101" s="162"/>
      <c r="V101" s="150"/>
      <c r="W101" s="150"/>
      <c r="X101" s="150"/>
      <c r="Y101" s="150"/>
      <c r="Z101" s="150"/>
    </row>
    <row r="102" spans="1:26" ht="15.75" customHeight="1" x14ac:dyDescent="0.2">
      <c r="A102" s="120"/>
      <c r="B102" s="120"/>
      <c r="C102" s="120"/>
      <c r="D102" s="120"/>
      <c r="E102" s="120"/>
      <c r="F102" s="120"/>
      <c r="G102" s="120"/>
      <c r="H102" s="120"/>
      <c r="I102" s="120"/>
      <c r="J102" s="120"/>
      <c r="K102" s="120"/>
      <c r="L102" s="120"/>
      <c r="M102" s="120"/>
      <c r="N102" s="120"/>
      <c r="O102" s="120"/>
      <c r="P102" s="160"/>
      <c r="Q102" s="160"/>
      <c r="R102" s="161"/>
      <c r="S102" s="150"/>
      <c r="T102" s="162"/>
      <c r="U102" s="162"/>
      <c r="V102" s="150"/>
      <c r="W102" s="150"/>
      <c r="X102" s="150"/>
      <c r="Y102" s="150"/>
      <c r="Z102" s="150"/>
    </row>
    <row r="103" spans="1:26" ht="15.75" customHeight="1" x14ac:dyDescent="0.2">
      <c r="A103" s="120"/>
      <c r="B103" s="120"/>
      <c r="C103" s="120"/>
      <c r="D103" s="120"/>
      <c r="E103" s="120"/>
      <c r="F103" s="120"/>
      <c r="G103" s="120"/>
      <c r="H103" s="120"/>
      <c r="I103" s="120"/>
      <c r="J103" s="120"/>
      <c r="K103" s="120"/>
      <c r="L103" s="120"/>
      <c r="M103" s="120"/>
      <c r="N103" s="120"/>
      <c r="O103" s="120"/>
      <c r="P103" s="160"/>
      <c r="Q103" s="160"/>
      <c r="R103" s="161"/>
      <c r="S103" s="150"/>
      <c r="T103" s="162"/>
      <c r="U103" s="162"/>
      <c r="V103" s="150"/>
      <c r="W103" s="150"/>
      <c r="X103" s="150"/>
      <c r="Y103" s="150"/>
      <c r="Z103" s="150"/>
    </row>
    <row r="104" spans="1:26" ht="15.75" customHeight="1" x14ac:dyDescent="0.2">
      <c r="A104" s="120"/>
      <c r="B104" s="120"/>
      <c r="C104" s="120"/>
      <c r="D104" s="120"/>
      <c r="E104" s="120"/>
      <c r="F104" s="120"/>
      <c r="G104" s="120"/>
      <c r="H104" s="120"/>
      <c r="I104" s="120"/>
      <c r="J104" s="120"/>
      <c r="K104" s="120"/>
      <c r="L104" s="120"/>
      <c r="M104" s="120"/>
      <c r="N104" s="120"/>
      <c r="O104" s="120"/>
      <c r="P104" s="160"/>
      <c r="Q104" s="160"/>
      <c r="R104" s="161"/>
      <c r="S104" s="150"/>
      <c r="T104" s="162"/>
      <c r="U104" s="162"/>
      <c r="V104" s="150"/>
      <c r="W104" s="150"/>
      <c r="X104" s="150"/>
      <c r="Y104" s="150"/>
      <c r="Z104" s="150"/>
    </row>
    <row r="105" spans="1:26" ht="15.75" customHeight="1" x14ac:dyDescent="0.2">
      <c r="A105" s="120"/>
      <c r="B105" s="120"/>
      <c r="C105" s="120"/>
      <c r="D105" s="120"/>
      <c r="E105" s="120"/>
      <c r="F105" s="120"/>
      <c r="G105" s="120"/>
      <c r="H105" s="120"/>
      <c r="I105" s="120"/>
      <c r="J105" s="120"/>
      <c r="K105" s="120"/>
      <c r="L105" s="120"/>
      <c r="M105" s="120"/>
      <c r="N105" s="120"/>
      <c r="O105" s="120"/>
      <c r="P105" s="160"/>
      <c r="Q105" s="160"/>
      <c r="R105" s="161"/>
      <c r="S105" s="150"/>
      <c r="T105" s="162"/>
      <c r="U105" s="162"/>
      <c r="V105" s="150"/>
      <c r="W105" s="150"/>
      <c r="X105" s="150"/>
      <c r="Y105" s="150"/>
      <c r="Z105" s="150"/>
    </row>
    <row r="106" spans="1:26" ht="15.75" customHeight="1" x14ac:dyDescent="0.2">
      <c r="A106" s="120"/>
      <c r="B106" s="120"/>
      <c r="C106" s="120"/>
      <c r="D106" s="120"/>
      <c r="E106" s="120"/>
      <c r="F106" s="120"/>
      <c r="G106" s="120"/>
      <c r="H106" s="120"/>
      <c r="I106" s="120"/>
      <c r="J106" s="120"/>
      <c r="K106" s="120"/>
      <c r="L106" s="120"/>
      <c r="M106" s="120"/>
      <c r="N106" s="120"/>
      <c r="O106" s="120"/>
      <c r="P106" s="160"/>
      <c r="Q106" s="160"/>
      <c r="R106" s="161"/>
      <c r="S106" s="150"/>
      <c r="T106" s="162"/>
      <c r="U106" s="162"/>
      <c r="V106" s="150"/>
      <c r="W106" s="150"/>
      <c r="X106" s="150"/>
      <c r="Y106" s="150"/>
      <c r="Z106" s="150"/>
    </row>
    <row r="107" spans="1:26" ht="15.75" customHeight="1" x14ac:dyDescent="0.2">
      <c r="A107" s="120"/>
      <c r="B107" s="120"/>
      <c r="C107" s="120"/>
      <c r="D107" s="120"/>
      <c r="E107" s="120"/>
      <c r="F107" s="120"/>
      <c r="G107" s="120"/>
      <c r="H107" s="120"/>
      <c r="I107" s="120"/>
      <c r="J107" s="120"/>
      <c r="K107" s="120"/>
      <c r="L107" s="120"/>
      <c r="M107" s="120"/>
      <c r="N107" s="120"/>
      <c r="O107" s="120"/>
      <c r="P107" s="160"/>
      <c r="Q107" s="160"/>
      <c r="R107" s="161"/>
      <c r="S107" s="150"/>
      <c r="T107" s="162"/>
      <c r="U107" s="162"/>
      <c r="V107" s="150"/>
      <c r="W107" s="150"/>
      <c r="X107" s="150"/>
      <c r="Y107" s="150"/>
      <c r="Z107" s="150"/>
    </row>
    <row r="108" spans="1:26" ht="15.75" customHeight="1" x14ac:dyDescent="0.2">
      <c r="A108" s="120"/>
      <c r="B108" s="120"/>
      <c r="C108" s="120"/>
      <c r="D108" s="120"/>
      <c r="E108" s="120"/>
      <c r="F108" s="120"/>
      <c r="G108" s="120"/>
      <c r="H108" s="120"/>
      <c r="I108" s="120"/>
      <c r="J108" s="120"/>
      <c r="K108" s="120"/>
      <c r="L108" s="120"/>
      <c r="M108" s="120"/>
      <c r="N108" s="120"/>
      <c r="O108" s="120"/>
      <c r="P108" s="160"/>
      <c r="Q108" s="160"/>
      <c r="R108" s="161"/>
      <c r="S108" s="150"/>
      <c r="T108" s="162"/>
      <c r="U108" s="162"/>
      <c r="V108" s="150"/>
      <c r="W108" s="150"/>
      <c r="X108" s="150"/>
      <c r="Y108" s="150"/>
      <c r="Z108" s="150"/>
    </row>
    <row r="109" spans="1:26" ht="15.75" customHeight="1" x14ac:dyDescent="0.2">
      <c r="A109" s="120"/>
      <c r="B109" s="120"/>
      <c r="C109" s="120"/>
      <c r="D109" s="120"/>
      <c r="E109" s="120"/>
      <c r="F109" s="120"/>
      <c r="G109" s="120"/>
      <c r="H109" s="120"/>
      <c r="I109" s="120"/>
      <c r="J109" s="120"/>
      <c r="K109" s="120"/>
      <c r="L109" s="120"/>
      <c r="M109" s="120"/>
      <c r="N109" s="120"/>
      <c r="O109" s="120"/>
      <c r="P109" s="160"/>
      <c r="Q109" s="160"/>
      <c r="R109" s="161"/>
      <c r="S109" s="150"/>
      <c r="T109" s="162"/>
      <c r="U109" s="162"/>
      <c r="V109" s="150"/>
      <c r="W109" s="150"/>
      <c r="X109" s="150"/>
      <c r="Y109" s="150"/>
      <c r="Z109" s="150"/>
    </row>
    <row r="110" spans="1:26" ht="15.75" customHeight="1" x14ac:dyDescent="0.2">
      <c r="A110" s="120"/>
      <c r="B110" s="120"/>
      <c r="C110" s="120"/>
      <c r="D110" s="120"/>
      <c r="E110" s="120"/>
      <c r="F110" s="120"/>
      <c r="G110" s="120"/>
      <c r="H110" s="120"/>
      <c r="I110" s="120"/>
      <c r="J110" s="120"/>
      <c r="K110" s="120"/>
      <c r="L110" s="120"/>
      <c r="M110" s="120"/>
      <c r="N110" s="120"/>
      <c r="O110" s="120"/>
      <c r="P110" s="160"/>
      <c r="Q110" s="160"/>
      <c r="R110" s="161"/>
      <c r="S110" s="150"/>
      <c r="T110" s="162"/>
      <c r="U110" s="162"/>
      <c r="V110" s="150"/>
      <c r="W110" s="150"/>
      <c r="X110" s="150"/>
      <c r="Y110" s="150"/>
      <c r="Z110" s="150"/>
    </row>
    <row r="111" spans="1:26" ht="15.75" customHeight="1" x14ac:dyDescent="0.2">
      <c r="A111" s="120"/>
      <c r="B111" s="120"/>
      <c r="C111" s="120"/>
      <c r="D111" s="120"/>
      <c r="E111" s="120"/>
      <c r="F111" s="120"/>
      <c r="G111" s="120"/>
      <c r="H111" s="120"/>
      <c r="I111" s="120"/>
      <c r="J111" s="120"/>
      <c r="K111" s="120"/>
      <c r="L111" s="120"/>
      <c r="M111" s="120"/>
      <c r="N111" s="120"/>
      <c r="O111" s="120"/>
      <c r="P111" s="160"/>
      <c r="Q111" s="160"/>
      <c r="R111" s="161"/>
      <c r="S111" s="150"/>
      <c r="T111" s="162"/>
      <c r="U111" s="162"/>
      <c r="V111" s="150"/>
      <c r="W111" s="150"/>
      <c r="X111" s="150"/>
      <c r="Y111" s="150"/>
      <c r="Z111" s="150"/>
    </row>
    <row r="112" spans="1:26" ht="15.75" customHeight="1" x14ac:dyDescent="0.2">
      <c r="A112" s="120"/>
      <c r="B112" s="120"/>
      <c r="C112" s="120"/>
      <c r="D112" s="120"/>
      <c r="E112" s="120"/>
      <c r="F112" s="120"/>
      <c r="G112" s="120"/>
      <c r="H112" s="120"/>
      <c r="I112" s="120"/>
      <c r="J112" s="120"/>
      <c r="K112" s="120"/>
      <c r="L112" s="120"/>
      <c r="M112" s="120"/>
      <c r="N112" s="120"/>
      <c r="O112" s="120"/>
      <c r="P112" s="160"/>
      <c r="Q112" s="160"/>
      <c r="R112" s="161"/>
      <c r="S112" s="150"/>
      <c r="T112" s="162"/>
      <c r="U112" s="162"/>
      <c r="V112" s="150"/>
      <c r="W112" s="150"/>
      <c r="X112" s="150"/>
      <c r="Y112" s="150"/>
      <c r="Z112" s="150"/>
    </row>
    <row r="113" spans="1:26" ht="15.75" customHeight="1" x14ac:dyDescent="0.2">
      <c r="A113" s="120"/>
      <c r="B113" s="120"/>
      <c r="C113" s="120"/>
      <c r="D113" s="120"/>
      <c r="E113" s="120"/>
      <c r="F113" s="120"/>
      <c r="G113" s="120"/>
      <c r="H113" s="120"/>
      <c r="I113" s="120"/>
      <c r="J113" s="120"/>
      <c r="K113" s="120"/>
      <c r="L113" s="120"/>
      <c r="M113" s="120"/>
      <c r="N113" s="120"/>
      <c r="O113" s="120"/>
      <c r="P113" s="160"/>
      <c r="Q113" s="160"/>
      <c r="R113" s="161"/>
      <c r="S113" s="150"/>
      <c r="T113" s="162"/>
      <c r="U113" s="162"/>
      <c r="V113" s="150"/>
      <c r="W113" s="150"/>
      <c r="X113" s="150"/>
      <c r="Y113" s="150"/>
      <c r="Z113" s="150"/>
    </row>
    <row r="114" spans="1:26" ht="15.75" customHeight="1" x14ac:dyDescent="0.2">
      <c r="A114" s="120"/>
      <c r="B114" s="120"/>
      <c r="C114" s="120"/>
      <c r="D114" s="120"/>
      <c r="E114" s="120"/>
      <c r="F114" s="120"/>
      <c r="G114" s="120"/>
      <c r="H114" s="120"/>
      <c r="I114" s="120"/>
      <c r="J114" s="120"/>
      <c r="K114" s="120"/>
      <c r="L114" s="120"/>
      <c r="M114" s="120"/>
      <c r="N114" s="120"/>
      <c r="O114" s="120"/>
      <c r="P114" s="160"/>
      <c r="Q114" s="160"/>
      <c r="R114" s="161"/>
      <c r="S114" s="150"/>
      <c r="T114" s="162"/>
      <c r="U114" s="162"/>
      <c r="V114" s="150"/>
      <c r="W114" s="150"/>
      <c r="X114" s="150"/>
      <c r="Y114" s="150"/>
      <c r="Z114" s="150"/>
    </row>
    <row r="115" spans="1:26" ht="15.75" customHeight="1" x14ac:dyDescent="0.2">
      <c r="A115" s="120"/>
      <c r="B115" s="120"/>
      <c r="C115" s="120"/>
      <c r="D115" s="120"/>
      <c r="E115" s="120"/>
      <c r="F115" s="120"/>
      <c r="G115" s="120"/>
      <c r="H115" s="120"/>
      <c r="I115" s="120"/>
      <c r="J115" s="120"/>
      <c r="K115" s="120"/>
      <c r="L115" s="120"/>
      <c r="M115" s="120"/>
      <c r="N115" s="120"/>
      <c r="O115" s="120"/>
      <c r="P115" s="160"/>
      <c r="Q115" s="160"/>
      <c r="R115" s="161"/>
      <c r="S115" s="150"/>
      <c r="T115" s="162"/>
      <c r="U115" s="162"/>
      <c r="V115" s="150"/>
      <c r="W115" s="150"/>
      <c r="X115" s="150"/>
      <c r="Y115" s="150"/>
      <c r="Z115" s="150"/>
    </row>
    <row r="116" spans="1:26" ht="15.75" customHeight="1" x14ac:dyDescent="0.2">
      <c r="A116" s="120"/>
      <c r="B116" s="120"/>
      <c r="C116" s="120"/>
      <c r="D116" s="120"/>
      <c r="E116" s="120"/>
      <c r="F116" s="120"/>
      <c r="G116" s="120"/>
      <c r="H116" s="120"/>
      <c r="I116" s="120"/>
      <c r="J116" s="120"/>
      <c r="K116" s="120"/>
      <c r="L116" s="120"/>
      <c r="M116" s="120"/>
      <c r="N116" s="120"/>
      <c r="O116" s="120"/>
      <c r="P116" s="160"/>
      <c r="Q116" s="160"/>
      <c r="R116" s="161"/>
      <c r="S116" s="150"/>
      <c r="T116" s="162"/>
      <c r="U116" s="162"/>
      <c r="V116" s="150"/>
      <c r="W116" s="150"/>
      <c r="X116" s="150"/>
      <c r="Y116" s="150"/>
      <c r="Z116" s="150"/>
    </row>
    <row r="117" spans="1:26" ht="15.75" customHeight="1" x14ac:dyDescent="0.2">
      <c r="A117" s="120"/>
      <c r="B117" s="120"/>
      <c r="C117" s="120"/>
      <c r="D117" s="120"/>
      <c r="E117" s="120"/>
      <c r="F117" s="120"/>
      <c r="G117" s="120"/>
      <c r="H117" s="120"/>
      <c r="I117" s="120"/>
      <c r="J117" s="120"/>
      <c r="K117" s="120"/>
      <c r="L117" s="120"/>
      <c r="M117" s="120"/>
      <c r="N117" s="120"/>
      <c r="O117" s="120"/>
      <c r="P117" s="160"/>
      <c r="Q117" s="160"/>
      <c r="R117" s="161"/>
      <c r="S117" s="150"/>
      <c r="T117" s="162"/>
      <c r="U117" s="162"/>
      <c r="V117" s="150"/>
      <c r="W117" s="150"/>
      <c r="X117" s="150"/>
      <c r="Y117" s="150"/>
      <c r="Z117" s="150"/>
    </row>
    <row r="118" spans="1:26" ht="15.75" customHeight="1" x14ac:dyDescent="0.2">
      <c r="A118" s="120"/>
      <c r="B118" s="120"/>
      <c r="C118" s="120"/>
      <c r="D118" s="120"/>
      <c r="E118" s="120"/>
      <c r="F118" s="120"/>
      <c r="G118" s="120"/>
      <c r="H118" s="120"/>
      <c r="I118" s="120"/>
      <c r="J118" s="120"/>
      <c r="K118" s="120"/>
      <c r="L118" s="120"/>
      <c r="M118" s="120"/>
      <c r="N118" s="120"/>
      <c r="O118" s="120"/>
      <c r="P118" s="160"/>
      <c r="Q118" s="160"/>
      <c r="R118" s="161"/>
      <c r="S118" s="150"/>
      <c r="T118" s="162"/>
      <c r="U118" s="162"/>
      <c r="V118" s="150"/>
      <c r="W118" s="150"/>
      <c r="X118" s="150"/>
      <c r="Y118" s="150"/>
      <c r="Z118" s="150"/>
    </row>
    <row r="119" spans="1:26" ht="15.75" customHeight="1" x14ac:dyDescent="0.2">
      <c r="A119" s="120"/>
      <c r="B119" s="120"/>
      <c r="C119" s="120"/>
      <c r="D119" s="120"/>
      <c r="E119" s="120"/>
      <c r="F119" s="120"/>
      <c r="G119" s="120"/>
      <c r="H119" s="120"/>
      <c r="I119" s="120"/>
      <c r="J119" s="120"/>
      <c r="K119" s="120"/>
      <c r="L119" s="120"/>
      <c r="M119" s="120"/>
      <c r="N119" s="120"/>
      <c r="O119" s="120"/>
      <c r="P119" s="160"/>
      <c r="Q119" s="160"/>
      <c r="R119" s="161"/>
      <c r="S119" s="150"/>
      <c r="T119" s="162"/>
      <c r="U119" s="162"/>
      <c r="V119" s="150"/>
      <c r="W119" s="150"/>
      <c r="X119" s="150"/>
      <c r="Y119" s="150"/>
      <c r="Z119" s="150"/>
    </row>
    <row r="120" spans="1:26" ht="15.75" customHeight="1" x14ac:dyDescent="0.2">
      <c r="A120" s="120"/>
      <c r="B120" s="120"/>
      <c r="C120" s="120"/>
      <c r="D120" s="120"/>
      <c r="E120" s="120"/>
      <c r="F120" s="120"/>
      <c r="G120" s="120"/>
      <c r="H120" s="120"/>
      <c r="I120" s="120"/>
      <c r="J120" s="120"/>
      <c r="K120" s="120"/>
      <c r="L120" s="120"/>
      <c r="M120" s="120"/>
      <c r="N120" s="120"/>
      <c r="O120" s="120"/>
      <c r="P120" s="160"/>
      <c r="Q120" s="160"/>
      <c r="R120" s="161"/>
      <c r="S120" s="150"/>
      <c r="T120" s="162"/>
      <c r="U120" s="162"/>
      <c r="V120" s="150"/>
      <c r="W120" s="150"/>
      <c r="X120" s="150"/>
      <c r="Y120" s="150"/>
      <c r="Z120" s="150"/>
    </row>
    <row r="121" spans="1:26" ht="15.75" customHeight="1" x14ac:dyDescent="0.2">
      <c r="A121" s="120"/>
      <c r="B121" s="120"/>
      <c r="C121" s="120"/>
      <c r="D121" s="120"/>
      <c r="E121" s="120"/>
      <c r="F121" s="120"/>
      <c r="G121" s="120"/>
      <c r="H121" s="120"/>
      <c r="I121" s="120"/>
      <c r="J121" s="120"/>
      <c r="K121" s="120"/>
      <c r="L121" s="120"/>
      <c r="M121" s="120"/>
      <c r="N121" s="120"/>
      <c r="O121" s="120"/>
      <c r="P121" s="160"/>
      <c r="Q121" s="160"/>
      <c r="R121" s="161"/>
      <c r="S121" s="150"/>
      <c r="T121" s="162"/>
      <c r="U121" s="162"/>
      <c r="V121" s="150"/>
      <c r="W121" s="150"/>
      <c r="X121" s="150"/>
      <c r="Y121" s="150"/>
      <c r="Z121" s="150"/>
    </row>
    <row r="122" spans="1:26" ht="15.75" customHeight="1" x14ac:dyDescent="0.2">
      <c r="A122" s="120"/>
      <c r="B122" s="120"/>
      <c r="C122" s="120"/>
      <c r="D122" s="120"/>
      <c r="E122" s="120"/>
      <c r="F122" s="120"/>
      <c r="G122" s="120"/>
      <c r="H122" s="120"/>
      <c r="I122" s="120"/>
      <c r="J122" s="120"/>
      <c r="K122" s="120"/>
      <c r="L122" s="120"/>
      <c r="M122" s="120"/>
      <c r="N122" s="120"/>
      <c r="O122" s="120"/>
      <c r="P122" s="160"/>
      <c r="Q122" s="160"/>
      <c r="R122" s="161"/>
      <c r="S122" s="150"/>
      <c r="T122" s="162"/>
      <c r="U122" s="162"/>
      <c r="V122" s="150"/>
      <c r="W122" s="150"/>
      <c r="X122" s="150"/>
      <c r="Y122" s="150"/>
      <c r="Z122" s="150"/>
    </row>
    <row r="123" spans="1:26" ht="15.75" customHeight="1" x14ac:dyDescent="0.2">
      <c r="A123" s="120"/>
      <c r="B123" s="120"/>
      <c r="C123" s="120"/>
      <c r="D123" s="120"/>
      <c r="E123" s="120"/>
      <c r="F123" s="120"/>
      <c r="G123" s="120"/>
      <c r="H123" s="120"/>
      <c r="I123" s="120"/>
      <c r="J123" s="120"/>
      <c r="K123" s="120"/>
      <c r="L123" s="120"/>
      <c r="M123" s="120"/>
      <c r="N123" s="120"/>
      <c r="O123" s="120"/>
      <c r="P123" s="160"/>
      <c r="Q123" s="160"/>
      <c r="R123" s="161"/>
      <c r="S123" s="150"/>
      <c r="T123" s="162"/>
      <c r="U123" s="162"/>
      <c r="V123" s="150"/>
      <c r="W123" s="150"/>
      <c r="X123" s="150"/>
      <c r="Y123" s="150"/>
      <c r="Z123" s="150"/>
    </row>
    <row r="124" spans="1:26" ht="15.75" customHeight="1" x14ac:dyDescent="0.2">
      <c r="A124" s="120"/>
      <c r="B124" s="120"/>
      <c r="C124" s="120"/>
      <c r="D124" s="120"/>
      <c r="E124" s="120"/>
      <c r="F124" s="120"/>
      <c r="G124" s="120"/>
      <c r="H124" s="120"/>
      <c r="I124" s="120"/>
      <c r="J124" s="120"/>
      <c r="K124" s="120"/>
      <c r="L124" s="120"/>
      <c r="M124" s="120"/>
      <c r="N124" s="120"/>
      <c r="O124" s="120"/>
      <c r="P124" s="160"/>
      <c r="Q124" s="160"/>
      <c r="R124" s="161"/>
      <c r="S124" s="150"/>
      <c r="T124" s="162"/>
      <c r="U124" s="162"/>
      <c r="V124" s="150"/>
      <c r="W124" s="150"/>
      <c r="X124" s="150"/>
      <c r="Y124" s="150"/>
      <c r="Z124" s="150"/>
    </row>
    <row r="125" spans="1:26" ht="15.75" customHeight="1" x14ac:dyDescent="0.2">
      <c r="A125" s="120"/>
      <c r="B125" s="120"/>
      <c r="C125" s="120"/>
      <c r="D125" s="120"/>
      <c r="E125" s="120"/>
      <c r="F125" s="120"/>
      <c r="G125" s="120"/>
      <c r="H125" s="120"/>
      <c r="I125" s="120"/>
      <c r="J125" s="120"/>
      <c r="K125" s="120"/>
      <c r="L125" s="120"/>
      <c r="M125" s="120"/>
      <c r="N125" s="120"/>
      <c r="O125" s="120"/>
      <c r="P125" s="160"/>
      <c r="Q125" s="160"/>
      <c r="R125" s="161"/>
      <c r="S125" s="150"/>
      <c r="T125" s="162"/>
      <c r="U125" s="162"/>
      <c r="V125" s="150"/>
      <c r="W125" s="150"/>
      <c r="X125" s="150"/>
      <c r="Y125" s="150"/>
      <c r="Z125" s="150"/>
    </row>
    <row r="126" spans="1:26" ht="15.75" customHeight="1" x14ac:dyDescent="0.2">
      <c r="A126" s="120"/>
      <c r="B126" s="120"/>
      <c r="C126" s="120"/>
      <c r="D126" s="120"/>
      <c r="E126" s="120"/>
      <c r="F126" s="120"/>
      <c r="G126" s="120"/>
      <c r="H126" s="120"/>
      <c r="I126" s="120"/>
      <c r="J126" s="120"/>
      <c r="K126" s="120"/>
      <c r="L126" s="120"/>
      <c r="M126" s="120"/>
      <c r="N126" s="120"/>
      <c r="O126" s="120"/>
      <c r="P126" s="160"/>
      <c r="Q126" s="160"/>
      <c r="R126" s="161"/>
      <c r="S126" s="150"/>
      <c r="T126" s="162"/>
      <c r="U126" s="162"/>
      <c r="V126" s="150"/>
      <c r="W126" s="150"/>
      <c r="X126" s="150"/>
      <c r="Y126" s="150"/>
      <c r="Z126" s="150"/>
    </row>
    <row r="127" spans="1:26" ht="15.75" customHeight="1" x14ac:dyDescent="0.2">
      <c r="A127" s="120"/>
      <c r="B127" s="120"/>
      <c r="C127" s="120"/>
      <c r="D127" s="120"/>
      <c r="E127" s="120"/>
      <c r="F127" s="120"/>
      <c r="G127" s="120"/>
      <c r="H127" s="120"/>
      <c r="I127" s="120"/>
      <c r="J127" s="120"/>
      <c r="K127" s="120"/>
      <c r="L127" s="120"/>
      <c r="M127" s="120"/>
      <c r="N127" s="120"/>
      <c r="O127" s="120"/>
      <c r="P127" s="160"/>
      <c r="Q127" s="160"/>
      <c r="R127" s="161"/>
      <c r="S127" s="150"/>
      <c r="T127" s="162"/>
      <c r="U127" s="162"/>
      <c r="V127" s="150"/>
      <c r="W127" s="150"/>
      <c r="X127" s="150"/>
      <c r="Y127" s="150"/>
      <c r="Z127" s="150"/>
    </row>
    <row r="128" spans="1:26" ht="15.75" customHeight="1" x14ac:dyDescent="0.2">
      <c r="A128" s="120"/>
      <c r="B128" s="120"/>
      <c r="C128" s="120"/>
      <c r="D128" s="120"/>
      <c r="E128" s="120"/>
      <c r="F128" s="120"/>
      <c r="G128" s="120"/>
      <c r="H128" s="120"/>
      <c r="I128" s="120"/>
      <c r="J128" s="120"/>
      <c r="K128" s="120"/>
      <c r="L128" s="120"/>
      <c r="M128" s="120"/>
      <c r="N128" s="120"/>
      <c r="O128" s="120"/>
      <c r="P128" s="160"/>
      <c r="Q128" s="160"/>
      <c r="R128" s="161"/>
      <c r="S128" s="150"/>
      <c r="T128" s="162"/>
      <c r="U128" s="162"/>
      <c r="V128" s="150"/>
      <c r="W128" s="150"/>
      <c r="X128" s="150"/>
      <c r="Y128" s="150"/>
      <c r="Z128" s="150"/>
    </row>
    <row r="129" spans="1:26" ht="15.75" customHeight="1" x14ac:dyDescent="0.2">
      <c r="A129" s="120"/>
      <c r="B129" s="120"/>
      <c r="C129" s="120"/>
      <c r="D129" s="120"/>
      <c r="E129" s="120"/>
      <c r="F129" s="120"/>
      <c r="G129" s="120"/>
      <c r="H129" s="120"/>
      <c r="I129" s="120"/>
      <c r="J129" s="120"/>
      <c r="K129" s="120"/>
      <c r="L129" s="120"/>
      <c r="M129" s="120"/>
      <c r="N129" s="120"/>
      <c r="O129" s="120"/>
      <c r="P129" s="160"/>
      <c r="Q129" s="160"/>
      <c r="R129" s="161"/>
      <c r="S129" s="150"/>
      <c r="T129" s="162"/>
      <c r="U129" s="162"/>
      <c r="V129" s="150"/>
      <c r="W129" s="150"/>
      <c r="X129" s="150"/>
      <c r="Y129" s="150"/>
      <c r="Z129" s="150"/>
    </row>
    <row r="130" spans="1:26" ht="15.75" customHeight="1" x14ac:dyDescent="0.2">
      <c r="A130" s="120"/>
      <c r="B130" s="120"/>
      <c r="C130" s="120"/>
      <c r="D130" s="120"/>
      <c r="E130" s="120"/>
      <c r="F130" s="120"/>
      <c r="G130" s="120"/>
      <c r="H130" s="120"/>
      <c r="I130" s="120"/>
      <c r="J130" s="120"/>
      <c r="K130" s="120"/>
      <c r="L130" s="120"/>
      <c r="M130" s="120"/>
      <c r="N130" s="120"/>
      <c r="O130" s="120"/>
      <c r="P130" s="160"/>
      <c r="Q130" s="160"/>
      <c r="R130" s="161"/>
      <c r="S130" s="150"/>
      <c r="T130" s="162"/>
      <c r="U130" s="162"/>
      <c r="V130" s="150"/>
      <c r="W130" s="150"/>
      <c r="X130" s="150"/>
      <c r="Y130" s="150"/>
      <c r="Z130" s="150"/>
    </row>
    <row r="131" spans="1:26" ht="15.75" customHeight="1" x14ac:dyDescent="0.2">
      <c r="A131" s="120"/>
      <c r="B131" s="120"/>
      <c r="C131" s="120"/>
      <c r="D131" s="120"/>
      <c r="E131" s="120"/>
      <c r="F131" s="120"/>
      <c r="G131" s="120"/>
      <c r="H131" s="120"/>
      <c r="I131" s="120"/>
      <c r="J131" s="120"/>
      <c r="K131" s="120"/>
      <c r="L131" s="120"/>
      <c r="M131" s="120"/>
      <c r="N131" s="120"/>
      <c r="O131" s="120"/>
      <c r="P131" s="160"/>
      <c r="W131" s="150"/>
      <c r="X131" s="150"/>
      <c r="Y131" s="150"/>
      <c r="Z131" s="150"/>
    </row>
    <row r="132" spans="1:26" ht="15.75" customHeight="1" x14ac:dyDescent="0.2">
      <c r="A132" s="120"/>
      <c r="B132" s="120"/>
      <c r="C132" s="120"/>
      <c r="D132" s="120"/>
      <c r="E132" s="120"/>
      <c r="F132" s="120"/>
      <c r="G132" s="120"/>
      <c r="H132" s="120"/>
      <c r="I132" s="120"/>
      <c r="J132" s="120"/>
      <c r="K132" s="120"/>
      <c r="L132" s="120"/>
      <c r="M132" s="120"/>
      <c r="N132" s="120"/>
      <c r="O132" s="120"/>
      <c r="P132" s="160"/>
      <c r="W132" s="150"/>
      <c r="X132" s="150"/>
      <c r="Y132" s="150"/>
      <c r="Z132" s="150"/>
    </row>
    <row r="133" spans="1:26" ht="15.75" customHeight="1" x14ac:dyDescent="0.2">
      <c r="A133" s="120"/>
      <c r="B133" s="120"/>
      <c r="C133" s="120"/>
      <c r="D133" s="120"/>
      <c r="E133" s="120"/>
      <c r="F133" s="120"/>
      <c r="G133" s="120"/>
      <c r="H133" s="120"/>
      <c r="I133" s="120"/>
      <c r="J133" s="120"/>
      <c r="K133" s="120"/>
      <c r="L133" s="120"/>
      <c r="M133" s="120"/>
      <c r="N133" s="120"/>
      <c r="O133" s="120"/>
      <c r="P133" s="160"/>
      <c r="W133" s="150"/>
      <c r="X133" s="150"/>
      <c r="Y133" s="150"/>
      <c r="Z133" s="150"/>
    </row>
    <row r="134" spans="1:26" ht="15.75" customHeight="1" x14ac:dyDescent="0.2">
      <c r="A134" s="120"/>
      <c r="B134" s="120"/>
      <c r="C134" s="120"/>
      <c r="D134" s="120"/>
      <c r="E134" s="120"/>
      <c r="F134" s="120"/>
      <c r="G134" s="120"/>
      <c r="H134" s="120"/>
      <c r="I134" s="120"/>
      <c r="J134" s="120"/>
      <c r="K134" s="120"/>
      <c r="L134" s="120"/>
      <c r="M134" s="120"/>
      <c r="N134" s="120"/>
      <c r="O134" s="120"/>
      <c r="P134" s="160"/>
      <c r="W134" s="150"/>
      <c r="X134" s="150"/>
      <c r="Y134" s="150"/>
      <c r="Z134" s="150"/>
    </row>
    <row r="135" spans="1:26" ht="15.75" customHeight="1" x14ac:dyDescent="0.2">
      <c r="A135" s="120"/>
      <c r="B135" s="120"/>
      <c r="C135" s="120"/>
      <c r="D135" s="120"/>
      <c r="E135" s="120"/>
      <c r="F135" s="120"/>
      <c r="G135" s="120"/>
      <c r="H135" s="120"/>
      <c r="I135" s="120"/>
      <c r="J135" s="120"/>
      <c r="K135" s="120"/>
      <c r="L135" s="120"/>
      <c r="M135" s="120"/>
      <c r="N135" s="120"/>
      <c r="O135" s="120"/>
      <c r="P135" s="160"/>
      <c r="W135" s="150"/>
      <c r="X135" s="150"/>
      <c r="Y135" s="150"/>
      <c r="Z135" s="150"/>
    </row>
    <row r="136" spans="1:26" ht="15.75" customHeight="1" x14ac:dyDescent="0.2">
      <c r="A136" s="120"/>
      <c r="B136" s="120"/>
      <c r="C136" s="120"/>
      <c r="D136" s="120"/>
      <c r="E136" s="120"/>
      <c r="F136" s="120"/>
      <c r="G136" s="120"/>
      <c r="H136" s="120"/>
      <c r="I136" s="120"/>
      <c r="J136" s="120"/>
      <c r="K136" s="120"/>
      <c r="L136" s="120"/>
      <c r="M136" s="120"/>
      <c r="N136" s="120"/>
      <c r="O136" s="120"/>
      <c r="P136" s="160"/>
      <c r="W136" s="150"/>
      <c r="X136" s="150"/>
      <c r="Y136" s="150"/>
      <c r="Z136" s="150"/>
    </row>
    <row r="137" spans="1:26" ht="15.75" customHeight="1" x14ac:dyDescent="0.2">
      <c r="A137" s="120"/>
      <c r="B137" s="120"/>
      <c r="C137" s="120"/>
      <c r="D137" s="120"/>
      <c r="E137" s="120"/>
      <c r="F137" s="120"/>
      <c r="G137" s="120"/>
      <c r="H137" s="120"/>
      <c r="I137" s="120"/>
      <c r="J137" s="120"/>
      <c r="K137" s="120"/>
      <c r="L137" s="120"/>
      <c r="M137" s="120"/>
      <c r="N137" s="120"/>
      <c r="O137" s="120"/>
      <c r="P137" s="160"/>
      <c r="W137" s="150"/>
      <c r="X137" s="150"/>
      <c r="Y137" s="150"/>
      <c r="Z137" s="150"/>
    </row>
    <row r="138" spans="1:26" ht="15.75" customHeight="1" x14ac:dyDescent="0.2">
      <c r="A138" s="120"/>
      <c r="B138" s="120"/>
      <c r="C138" s="120"/>
      <c r="D138" s="120"/>
      <c r="E138" s="120"/>
      <c r="F138" s="120"/>
      <c r="G138" s="120"/>
      <c r="H138" s="120"/>
      <c r="I138" s="120"/>
      <c r="J138" s="120"/>
      <c r="K138" s="120"/>
      <c r="L138" s="120"/>
      <c r="M138" s="120"/>
      <c r="N138" s="120"/>
      <c r="O138" s="120"/>
      <c r="P138" s="160"/>
      <c r="W138" s="150"/>
      <c r="X138" s="150"/>
      <c r="Y138" s="150"/>
      <c r="Z138" s="150"/>
    </row>
    <row r="139" spans="1:26" ht="15.75" customHeight="1" x14ac:dyDescent="0.2">
      <c r="A139" s="120"/>
      <c r="B139" s="120"/>
      <c r="C139" s="120"/>
      <c r="D139" s="120"/>
      <c r="E139" s="120"/>
      <c r="F139" s="120"/>
      <c r="G139" s="120"/>
      <c r="H139" s="120"/>
      <c r="I139" s="120"/>
      <c r="J139" s="120"/>
      <c r="K139" s="120"/>
      <c r="L139" s="120"/>
      <c r="M139" s="120"/>
      <c r="N139" s="120"/>
      <c r="O139" s="120"/>
      <c r="P139" s="160"/>
      <c r="W139" s="150"/>
      <c r="X139" s="150"/>
      <c r="Y139" s="150"/>
      <c r="Z139" s="150"/>
    </row>
    <row r="140" spans="1:26" ht="15.75" customHeight="1" x14ac:dyDescent="0.2">
      <c r="A140" s="120"/>
      <c r="B140" s="120"/>
      <c r="C140" s="120"/>
      <c r="D140" s="120"/>
      <c r="E140" s="120"/>
      <c r="F140" s="120"/>
      <c r="G140" s="120"/>
      <c r="H140" s="120"/>
      <c r="I140" s="120"/>
      <c r="J140" s="120"/>
      <c r="K140" s="120"/>
      <c r="L140" s="120"/>
      <c r="M140" s="120"/>
      <c r="N140" s="120"/>
      <c r="O140" s="120"/>
      <c r="P140" s="160"/>
      <c r="W140" s="150"/>
      <c r="X140" s="150"/>
      <c r="Y140" s="150"/>
      <c r="Z140" s="150"/>
    </row>
    <row r="141" spans="1:26" ht="15.75" customHeight="1" x14ac:dyDescent="0.2">
      <c r="A141" s="120"/>
      <c r="B141" s="120"/>
      <c r="C141" s="120"/>
      <c r="D141" s="120"/>
      <c r="E141" s="120"/>
      <c r="F141" s="120"/>
      <c r="G141" s="120"/>
      <c r="H141" s="120"/>
      <c r="I141" s="120"/>
      <c r="J141" s="120"/>
      <c r="K141" s="120"/>
      <c r="L141" s="120"/>
      <c r="M141" s="120"/>
      <c r="N141" s="120"/>
      <c r="O141" s="120"/>
      <c r="P141" s="160"/>
      <c r="W141" s="150"/>
      <c r="X141" s="150"/>
      <c r="Y141" s="150"/>
      <c r="Z141" s="150"/>
    </row>
    <row r="142" spans="1:26" ht="15.75" customHeight="1" x14ac:dyDescent="0.2">
      <c r="A142" s="120"/>
      <c r="B142" s="120"/>
      <c r="C142" s="120"/>
      <c r="D142" s="120"/>
      <c r="E142" s="120"/>
      <c r="F142" s="120"/>
      <c r="G142" s="120"/>
      <c r="H142" s="120"/>
      <c r="I142" s="120"/>
      <c r="J142" s="120"/>
      <c r="K142" s="120"/>
      <c r="L142" s="120"/>
      <c r="M142" s="120"/>
      <c r="N142" s="120"/>
      <c r="O142" s="120"/>
      <c r="P142" s="160"/>
      <c r="W142" s="150"/>
      <c r="X142" s="150"/>
      <c r="Y142" s="150"/>
      <c r="Z142" s="150"/>
    </row>
    <row r="143" spans="1:26" ht="15.75" customHeight="1" x14ac:dyDescent="0.2">
      <c r="A143" s="120"/>
      <c r="B143" s="120"/>
      <c r="C143" s="120"/>
      <c r="D143" s="120"/>
      <c r="E143" s="120"/>
      <c r="F143" s="120"/>
      <c r="G143" s="120"/>
      <c r="H143" s="120"/>
      <c r="I143" s="120"/>
      <c r="J143" s="120"/>
      <c r="K143" s="120"/>
      <c r="L143" s="120"/>
      <c r="M143" s="120"/>
      <c r="N143" s="120"/>
      <c r="O143" s="120"/>
      <c r="P143" s="160"/>
      <c r="W143" s="150"/>
      <c r="X143" s="150"/>
      <c r="Y143" s="150"/>
      <c r="Z143" s="150"/>
    </row>
    <row r="144" spans="1:26" ht="15.75" customHeight="1" x14ac:dyDescent="0.2">
      <c r="A144" s="120"/>
      <c r="B144" s="120"/>
      <c r="C144" s="120"/>
      <c r="D144" s="120"/>
      <c r="E144" s="120"/>
      <c r="F144" s="120"/>
      <c r="G144" s="120"/>
      <c r="H144" s="120"/>
      <c r="I144" s="120"/>
      <c r="J144" s="120"/>
      <c r="K144" s="120"/>
      <c r="L144" s="120"/>
      <c r="M144" s="120"/>
      <c r="N144" s="120"/>
      <c r="O144" s="120"/>
      <c r="P144" s="160"/>
      <c r="W144" s="150"/>
      <c r="X144" s="150"/>
      <c r="Y144" s="150"/>
      <c r="Z144" s="150"/>
    </row>
    <row r="145" spans="1:26" ht="15.75" customHeight="1" x14ac:dyDescent="0.2">
      <c r="A145" s="120"/>
      <c r="B145" s="120"/>
      <c r="C145" s="120"/>
      <c r="D145" s="120"/>
      <c r="E145" s="120"/>
      <c r="F145" s="120"/>
      <c r="G145" s="120"/>
      <c r="H145" s="120"/>
      <c r="I145" s="120"/>
      <c r="J145" s="120"/>
      <c r="K145" s="120"/>
      <c r="L145" s="120"/>
      <c r="M145" s="120"/>
      <c r="N145" s="120"/>
      <c r="O145" s="120"/>
      <c r="P145" s="160"/>
      <c r="W145" s="150"/>
      <c r="X145" s="150"/>
      <c r="Y145" s="150"/>
      <c r="Z145" s="150"/>
    </row>
    <row r="146" spans="1:26" ht="15.75" customHeight="1" x14ac:dyDescent="0.2">
      <c r="A146" s="120"/>
      <c r="B146" s="120"/>
      <c r="C146" s="120"/>
      <c r="D146" s="120"/>
      <c r="E146" s="120"/>
      <c r="F146" s="120"/>
      <c r="G146" s="120"/>
      <c r="H146" s="120"/>
      <c r="I146" s="120"/>
      <c r="J146" s="120"/>
      <c r="K146" s="120"/>
      <c r="L146" s="120"/>
      <c r="M146" s="120"/>
      <c r="N146" s="120"/>
      <c r="O146" s="120"/>
      <c r="P146" s="160"/>
      <c r="W146" s="150"/>
      <c r="X146" s="150"/>
      <c r="Y146" s="150"/>
      <c r="Z146" s="150"/>
    </row>
    <row r="147" spans="1:26" ht="15.75" customHeight="1" x14ac:dyDescent="0.2">
      <c r="A147" s="120"/>
      <c r="B147" s="120"/>
      <c r="C147" s="120"/>
      <c r="D147" s="120"/>
      <c r="E147" s="120"/>
      <c r="F147" s="120"/>
      <c r="G147" s="120"/>
      <c r="H147" s="120"/>
      <c r="I147" s="120"/>
      <c r="J147" s="120"/>
      <c r="K147" s="120"/>
      <c r="L147" s="120"/>
      <c r="M147" s="120"/>
      <c r="N147" s="120"/>
      <c r="O147" s="120"/>
      <c r="P147" s="160"/>
      <c r="W147" s="150"/>
      <c r="X147" s="150"/>
      <c r="Y147" s="150"/>
      <c r="Z147" s="150"/>
    </row>
    <row r="148" spans="1:26" ht="15.75" customHeight="1" x14ac:dyDescent="0.2">
      <c r="A148" s="120"/>
      <c r="B148" s="120"/>
      <c r="C148" s="120"/>
      <c r="D148" s="120"/>
      <c r="E148" s="120"/>
      <c r="F148" s="120"/>
      <c r="G148" s="120"/>
      <c r="H148" s="120"/>
      <c r="I148" s="120"/>
      <c r="J148" s="120"/>
      <c r="K148" s="120"/>
      <c r="L148" s="120"/>
      <c r="M148" s="120"/>
      <c r="N148" s="120"/>
      <c r="O148" s="120"/>
      <c r="P148" s="160"/>
      <c r="W148" s="150"/>
      <c r="X148" s="150"/>
      <c r="Y148" s="150"/>
      <c r="Z148" s="150"/>
    </row>
    <row r="149" spans="1:26" ht="15.75" customHeight="1" x14ac:dyDescent="0.2">
      <c r="A149" s="120"/>
      <c r="B149" s="120"/>
      <c r="C149" s="120"/>
      <c r="D149" s="120"/>
      <c r="E149" s="120"/>
      <c r="F149" s="120"/>
      <c r="G149" s="120"/>
      <c r="H149" s="120"/>
      <c r="I149" s="120"/>
      <c r="J149" s="120"/>
      <c r="K149" s="120"/>
      <c r="L149" s="120"/>
      <c r="M149" s="120"/>
      <c r="N149" s="120"/>
      <c r="O149" s="120"/>
      <c r="P149" s="160"/>
      <c r="W149" s="150"/>
      <c r="X149" s="150"/>
      <c r="Y149" s="150"/>
      <c r="Z149" s="150"/>
    </row>
    <row r="150" spans="1:26" ht="15.75" customHeight="1" x14ac:dyDescent="0.2">
      <c r="A150" s="120"/>
      <c r="B150" s="120"/>
      <c r="C150" s="120"/>
      <c r="D150" s="120"/>
      <c r="E150" s="120"/>
      <c r="F150" s="120"/>
      <c r="G150" s="120"/>
      <c r="H150" s="120"/>
      <c r="I150" s="120"/>
      <c r="J150" s="120"/>
      <c r="K150" s="120"/>
      <c r="L150" s="120"/>
      <c r="M150" s="120"/>
      <c r="N150" s="120"/>
      <c r="O150" s="120"/>
      <c r="P150" s="160"/>
      <c r="W150" s="150"/>
      <c r="X150" s="150"/>
      <c r="Y150" s="150"/>
      <c r="Z150" s="150"/>
    </row>
    <row r="151" spans="1:26" ht="15.75" customHeight="1" x14ac:dyDescent="0.2">
      <c r="A151" s="120"/>
      <c r="B151" s="120"/>
      <c r="C151" s="120"/>
      <c r="D151" s="120"/>
      <c r="E151" s="120"/>
      <c r="F151" s="120"/>
      <c r="G151" s="120"/>
      <c r="H151" s="120"/>
      <c r="I151" s="120"/>
      <c r="J151" s="120"/>
      <c r="K151" s="120"/>
      <c r="L151" s="120"/>
      <c r="M151" s="120"/>
      <c r="N151" s="120"/>
      <c r="O151" s="120"/>
      <c r="P151" s="160"/>
      <c r="W151" s="150"/>
      <c r="X151" s="150"/>
      <c r="Y151" s="150"/>
      <c r="Z151" s="150"/>
    </row>
    <row r="152" spans="1:26" ht="15.75" customHeight="1" x14ac:dyDescent="0.2">
      <c r="A152" s="120"/>
      <c r="B152" s="120"/>
      <c r="C152" s="120"/>
      <c r="D152" s="120"/>
      <c r="E152" s="120"/>
      <c r="F152" s="120"/>
      <c r="G152" s="120"/>
      <c r="H152" s="120"/>
      <c r="I152" s="120"/>
      <c r="J152" s="120"/>
      <c r="K152" s="120"/>
      <c r="L152" s="120"/>
      <c r="M152" s="120"/>
      <c r="N152" s="120"/>
      <c r="O152" s="120"/>
      <c r="P152" s="160"/>
      <c r="W152" s="150"/>
      <c r="X152" s="150"/>
      <c r="Y152" s="150"/>
      <c r="Z152" s="150"/>
    </row>
    <row r="153" spans="1:26" ht="15.75" customHeight="1" x14ac:dyDescent="0.2">
      <c r="A153" s="120"/>
      <c r="B153" s="120"/>
      <c r="C153" s="120"/>
      <c r="D153" s="120"/>
      <c r="E153" s="120"/>
      <c r="F153" s="120"/>
      <c r="G153" s="120"/>
      <c r="H153" s="120"/>
      <c r="I153" s="120"/>
      <c r="J153" s="120"/>
      <c r="K153" s="120"/>
      <c r="L153" s="120"/>
      <c r="M153" s="120"/>
      <c r="N153" s="120"/>
      <c r="O153" s="120"/>
      <c r="P153" s="160"/>
      <c r="W153" s="150"/>
      <c r="X153" s="150"/>
      <c r="Y153" s="150"/>
      <c r="Z153" s="150"/>
    </row>
    <row r="154" spans="1:26" ht="15.75" customHeight="1" x14ac:dyDescent="0.2">
      <c r="A154" s="120"/>
      <c r="B154" s="120"/>
      <c r="C154" s="120"/>
      <c r="D154" s="120"/>
      <c r="E154" s="120"/>
      <c r="F154" s="120"/>
      <c r="G154" s="120"/>
      <c r="H154" s="120"/>
      <c r="I154" s="120"/>
      <c r="J154" s="120"/>
      <c r="K154" s="120"/>
      <c r="L154" s="120"/>
      <c r="M154" s="120"/>
      <c r="N154" s="120"/>
      <c r="O154" s="120"/>
      <c r="P154" s="160"/>
      <c r="W154" s="150"/>
      <c r="X154" s="150"/>
      <c r="Y154" s="150"/>
      <c r="Z154" s="150"/>
    </row>
    <row r="155" spans="1:26" ht="15.75" customHeight="1" x14ac:dyDescent="0.2">
      <c r="A155" s="120"/>
      <c r="B155" s="120"/>
      <c r="C155" s="120"/>
      <c r="D155" s="120"/>
      <c r="E155" s="120"/>
      <c r="F155" s="120"/>
      <c r="G155" s="120"/>
      <c r="H155" s="120"/>
      <c r="I155" s="120"/>
      <c r="J155" s="120"/>
      <c r="K155" s="120"/>
      <c r="L155" s="120"/>
      <c r="M155" s="120"/>
      <c r="N155" s="120"/>
      <c r="O155" s="120"/>
      <c r="P155" s="160"/>
      <c r="W155" s="150"/>
      <c r="X155" s="150"/>
      <c r="Y155" s="150"/>
      <c r="Z155" s="150"/>
    </row>
    <row r="156" spans="1:26" ht="15.75" customHeight="1" x14ac:dyDescent="0.2">
      <c r="A156" s="120"/>
      <c r="B156" s="120"/>
      <c r="C156" s="120"/>
      <c r="D156" s="120"/>
      <c r="E156" s="120"/>
      <c r="F156" s="120"/>
      <c r="G156" s="120"/>
      <c r="H156" s="120"/>
      <c r="I156" s="120"/>
      <c r="J156" s="120"/>
      <c r="K156" s="120"/>
      <c r="L156" s="120"/>
      <c r="M156" s="120"/>
      <c r="N156" s="120"/>
      <c r="O156" s="120"/>
      <c r="P156" s="160"/>
      <c r="W156" s="150"/>
      <c r="X156" s="150"/>
      <c r="Y156" s="150"/>
      <c r="Z156" s="150"/>
    </row>
    <row r="157" spans="1:26" ht="15.75" customHeight="1" x14ac:dyDescent="0.2">
      <c r="A157" s="120"/>
      <c r="B157" s="120"/>
      <c r="C157" s="120"/>
      <c r="D157" s="120"/>
      <c r="E157" s="120"/>
      <c r="F157" s="120"/>
      <c r="G157" s="120"/>
      <c r="H157" s="120"/>
      <c r="I157" s="120"/>
      <c r="J157" s="120"/>
      <c r="K157" s="120"/>
      <c r="L157" s="120"/>
      <c r="M157" s="120"/>
      <c r="N157" s="120"/>
      <c r="O157" s="120"/>
      <c r="P157" s="160"/>
      <c r="W157" s="150"/>
      <c r="X157" s="150"/>
      <c r="Y157" s="150"/>
      <c r="Z157" s="150"/>
    </row>
    <row r="158" spans="1:26" ht="15.75" customHeight="1" x14ac:dyDescent="0.2">
      <c r="A158" s="120"/>
      <c r="B158" s="120"/>
      <c r="C158" s="120"/>
      <c r="D158" s="120"/>
      <c r="E158" s="120"/>
      <c r="F158" s="120"/>
      <c r="G158" s="120"/>
      <c r="H158" s="120"/>
      <c r="I158" s="120"/>
      <c r="J158" s="120"/>
      <c r="K158" s="120"/>
      <c r="L158" s="120"/>
      <c r="M158" s="120"/>
      <c r="N158" s="120"/>
      <c r="O158" s="120"/>
      <c r="P158" s="160"/>
      <c r="W158" s="150"/>
      <c r="X158" s="150"/>
      <c r="Y158" s="150"/>
      <c r="Z158" s="150"/>
    </row>
    <row r="159" spans="1:26" ht="15.75" customHeight="1" x14ac:dyDescent="0.2">
      <c r="A159" s="120"/>
      <c r="B159" s="120"/>
      <c r="C159" s="120"/>
      <c r="D159" s="120"/>
      <c r="E159" s="120"/>
      <c r="F159" s="120"/>
      <c r="G159" s="120"/>
      <c r="H159" s="120"/>
      <c r="I159" s="120"/>
      <c r="J159" s="120"/>
      <c r="K159" s="120"/>
      <c r="L159" s="120"/>
      <c r="M159" s="120"/>
      <c r="N159" s="120"/>
      <c r="O159" s="120"/>
      <c r="P159" s="160"/>
      <c r="W159" s="150"/>
      <c r="X159" s="150"/>
      <c r="Y159" s="150"/>
      <c r="Z159" s="150"/>
    </row>
    <row r="160" spans="1:26" ht="15.75" customHeight="1" x14ac:dyDescent="0.2">
      <c r="A160" s="120"/>
      <c r="B160" s="120"/>
      <c r="C160" s="120"/>
      <c r="D160" s="120"/>
      <c r="E160" s="120"/>
      <c r="F160" s="120"/>
      <c r="G160" s="120"/>
      <c r="H160" s="120"/>
      <c r="I160" s="120"/>
      <c r="J160" s="120"/>
      <c r="K160" s="120"/>
      <c r="L160" s="120"/>
      <c r="M160" s="120"/>
      <c r="N160" s="120"/>
      <c r="O160" s="120"/>
      <c r="P160" s="160"/>
      <c r="W160" s="150"/>
      <c r="X160" s="150"/>
      <c r="Y160" s="150"/>
      <c r="Z160" s="150"/>
    </row>
    <row r="161" spans="1:26" ht="15.75" customHeight="1" x14ac:dyDescent="0.2">
      <c r="A161" s="120"/>
      <c r="B161" s="120"/>
      <c r="C161" s="120"/>
      <c r="D161" s="120"/>
      <c r="E161" s="120"/>
      <c r="F161" s="120"/>
      <c r="G161" s="120"/>
      <c r="H161" s="120"/>
      <c r="I161" s="120"/>
      <c r="J161" s="120"/>
      <c r="K161" s="120"/>
      <c r="L161" s="120"/>
      <c r="M161" s="120"/>
      <c r="N161" s="120"/>
      <c r="O161" s="120"/>
      <c r="P161" s="160"/>
      <c r="W161" s="150"/>
      <c r="X161" s="150"/>
      <c r="Y161" s="150"/>
      <c r="Z161" s="150"/>
    </row>
    <row r="162" spans="1:26" ht="15.75" customHeight="1" x14ac:dyDescent="0.2">
      <c r="A162" s="120"/>
      <c r="B162" s="120"/>
      <c r="C162" s="120"/>
      <c r="D162" s="120"/>
      <c r="E162" s="120"/>
      <c r="F162" s="120"/>
      <c r="G162" s="120"/>
      <c r="H162" s="120"/>
      <c r="I162" s="120"/>
      <c r="J162" s="120"/>
      <c r="K162" s="120"/>
      <c r="L162" s="120"/>
      <c r="M162" s="120"/>
      <c r="N162" s="120"/>
      <c r="O162" s="120"/>
      <c r="P162" s="160"/>
      <c r="W162" s="150"/>
      <c r="X162" s="150"/>
      <c r="Y162" s="150"/>
      <c r="Z162" s="150"/>
    </row>
    <row r="163" spans="1:26" ht="15.75" customHeight="1" x14ac:dyDescent="0.2">
      <c r="A163" s="120"/>
      <c r="B163" s="120"/>
      <c r="C163" s="120"/>
      <c r="D163" s="120"/>
      <c r="E163" s="120"/>
      <c r="F163" s="120"/>
      <c r="G163" s="120"/>
      <c r="H163" s="120"/>
      <c r="I163" s="120"/>
      <c r="J163" s="120"/>
      <c r="K163" s="120"/>
      <c r="L163" s="120"/>
      <c r="M163" s="120"/>
      <c r="N163" s="120"/>
      <c r="O163" s="120"/>
      <c r="P163" s="160"/>
      <c r="W163" s="150"/>
      <c r="X163" s="150"/>
      <c r="Y163" s="150"/>
      <c r="Z163" s="150"/>
    </row>
    <row r="164" spans="1:26" ht="15.75" customHeight="1" x14ac:dyDescent="0.2">
      <c r="A164" s="120"/>
      <c r="B164" s="120"/>
      <c r="C164" s="120"/>
      <c r="D164" s="120"/>
      <c r="E164" s="120"/>
      <c r="F164" s="120"/>
      <c r="G164" s="120"/>
      <c r="H164" s="120"/>
      <c r="I164" s="120"/>
      <c r="J164" s="120"/>
      <c r="K164" s="120"/>
      <c r="L164" s="120"/>
      <c r="M164" s="120"/>
      <c r="N164" s="120"/>
      <c r="O164" s="120"/>
      <c r="P164" s="160"/>
      <c r="W164" s="150"/>
      <c r="X164" s="150"/>
      <c r="Y164" s="150"/>
      <c r="Z164" s="150"/>
    </row>
    <row r="165" spans="1:26" ht="15.75" customHeight="1" x14ac:dyDescent="0.2">
      <c r="A165" s="172"/>
      <c r="B165" s="172"/>
      <c r="C165" s="172"/>
      <c r="D165" s="172"/>
      <c r="E165" s="172"/>
      <c r="F165" s="172"/>
      <c r="G165" s="172"/>
      <c r="H165" s="172"/>
      <c r="I165" s="172"/>
      <c r="J165" s="172"/>
      <c r="K165" s="172"/>
      <c r="L165" s="172"/>
      <c r="M165" s="172"/>
      <c r="N165" s="172"/>
      <c r="O165" s="172"/>
      <c r="P165" s="169"/>
    </row>
    <row r="166" spans="1:26" ht="15.75" customHeight="1" x14ac:dyDescent="0.2">
      <c r="A166" s="172"/>
      <c r="B166" s="172"/>
      <c r="C166" s="172"/>
      <c r="D166" s="172"/>
      <c r="E166" s="172"/>
      <c r="F166" s="172"/>
      <c r="G166" s="172"/>
      <c r="H166" s="172"/>
      <c r="I166" s="172"/>
      <c r="J166" s="172"/>
      <c r="K166" s="172"/>
      <c r="L166" s="172"/>
      <c r="M166" s="172"/>
      <c r="N166" s="172"/>
      <c r="O166" s="172"/>
      <c r="P166" s="169"/>
    </row>
    <row r="167" spans="1:26" ht="15.75" customHeight="1" x14ac:dyDescent="0.2">
      <c r="A167" s="172"/>
      <c r="B167" s="172"/>
      <c r="C167" s="172"/>
      <c r="D167" s="172"/>
      <c r="E167" s="172"/>
      <c r="F167" s="172"/>
      <c r="G167" s="172"/>
      <c r="H167" s="172"/>
      <c r="I167" s="172"/>
      <c r="J167" s="172"/>
      <c r="K167" s="172"/>
      <c r="L167" s="172"/>
      <c r="M167" s="172"/>
      <c r="N167" s="172"/>
      <c r="O167" s="172"/>
      <c r="P167" s="169"/>
    </row>
    <row r="168" spans="1:26" ht="15.75" customHeight="1" x14ac:dyDescent="0.2">
      <c r="A168" s="172"/>
      <c r="B168" s="172"/>
      <c r="C168" s="172"/>
      <c r="D168" s="172"/>
      <c r="E168" s="172"/>
      <c r="F168" s="172"/>
      <c r="G168" s="172"/>
      <c r="H168" s="172"/>
      <c r="I168" s="172"/>
      <c r="J168" s="172"/>
      <c r="K168" s="172"/>
      <c r="L168" s="172"/>
      <c r="M168" s="172"/>
      <c r="N168" s="172"/>
      <c r="O168" s="172"/>
      <c r="P168" s="169"/>
    </row>
    <row r="169" spans="1:26" ht="15.75" customHeight="1" x14ac:dyDescent="0.2">
      <c r="A169" s="172"/>
      <c r="B169" s="172"/>
      <c r="C169" s="172"/>
      <c r="D169" s="172"/>
      <c r="E169" s="172"/>
      <c r="F169" s="172"/>
      <c r="G169" s="172"/>
      <c r="H169" s="172"/>
      <c r="I169" s="172"/>
      <c r="J169" s="172"/>
      <c r="K169" s="172"/>
      <c r="L169" s="172"/>
      <c r="M169" s="172"/>
      <c r="N169" s="172"/>
      <c r="O169" s="172"/>
      <c r="P169" s="169"/>
    </row>
    <row r="170" spans="1:26" ht="15.75" customHeight="1" x14ac:dyDescent="0.2">
      <c r="A170" s="172"/>
      <c r="B170" s="172"/>
      <c r="C170" s="172"/>
      <c r="D170" s="172"/>
      <c r="E170" s="172"/>
      <c r="F170" s="172"/>
      <c r="G170" s="172"/>
      <c r="H170" s="172"/>
      <c r="I170" s="172"/>
      <c r="J170" s="172"/>
      <c r="K170" s="172"/>
      <c r="L170" s="172"/>
      <c r="M170" s="172"/>
      <c r="N170" s="172"/>
      <c r="O170" s="172"/>
      <c r="P170" s="169"/>
    </row>
    <row r="171" spans="1:26" ht="15.75" customHeight="1" x14ac:dyDescent="0.2">
      <c r="A171" s="172"/>
      <c r="B171" s="172"/>
      <c r="C171" s="172"/>
      <c r="D171" s="172"/>
      <c r="E171" s="172"/>
      <c r="F171" s="172"/>
      <c r="G171" s="172"/>
      <c r="H171" s="172"/>
      <c r="I171" s="172"/>
      <c r="J171" s="172"/>
      <c r="K171" s="172"/>
      <c r="L171" s="172"/>
      <c r="M171" s="172"/>
      <c r="N171" s="172"/>
      <c r="O171" s="172"/>
      <c r="P171" s="169"/>
    </row>
    <row r="172" spans="1:26" ht="15.75" customHeight="1" x14ac:dyDescent="0.2">
      <c r="A172" s="172"/>
      <c r="B172" s="172"/>
      <c r="C172" s="172"/>
      <c r="D172" s="172"/>
      <c r="E172" s="172"/>
      <c r="F172" s="172"/>
      <c r="G172" s="172"/>
      <c r="H172" s="172"/>
      <c r="I172" s="172"/>
      <c r="J172" s="172"/>
      <c r="K172" s="172"/>
      <c r="L172" s="172"/>
      <c r="M172" s="172"/>
      <c r="N172" s="172"/>
      <c r="O172" s="172"/>
      <c r="P172" s="169"/>
    </row>
    <row r="173" spans="1:26" ht="15.75" customHeight="1" x14ac:dyDescent="0.2">
      <c r="A173" s="172"/>
      <c r="B173" s="172"/>
      <c r="C173" s="172"/>
      <c r="D173" s="172"/>
      <c r="E173" s="172"/>
      <c r="F173" s="172"/>
      <c r="G173" s="172"/>
      <c r="H173" s="172"/>
      <c r="I173" s="172"/>
      <c r="J173" s="172"/>
      <c r="K173" s="172"/>
      <c r="L173" s="172"/>
      <c r="M173" s="172"/>
      <c r="N173" s="172"/>
      <c r="O173" s="172"/>
      <c r="P173" s="169"/>
    </row>
    <row r="174" spans="1:26" ht="15.75" customHeight="1" x14ac:dyDescent="0.2">
      <c r="A174" s="172"/>
      <c r="B174" s="172"/>
      <c r="C174" s="172"/>
      <c r="D174" s="172"/>
      <c r="E174" s="172"/>
      <c r="F174" s="172"/>
      <c r="G174" s="172"/>
      <c r="H174" s="172"/>
      <c r="I174" s="172"/>
      <c r="J174" s="172"/>
      <c r="K174" s="172"/>
      <c r="L174" s="172"/>
      <c r="M174" s="172"/>
      <c r="N174" s="172"/>
      <c r="O174" s="172"/>
      <c r="P174" s="169"/>
    </row>
    <row r="175" spans="1:26" ht="15.75" customHeight="1" x14ac:dyDescent="0.2">
      <c r="A175" s="172"/>
      <c r="B175" s="172"/>
      <c r="C175" s="172"/>
      <c r="D175" s="172"/>
      <c r="E175" s="172"/>
      <c r="F175" s="172"/>
      <c r="G175" s="172"/>
      <c r="H175" s="172"/>
      <c r="I175" s="172"/>
      <c r="J175" s="172"/>
      <c r="K175" s="172"/>
      <c r="L175" s="172"/>
      <c r="M175" s="172"/>
      <c r="N175" s="172"/>
      <c r="O175" s="172"/>
      <c r="P175" s="169"/>
    </row>
    <row r="176" spans="1:26" ht="15.75" customHeight="1" x14ac:dyDescent="0.2">
      <c r="A176" s="172"/>
      <c r="B176" s="172"/>
      <c r="C176" s="172"/>
      <c r="D176" s="172"/>
      <c r="E176" s="172"/>
      <c r="F176" s="172"/>
      <c r="G176" s="172"/>
      <c r="H176" s="172"/>
      <c r="I176" s="172"/>
      <c r="J176" s="172"/>
      <c r="K176" s="172"/>
      <c r="L176" s="172"/>
      <c r="M176" s="172"/>
      <c r="N176" s="172"/>
      <c r="O176" s="172"/>
      <c r="P176" s="169"/>
    </row>
    <row r="177" spans="1:16" ht="15.75" customHeight="1" x14ac:dyDescent="0.2">
      <c r="A177" s="172"/>
      <c r="B177" s="172"/>
      <c r="C177" s="172"/>
      <c r="D177" s="172"/>
      <c r="E177" s="172"/>
      <c r="F177" s="172"/>
      <c r="G177" s="172"/>
      <c r="H177" s="172"/>
      <c r="I177" s="172"/>
      <c r="J177" s="172"/>
      <c r="K177" s="172"/>
      <c r="L177" s="172"/>
      <c r="M177" s="172"/>
      <c r="N177" s="172"/>
      <c r="O177" s="172"/>
      <c r="P177" s="169"/>
    </row>
    <row r="178" spans="1:16" ht="15.75" customHeight="1" x14ac:dyDescent="0.2">
      <c r="A178" s="172"/>
      <c r="B178" s="172"/>
      <c r="C178" s="172"/>
      <c r="D178" s="172"/>
      <c r="E178" s="172"/>
      <c r="F178" s="172"/>
      <c r="G178" s="172"/>
      <c r="H178" s="172"/>
      <c r="I178" s="172"/>
      <c r="J178" s="172"/>
      <c r="K178" s="172"/>
      <c r="L178" s="172"/>
      <c r="M178" s="172"/>
      <c r="N178" s="172"/>
      <c r="O178" s="172"/>
      <c r="P178" s="169"/>
    </row>
    <row r="179" spans="1:16" ht="15.75" customHeight="1" x14ac:dyDescent="0.2">
      <c r="A179" s="172"/>
      <c r="B179" s="172"/>
      <c r="C179" s="172"/>
      <c r="D179" s="172"/>
      <c r="E179" s="172"/>
      <c r="F179" s="172"/>
      <c r="G179" s="172"/>
      <c r="H179" s="172"/>
      <c r="I179" s="172"/>
      <c r="J179" s="172"/>
      <c r="K179" s="172"/>
      <c r="L179" s="172"/>
      <c r="M179" s="172"/>
      <c r="N179" s="172"/>
      <c r="O179" s="172"/>
      <c r="P179" s="169"/>
    </row>
    <row r="180" spans="1:16" ht="15.75" customHeight="1" x14ac:dyDescent="0.2">
      <c r="A180" s="172"/>
      <c r="B180" s="172"/>
      <c r="C180" s="172"/>
      <c r="D180" s="172"/>
      <c r="E180" s="172"/>
      <c r="F180" s="172"/>
      <c r="G180" s="172"/>
      <c r="H180" s="172"/>
      <c r="I180" s="172"/>
      <c r="J180" s="172"/>
      <c r="K180" s="172"/>
      <c r="L180" s="172"/>
      <c r="M180" s="172"/>
      <c r="N180" s="172"/>
      <c r="O180" s="172"/>
      <c r="P180" s="169"/>
    </row>
    <row r="181" spans="1:16" ht="15.75" customHeight="1" x14ac:dyDescent="0.2">
      <c r="A181" s="172"/>
      <c r="B181" s="172"/>
      <c r="C181" s="172"/>
      <c r="D181" s="172"/>
      <c r="E181" s="172"/>
      <c r="F181" s="172"/>
      <c r="G181" s="172"/>
      <c r="H181" s="172"/>
      <c r="I181" s="172"/>
      <c r="J181" s="172"/>
      <c r="K181" s="172"/>
      <c r="L181" s="172"/>
      <c r="M181" s="172"/>
      <c r="N181" s="172"/>
      <c r="O181" s="172"/>
      <c r="P181" s="169"/>
    </row>
    <row r="182" spans="1:16" ht="15.75" customHeight="1" x14ac:dyDescent="0.2">
      <c r="A182" s="172"/>
      <c r="B182" s="172"/>
      <c r="C182" s="172"/>
      <c r="D182" s="172"/>
      <c r="E182" s="172"/>
      <c r="F182" s="172"/>
      <c r="G182" s="172"/>
      <c r="H182" s="172"/>
      <c r="I182" s="172"/>
      <c r="J182" s="172"/>
      <c r="K182" s="172"/>
      <c r="L182" s="172"/>
      <c r="M182" s="172"/>
      <c r="N182" s="172"/>
      <c r="O182" s="172"/>
      <c r="P182" s="169"/>
    </row>
    <row r="183" spans="1:16" ht="15.75" customHeight="1" x14ac:dyDescent="0.2">
      <c r="A183" s="172"/>
      <c r="B183" s="172"/>
      <c r="C183" s="172"/>
      <c r="D183" s="172"/>
      <c r="E183" s="172"/>
      <c r="F183" s="172"/>
      <c r="G183" s="172"/>
      <c r="H183" s="172"/>
      <c r="I183" s="172"/>
      <c r="J183" s="172"/>
      <c r="K183" s="172"/>
      <c r="L183" s="172"/>
      <c r="M183" s="172"/>
      <c r="N183" s="172"/>
      <c r="O183" s="172"/>
      <c r="P183" s="169"/>
    </row>
    <row r="184" spans="1:16" ht="15.75" customHeight="1" x14ac:dyDescent="0.2">
      <c r="A184" s="172"/>
      <c r="B184" s="172"/>
      <c r="C184" s="172"/>
      <c r="D184" s="172"/>
      <c r="E184" s="172"/>
      <c r="F184" s="172"/>
      <c r="G184" s="172"/>
      <c r="H184" s="172"/>
      <c r="I184" s="172"/>
      <c r="J184" s="172"/>
      <c r="K184" s="172"/>
      <c r="L184" s="172"/>
      <c r="M184" s="172"/>
      <c r="N184" s="172"/>
      <c r="O184" s="172"/>
      <c r="P184" s="169"/>
    </row>
    <row r="185" spans="1:16" ht="15.75" customHeight="1" x14ac:dyDescent="0.2">
      <c r="A185" s="172"/>
      <c r="B185" s="172"/>
      <c r="C185" s="172"/>
      <c r="D185" s="172"/>
      <c r="E185" s="172"/>
      <c r="F185" s="172"/>
      <c r="G185" s="172"/>
      <c r="H185" s="172"/>
      <c r="I185" s="172"/>
      <c r="J185" s="172"/>
      <c r="K185" s="172"/>
      <c r="L185" s="172"/>
      <c r="M185" s="172"/>
      <c r="N185" s="172"/>
      <c r="O185" s="172"/>
      <c r="P185" s="169"/>
    </row>
    <row r="186" spans="1:16" ht="15.75" customHeight="1" x14ac:dyDescent="0.2">
      <c r="A186" s="172"/>
      <c r="B186" s="172"/>
      <c r="C186" s="172"/>
      <c r="D186" s="172"/>
      <c r="E186" s="172"/>
      <c r="F186" s="172"/>
      <c r="G186" s="172"/>
      <c r="H186" s="172"/>
      <c r="I186" s="172"/>
      <c r="J186" s="172"/>
      <c r="K186" s="172"/>
      <c r="L186" s="172"/>
      <c r="M186" s="172"/>
      <c r="N186" s="172"/>
      <c r="O186" s="172"/>
      <c r="P186" s="169"/>
    </row>
    <row r="187" spans="1:16" ht="15.75" customHeight="1" x14ac:dyDescent="0.2">
      <c r="A187" s="172"/>
      <c r="B187" s="172"/>
      <c r="C187" s="172"/>
      <c r="D187" s="172"/>
      <c r="E187" s="172"/>
      <c r="F187" s="172"/>
      <c r="G187" s="172"/>
      <c r="H187" s="172"/>
      <c r="I187" s="172"/>
      <c r="J187" s="172"/>
      <c r="K187" s="172"/>
      <c r="L187" s="172"/>
      <c r="M187" s="172"/>
      <c r="N187" s="172"/>
      <c r="O187" s="172"/>
      <c r="P187" s="169"/>
    </row>
    <row r="188" spans="1:16" ht="15.75" customHeight="1" x14ac:dyDescent="0.2">
      <c r="A188" s="172"/>
      <c r="B188" s="172"/>
      <c r="C188" s="172"/>
      <c r="D188" s="172"/>
      <c r="E188" s="172"/>
      <c r="F188" s="172"/>
      <c r="G188" s="172"/>
      <c r="H188" s="172"/>
      <c r="I188" s="172"/>
      <c r="J188" s="172"/>
      <c r="K188" s="172"/>
      <c r="L188" s="172"/>
      <c r="M188" s="172"/>
      <c r="N188" s="172"/>
      <c r="O188" s="172"/>
      <c r="P188" s="169"/>
    </row>
    <row r="189" spans="1:16" ht="15.75" customHeight="1" x14ac:dyDescent="0.2">
      <c r="A189" s="172"/>
      <c r="B189" s="172"/>
      <c r="C189" s="172"/>
      <c r="D189" s="172"/>
      <c r="E189" s="172"/>
      <c r="F189" s="172"/>
      <c r="G189" s="172"/>
      <c r="H189" s="172"/>
      <c r="I189" s="172"/>
      <c r="J189" s="172"/>
      <c r="K189" s="172"/>
      <c r="L189" s="172"/>
      <c r="M189" s="172"/>
      <c r="N189" s="172"/>
      <c r="O189" s="172"/>
      <c r="P189" s="169"/>
    </row>
    <row r="190" spans="1:16" ht="15.75" customHeight="1" x14ac:dyDescent="0.2">
      <c r="A190" s="172"/>
      <c r="B190" s="172"/>
      <c r="C190" s="172"/>
      <c r="D190" s="172"/>
      <c r="E190" s="172"/>
      <c r="F190" s="172"/>
      <c r="G190" s="172"/>
      <c r="H190" s="172"/>
      <c r="I190" s="172"/>
      <c r="J190" s="172"/>
      <c r="K190" s="172"/>
      <c r="L190" s="172"/>
      <c r="M190" s="172"/>
      <c r="N190" s="172"/>
      <c r="O190" s="172"/>
      <c r="P190" s="169"/>
    </row>
    <row r="191" spans="1:16" ht="15.75" customHeight="1" x14ac:dyDescent="0.2">
      <c r="A191" s="172"/>
      <c r="B191" s="172"/>
      <c r="C191" s="172"/>
      <c r="D191" s="172"/>
      <c r="E191" s="172"/>
      <c r="F191" s="172"/>
      <c r="G191" s="172"/>
      <c r="H191" s="172"/>
      <c r="I191" s="172"/>
      <c r="J191" s="172"/>
      <c r="K191" s="172"/>
      <c r="L191" s="172"/>
      <c r="M191" s="172"/>
      <c r="N191" s="172"/>
      <c r="O191" s="172"/>
      <c r="P191" s="169"/>
    </row>
    <row r="192" spans="1:16" ht="15.75" customHeight="1" x14ac:dyDescent="0.2">
      <c r="A192" s="172"/>
      <c r="B192" s="172"/>
      <c r="C192" s="172"/>
      <c r="D192" s="172"/>
      <c r="E192" s="172"/>
      <c r="F192" s="172"/>
      <c r="G192" s="172"/>
      <c r="H192" s="172"/>
      <c r="I192" s="172"/>
      <c r="J192" s="172"/>
      <c r="K192" s="172"/>
      <c r="L192" s="172"/>
      <c r="M192" s="172"/>
      <c r="N192" s="172"/>
      <c r="O192" s="172"/>
      <c r="P192" s="169"/>
    </row>
    <row r="193" spans="1:16" ht="15.75" customHeight="1" x14ac:dyDescent="0.2">
      <c r="A193" s="172"/>
      <c r="B193" s="172"/>
      <c r="C193" s="172"/>
      <c r="D193" s="172"/>
      <c r="E193" s="172"/>
      <c r="F193" s="172"/>
      <c r="G193" s="172"/>
      <c r="H193" s="172"/>
      <c r="I193" s="172"/>
      <c r="J193" s="172"/>
      <c r="K193" s="172"/>
      <c r="L193" s="172"/>
      <c r="M193" s="172"/>
      <c r="N193" s="172"/>
      <c r="O193" s="172"/>
      <c r="P193" s="169"/>
    </row>
    <row r="194" spans="1:16" ht="15.75" customHeight="1" x14ac:dyDescent="0.2">
      <c r="A194" s="172"/>
      <c r="B194" s="172"/>
      <c r="C194" s="172"/>
      <c r="D194" s="172"/>
      <c r="E194" s="172"/>
      <c r="F194" s="172"/>
      <c r="G194" s="172"/>
      <c r="H194" s="172"/>
      <c r="I194" s="172"/>
      <c r="J194" s="172"/>
      <c r="K194" s="172"/>
      <c r="L194" s="172"/>
      <c r="M194" s="172"/>
      <c r="N194" s="172"/>
      <c r="O194" s="172"/>
      <c r="P194" s="169"/>
    </row>
    <row r="195" spans="1:16" ht="15.75" customHeight="1" x14ac:dyDescent="0.2">
      <c r="A195" s="172"/>
      <c r="B195" s="172"/>
      <c r="C195" s="172"/>
      <c r="D195" s="172"/>
      <c r="E195" s="172"/>
      <c r="F195" s="172"/>
      <c r="G195" s="172"/>
      <c r="H195" s="172"/>
      <c r="I195" s="172"/>
      <c r="J195" s="172"/>
      <c r="K195" s="172"/>
      <c r="L195" s="172"/>
      <c r="M195" s="172"/>
      <c r="N195" s="172"/>
      <c r="O195" s="172"/>
      <c r="P195" s="169"/>
    </row>
    <row r="196" spans="1:16" ht="15.75" customHeight="1" x14ac:dyDescent="0.2">
      <c r="A196" s="172"/>
      <c r="B196" s="172"/>
      <c r="C196" s="172"/>
      <c r="D196" s="172"/>
      <c r="E196" s="172"/>
      <c r="F196" s="172"/>
      <c r="G196" s="172"/>
      <c r="H196" s="172"/>
      <c r="I196" s="172"/>
      <c r="J196" s="172"/>
      <c r="K196" s="172"/>
      <c r="L196" s="172"/>
      <c r="M196" s="172"/>
      <c r="N196" s="172"/>
      <c r="O196" s="172"/>
      <c r="P196" s="169"/>
    </row>
    <row r="197" spans="1:16" ht="15.75" customHeight="1" x14ac:dyDescent="0.2">
      <c r="A197" s="172"/>
      <c r="B197" s="172"/>
      <c r="C197" s="172"/>
      <c r="D197" s="172"/>
      <c r="E197" s="172"/>
      <c r="F197" s="172"/>
      <c r="G197" s="172"/>
      <c r="H197" s="172"/>
      <c r="I197" s="172"/>
      <c r="J197" s="172"/>
      <c r="K197" s="172"/>
      <c r="L197" s="172"/>
      <c r="M197" s="172"/>
      <c r="N197" s="172"/>
      <c r="O197" s="172"/>
      <c r="P197" s="169"/>
    </row>
    <row r="198" spans="1:16" ht="15.75" customHeight="1" x14ac:dyDescent="0.2">
      <c r="A198" s="172"/>
      <c r="B198" s="172"/>
      <c r="C198" s="172"/>
      <c r="D198" s="172"/>
      <c r="E198" s="172"/>
      <c r="F198" s="172"/>
      <c r="G198" s="172"/>
      <c r="H198" s="172"/>
      <c r="I198" s="172"/>
      <c r="J198" s="172"/>
      <c r="K198" s="172"/>
      <c r="L198" s="172"/>
      <c r="M198" s="172"/>
      <c r="N198" s="172"/>
      <c r="O198" s="172"/>
      <c r="P198" s="169"/>
    </row>
    <row r="199" spans="1:16" ht="15.75" customHeight="1" x14ac:dyDescent="0.2">
      <c r="A199" s="172"/>
      <c r="B199" s="172"/>
      <c r="C199" s="172"/>
      <c r="D199" s="172"/>
      <c r="E199" s="172"/>
      <c r="F199" s="172"/>
      <c r="G199" s="172"/>
      <c r="H199" s="172"/>
      <c r="I199" s="172"/>
      <c r="J199" s="172"/>
      <c r="K199" s="172"/>
      <c r="L199" s="172"/>
      <c r="M199" s="172"/>
      <c r="N199" s="172"/>
      <c r="O199" s="172"/>
      <c r="P199" s="169"/>
    </row>
    <row r="200" spans="1:16" ht="15.75" customHeight="1" x14ac:dyDescent="0.2">
      <c r="A200" s="172"/>
      <c r="B200" s="172"/>
      <c r="C200" s="172"/>
      <c r="D200" s="172"/>
      <c r="E200" s="172"/>
      <c r="F200" s="172"/>
      <c r="G200" s="172"/>
      <c r="H200" s="172"/>
      <c r="I200" s="172"/>
      <c r="J200" s="172"/>
      <c r="K200" s="172"/>
      <c r="L200" s="172"/>
      <c r="M200" s="172"/>
      <c r="N200" s="172"/>
      <c r="O200" s="172"/>
      <c r="P200" s="169"/>
    </row>
    <row r="201" spans="1:16" ht="15.75" customHeight="1" x14ac:dyDescent="0.2">
      <c r="A201" s="172"/>
      <c r="B201" s="172"/>
      <c r="C201" s="172"/>
      <c r="D201" s="172"/>
      <c r="E201" s="172"/>
      <c r="F201" s="172"/>
      <c r="G201" s="172"/>
      <c r="H201" s="172"/>
      <c r="I201" s="172"/>
      <c r="J201" s="172"/>
      <c r="K201" s="172"/>
      <c r="L201" s="172"/>
      <c r="M201" s="172"/>
      <c r="N201" s="172"/>
      <c r="O201" s="172"/>
      <c r="P201" s="169"/>
    </row>
    <row r="202" spans="1:16" ht="15.75" customHeight="1" x14ac:dyDescent="0.2">
      <c r="A202" s="172"/>
      <c r="B202" s="172"/>
      <c r="C202" s="172"/>
      <c r="D202" s="172"/>
      <c r="E202" s="172"/>
      <c r="F202" s="172"/>
      <c r="G202" s="172"/>
      <c r="H202" s="172"/>
      <c r="I202" s="172"/>
      <c r="J202" s="172"/>
      <c r="K202" s="172"/>
      <c r="L202" s="172"/>
      <c r="M202" s="172"/>
      <c r="N202" s="172"/>
      <c r="O202" s="172"/>
      <c r="P202" s="169"/>
    </row>
    <row r="203" spans="1:16" ht="15.75" customHeight="1" x14ac:dyDescent="0.2">
      <c r="A203" s="172"/>
      <c r="B203" s="172"/>
      <c r="C203" s="172"/>
      <c r="D203" s="172"/>
      <c r="E203" s="172"/>
      <c r="F203" s="172"/>
      <c r="G203" s="172"/>
      <c r="H203" s="172"/>
      <c r="I203" s="172"/>
      <c r="J203" s="172"/>
      <c r="K203" s="172"/>
      <c r="L203" s="172"/>
      <c r="M203" s="172"/>
      <c r="N203" s="172"/>
      <c r="O203" s="172"/>
      <c r="P203" s="169"/>
    </row>
    <row r="204" spans="1:16" ht="15.75" customHeight="1" x14ac:dyDescent="0.2">
      <c r="A204" s="172"/>
      <c r="B204" s="172"/>
      <c r="C204" s="172"/>
      <c r="D204" s="172"/>
      <c r="E204" s="172"/>
      <c r="F204" s="172"/>
      <c r="G204" s="172"/>
      <c r="H204" s="172"/>
      <c r="I204" s="172"/>
      <c r="J204" s="172"/>
      <c r="K204" s="172"/>
      <c r="L204" s="172"/>
      <c r="M204" s="172"/>
      <c r="N204" s="172"/>
      <c r="O204" s="172"/>
      <c r="P204" s="169"/>
    </row>
    <row r="205" spans="1:16" ht="15.75" customHeight="1" x14ac:dyDescent="0.2">
      <c r="A205" s="172"/>
      <c r="B205" s="172"/>
      <c r="C205" s="172"/>
      <c r="D205" s="172"/>
      <c r="E205" s="172"/>
      <c r="F205" s="172"/>
      <c r="G205" s="172"/>
      <c r="H205" s="172"/>
      <c r="I205" s="172"/>
      <c r="J205" s="172"/>
      <c r="K205" s="172"/>
      <c r="L205" s="172"/>
      <c r="M205" s="172"/>
      <c r="N205" s="172"/>
      <c r="O205" s="172"/>
      <c r="P205" s="169"/>
    </row>
    <row r="206" spans="1:16" ht="15.75" customHeight="1" x14ac:dyDescent="0.2">
      <c r="A206" s="172"/>
      <c r="B206" s="172"/>
      <c r="C206" s="172"/>
      <c r="D206" s="172"/>
      <c r="E206" s="172"/>
      <c r="F206" s="172"/>
      <c r="G206" s="172"/>
      <c r="H206" s="172"/>
      <c r="I206" s="172"/>
      <c r="J206" s="172"/>
      <c r="K206" s="172"/>
      <c r="L206" s="172"/>
      <c r="M206" s="172"/>
      <c r="N206" s="172"/>
      <c r="O206" s="172"/>
      <c r="P206" s="169"/>
    </row>
    <row r="207" spans="1:16" ht="15.75" customHeight="1" x14ac:dyDescent="0.2">
      <c r="A207" s="172"/>
      <c r="B207" s="172"/>
      <c r="C207" s="172"/>
      <c r="D207" s="172"/>
      <c r="E207" s="172"/>
      <c r="F207" s="172"/>
      <c r="G207" s="172"/>
      <c r="H207" s="172"/>
      <c r="I207" s="172"/>
      <c r="J207" s="172"/>
      <c r="K207" s="172"/>
      <c r="L207" s="172"/>
      <c r="M207" s="172"/>
      <c r="N207" s="172"/>
      <c r="O207" s="172"/>
      <c r="P207" s="169"/>
    </row>
    <row r="208" spans="1:16" ht="15.75" customHeight="1" x14ac:dyDescent="0.2">
      <c r="A208" s="172"/>
      <c r="B208" s="172"/>
      <c r="C208" s="172"/>
      <c r="D208" s="172"/>
      <c r="E208" s="172"/>
      <c r="F208" s="172"/>
      <c r="G208" s="172"/>
      <c r="H208" s="172"/>
      <c r="I208" s="172"/>
      <c r="J208" s="172"/>
      <c r="K208" s="172"/>
      <c r="L208" s="172"/>
      <c r="M208" s="172"/>
      <c r="N208" s="172"/>
      <c r="O208" s="172"/>
      <c r="P208" s="169"/>
    </row>
    <row r="209" spans="1:16" ht="15.75" customHeight="1" x14ac:dyDescent="0.2">
      <c r="A209" s="172"/>
      <c r="B209" s="172"/>
      <c r="C209" s="172"/>
      <c r="D209" s="172"/>
      <c r="E209" s="172"/>
      <c r="F209" s="172"/>
      <c r="G209" s="172"/>
      <c r="H209" s="172"/>
      <c r="I209" s="172"/>
      <c r="J209" s="172"/>
      <c r="K209" s="172"/>
      <c r="L209" s="172"/>
      <c r="M209" s="172"/>
      <c r="N209" s="172"/>
      <c r="O209" s="172"/>
      <c r="P209" s="169"/>
    </row>
    <row r="210" spans="1:16" ht="15.75" customHeight="1" x14ac:dyDescent="0.2">
      <c r="A210" s="172"/>
      <c r="B210" s="172"/>
      <c r="C210" s="172"/>
      <c r="D210" s="172"/>
      <c r="E210" s="172"/>
      <c r="F210" s="172"/>
      <c r="G210" s="172"/>
      <c r="H210" s="172"/>
      <c r="I210" s="172"/>
      <c r="J210" s="172"/>
      <c r="K210" s="172"/>
      <c r="L210" s="172"/>
      <c r="M210" s="172"/>
      <c r="N210" s="172"/>
      <c r="O210" s="172"/>
      <c r="P210" s="169"/>
    </row>
    <row r="211" spans="1:16" ht="15.75" customHeight="1" x14ac:dyDescent="0.2">
      <c r="A211" s="172"/>
      <c r="B211" s="172"/>
      <c r="C211" s="172"/>
      <c r="D211" s="172"/>
      <c r="E211" s="172"/>
      <c r="F211" s="172"/>
      <c r="G211" s="172"/>
      <c r="H211" s="172"/>
      <c r="I211" s="172"/>
      <c r="J211" s="172"/>
      <c r="K211" s="172"/>
      <c r="L211" s="172"/>
      <c r="M211" s="172"/>
      <c r="N211" s="172"/>
      <c r="O211" s="172"/>
      <c r="P211" s="169"/>
    </row>
    <row r="212" spans="1:16" ht="15.75" customHeight="1" x14ac:dyDescent="0.2">
      <c r="A212" s="172"/>
      <c r="B212" s="172"/>
      <c r="C212" s="172"/>
      <c r="D212" s="172"/>
      <c r="E212" s="172"/>
      <c r="F212" s="172"/>
      <c r="G212" s="172"/>
      <c r="H212" s="172"/>
      <c r="I212" s="172"/>
      <c r="J212" s="172"/>
      <c r="K212" s="172"/>
      <c r="L212" s="172"/>
      <c r="M212" s="172"/>
      <c r="N212" s="172"/>
      <c r="O212" s="172"/>
      <c r="P212" s="169"/>
    </row>
    <row r="213" spans="1:16" ht="15.75" customHeight="1" x14ac:dyDescent="0.2">
      <c r="A213" s="172"/>
      <c r="B213" s="172"/>
      <c r="C213" s="172"/>
      <c r="D213" s="172"/>
      <c r="E213" s="172"/>
      <c r="F213" s="172"/>
      <c r="G213" s="172"/>
      <c r="H213" s="172"/>
      <c r="I213" s="172"/>
      <c r="J213" s="172"/>
      <c r="K213" s="172"/>
      <c r="L213" s="172"/>
      <c r="M213" s="172"/>
      <c r="N213" s="172"/>
      <c r="O213" s="172"/>
      <c r="P213" s="169"/>
    </row>
    <row r="214" spans="1:16" ht="15.75" customHeight="1" x14ac:dyDescent="0.2">
      <c r="A214" s="172"/>
      <c r="B214" s="172"/>
      <c r="C214" s="172"/>
      <c r="D214" s="172"/>
      <c r="E214" s="172"/>
      <c r="F214" s="172"/>
      <c r="G214" s="172"/>
      <c r="H214" s="172"/>
      <c r="I214" s="172"/>
      <c r="J214" s="172"/>
      <c r="K214" s="172"/>
      <c r="L214" s="172"/>
      <c r="M214" s="172"/>
      <c r="N214" s="172"/>
      <c r="O214" s="172"/>
      <c r="P214" s="169"/>
    </row>
    <row r="215" spans="1:16" ht="15.75" customHeight="1" x14ac:dyDescent="0.2">
      <c r="A215" s="172"/>
      <c r="B215" s="172"/>
      <c r="C215" s="172"/>
      <c r="D215" s="172"/>
      <c r="E215" s="172"/>
      <c r="F215" s="172"/>
      <c r="G215" s="172"/>
      <c r="H215" s="172"/>
      <c r="I215" s="172"/>
      <c r="J215" s="172"/>
      <c r="K215" s="172"/>
      <c r="L215" s="172"/>
      <c r="M215" s="172"/>
      <c r="N215" s="172"/>
      <c r="O215" s="172"/>
      <c r="P215" s="169"/>
    </row>
    <row r="216" spans="1:16" ht="15.75" customHeight="1" x14ac:dyDescent="0.2">
      <c r="A216" s="172"/>
      <c r="B216" s="172"/>
      <c r="C216" s="172"/>
      <c r="D216" s="172"/>
      <c r="E216" s="172"/>
      <c r="F216" s="172"/>
      <c r="G216" s="172"/>
      <c r="H216" s="172"/>
      <c r="I216" s="172"/>
      <c r="J216" s="172"/>
      <c r="K216" s="172"/>
      <c r="L216" s="172"/>
      <c r="M216" s="172"/>
      <c r="N216" s="172"/>
      <c r="O216" s="172"/>
      <c r="P216" s="169"/>
    </row>
    <row r="217" spans="1:16" ht="15.75" customHeight="1" x14ac:dyDescent="0.2">
      <c r="A217" s="172"/>
      <c r="B217" s="172"/>
      <c r="C217" s="172"/>
      <c r="D217" s="172"/>
      <c r="E217" s="172"/>
      <c r="F217" s="172"/>
      <c r="G217" s="172"/>
      <c r="H217" s="172"/>
      <c r="I217" s="172"/>
      <c r="J217" s="172"/>
      <c r="K217" s="172"/>
      <c r="L217" s="172"/>
      <c r="M217" s="172"/>
      <c r="N217" s="172"/>
      <c r="O217" s="172"/>
      <c r="P217" s="169"/>
    </row>
    <row r="218" spans="1:16" ht="15.75" customHeight="1" x14ac:dyDescent="0.2">
      <c r="A218" s="172"/>
      <c r="B218" s="172"/>
      <c r="C218" s="172"/>
      <c r="D218" s="172"/>
      <c r="E218" s="172"/>
      <c r="F218" s="172"/>
      <c r="G218" s="172"/>
      <c r="H218" s="172"/>
      <c r="I218" s="172"/>
      <c r="J218" s="172"/>
      <c r="K218" s="172"/>
      <c r="L218" s="172"/>
      <c r="M218" s="172"/>
      <c r="N218" s="172"/>
      <c r="O218" s="172"/>
      <c r="P218" s="169"/>
    </row>
    <row r="219" spans="1:16" ht="15.75" customHeight="1" x14ac:dyDescent="0.2">
      <c r="A219" s="172"/>
      <c r="B219" s="172"/>
      <c r="C219" s="172"/>
      <c r="D219" s="172"/>
      <c r="E219" s="172"/>
      <c r="F219" s="172"/>
      <c r="G219" s="172"/>
      <c r="H219" s="172"/>
      <c r="I219" s="172"/>
      <c r="J219" s="172"/>
      <c r="K219" s="172"/>
      <c r="L219" s="172"/>
      <c r="M219" s="172"/>
      <c r="N219" s="172"/>
      <c r="O219" s="172"/>
      <c r="P219" s="169"/>
    </row>
    <row r="220" spans="1:16" ht="15.75" customHeight="1" x14ac:dyDescent="0.2">
      <c r="A220" s="172"/>
      <c r="B220" s="172"/>
      <c r="C220" s="172"/>
      <c r="D220" s="172"/>
      <c r="E220" s="172"/>
      <c r="F220" s="172"/>
      <c r="G220" s="172"/>
      <c r="H220" s="172"/>
      <c r="I220" s="172"/>
      <c r="J220" s="172"/>
      <c r="K220" s="172"/>
      <c r="L220" s="172"/>
      <c r="M220" s="172"/>
      <c r="N220" s="172"/>
      <c r="O220" s="172"/>
      <c r="P220" s="169"/>
    </row>
    <row r="221" spans="1:16" ht="15.75" customHeight="1" x14ac:dyDescent="0.2">
      <c r="A221" s="172"/>
      <c r="B221" s="172"/>
      <c r="C221" s="172"/>
      <c r="D221" s="172"/>
      <c r="E221" s="172"/>
      <c r="F221" s="172"/>
      <c r="G221" s="172"/>
      <c r="H221" s="172"/>
      <c r="I221" s="172"/>
      <c r="J221" s="172"/>
      <c r="K221" s="172"/>
      <c r="L221" s="172"/>
      <c r="M221" s="172"/>
      <c r="N221" s="172"/>
      <c r="O221" s="172"/>
      <c r="P221" s="169"/>
    </row>
    <row r="222" spans="1:16" ht="15.75" customHeight="1" x14ac:dyDescent="0.2">
      <c r="A222" s="172"/>
      <c r="B222" s="172"/>
      <c r="C222" s="172"/>
      <c r="D222" s="172"/>
      <c r="E222" s="172"/>
      <c r="F222" s="172"/>
      <c r="G222" s="172"/>
      <c r="H222" s="172"/>
      <c r="I222" s="172"/>
      <c r="J222" s="172"/>
      <c r="K222" s="172"/>
      <c r="L222" s="172"/>
      <c r="M222" s="172"/>
      <c r="N222" s="172"/>
      <c r="O222" s="172"/>
      <c r="P222" s="169"/>
    </row>
    <row r="223" spans="1:16" ht="15.75" customHeight="1" x14ac:dyDescent="0.2">
      <c r="A223" s="172"/>
      <c r="B223" s="172"/>
      <c r="C223" s="172"/>
      <c r="D223" s="172"/>
      <c r="E223" s="172"/>
      <c r="F223" s="172"/>
      <c r="G223" s="172"/>
      <c r="H223" s="172"/>
      <c r="I223" s="172"/>
      <c r="J223" s="172"/>
      <c r="K223" s="172"/>
      <c r="L223" s="172"/>
      <c r="M223" s="172"/>
      <c r="N223" s="172"/>
      <c r="O223" s="172"/>
      <c r="P223" s="169"/>
    </row>
    <row r="224" spans="1:16" ht="15.75" customHeight="1" x14ac:dyDescent="0.2">
      <c r="A224" s="172"/>
      <c r="B224" s="172"/>
      <c r="C224" s="172"/>
      <c r="D224" s="172"/>
      <c r="E224" s="172"/>
      <c r="F224" s="172"/>
      <c r="G224" s="172"/>
      <c r="H224" s="172"/>
      <c r="I224" s="172"/>
      <c r="J224" s="172"/>
      <c r="K224" s="172"/>
      <c r="L224" s="172"/>
      <c r="M224" s="172"/>
      <c r="N224" s="172"/>
      <c r="O224" s="172"/>
      <c r="P224" s="169"/>
    </row>
    <row r="225" spans="1:16" ht="15.75" customHeight="1" x14ac:dyDescent="0.2">
      <c r="A225" s="172"/>
      <c r="B225" s="172"/>
      <c r="C225" s="172"/>
      <c r="D225" s="172"/>
      <c r="E225" s="172"/>
      <c r="F225" s="172"/>
      <c r="G225" s="172"/>
      <c r="H225" s="172"/>
      <c r="I225" s="172"/>
      <c r="J225" s="172"/>
      <c r="K225" s="172"/>
      <c r="L225" s="172"/>
      <c r="M225" s="172"/>
      <c r="N225" s="172"/>
      <c r="O225" s="172"/>
      <c r="P225" s="169"/>
    </row>
    <row r="226" spans="1:16" ht="15.75" customHeight="1" x14ac:dyDescent="0.2">
      <c r="A226" s="172"/>
      <c r="B226" s="172"/>
      <c r="C226" s="172"/>
      <c r="D226" s="172"/>
      <c r="E226" s="172"/>
      <c r="F226" s="172"/>
      <c r="G226" s="172"/>
      <c r="H226" s="172"/>
      <c r="I226" s="172"/>
      <c r="J226" s="172"/>
      <c r="K226" s="172"/>
      <c r="L226" s="172"/>
      <c r="M226" s="172"/>
      <c r="N226" s="172"/>
      <c r="O226" s="172"/>
      <c r="P226" s="169"/>
    </row>
    <row r="227" spans="1:16" ht="15.75" customHeight="1" x14ac:dyDescent="0.2">
      <c r="A227" s="172"/>
      <c r="B227" s="172"/>
      <c r="C227" s="172"/>
      <c r="D227" s="172"/>
      <c r="E227" s="172"/>
      <c r="F227" s="172"/>
      <c r="G227" s="172"/>
      <c r="H227" s="172"/>
      <c r="I227" s="172"/>
      <c r="J227" s="172"/>
      <c r="K227" s="172"/>
      <c r="L227" s="172"/>
      <c r="M227" s="172"/>
      <c r="N227" s="172"/>
      <c r="O227" s="172"/>
      <c r="P227" s="169"/>
    </row>
    <row r="228" spans="1:16" ht="15.75" customHeight="1" x14ac:dyDescent="0.2">
      <c r="A228" s="172"/>
      <c r="B228" s="172"/>
      <c r="C228" s="172"/>
      <c r="D228" s="172"/>
      <c r="E228" s="172"/>
      <c r="F228" s="172"/>
      <c r="G228" s="172"/>
      <c r="H228" s="172"/>
      <c r="I228" s="172"/>
      <c r="J228" s="172"/>
      <c r="K228" s="172"/>
      <c r="L228" s="172"/>
      <c r="M228" s="172"/>
      <c r="N228" s="172"/>
      <c r="O228" s="172"/>
      <c r="P228" s="169"/>
    </row>
    <row r="229" spans="1:16" ht="15.75" customHeight="1" x14ac:dyDescent="0.2">
      <c r="A229" s="172"/>
      <c r="B229" s="172"/>
      <c r="C229" s="172"/>
      <c r="D229" s="172"/>
      <c r="E229" s="172"/>
      <c r="F229" s="172"/>
      <c r="G229" s="172"/>
      <c r="H229" s="172"/>
      <c r="I229" s="172"/>
      <c r="J229" s="172"/>
      <c r="K229" s="172"/>
      <c r="L229" s="172"/>
      <c r="M229" s="172"/>
      <c r="N229" s="172"/>
      <c r="O229" s="172"/>
      <c r="P229" s="169"/>
    </row>
    <row r="230" spans="1:16" ht="15.75" customHeight="1" x14ac:dyDescent="0.2">
      <c r="A230" s="172"/>
      <c r="B230" s="172"/>
      <c r="C230" s="172"/>
      <c r="D230" s="172"/>
      <c r="E230" s="172"/>
      <c r="F230" s="172"/>
      <c r="G230" s="172"/>
      <c r="H230" s="172"/>
      <c r="I230" s="172"/>
      <c r="J230" s="172"/>
      <c r="K230" s="172"/>
      <c r="L230" s="172"/>
      <c r="M230" s="172"/>
      <c r="N230" s="172"/>
      <c r="O230" s="172"/>
      <c r="P230" s="169"/>
    </row>
    <row r="231" spans="1:16" ht="15.75" customHeight="1" x14ac:dyDescent="0.2">
      <c r="A231" s="172"/>
      <c r="B231" s="172"/>
      <c r="C231" s="172"/>
      <c r="D231" s="172"/>
      <c r="E231" s="172"/>
      <c r="F231" s="172"/>
      <c r="G231" s="172"/>
      <c r="H231" s="172"/>
      <c r="I231" s="172"/>
      <c r="J231" s="172"/>
      <c r="K231" s="172"/>
      <c r="L231" s="172"/>
      <c r="M231" s="172"/>
      <c r="N231" s="172"/>
      <c r="O231" s="172"/>
      <c r="P231" s="169"/>
    </row>
    <row r="232" spans="1:16" ht="15.75" customHeight="1" x14ac:dyDescent="0.2">
      <c r="A232" s="172"/>
      <c r="B232" s="172"/>
      <c r="C232" s="172"/>
      <c r="D232" s="172"/>
      <c r="E232" s="172"/>
      <c r="F232" s="172"/>
      <c r="G232" s="172"/>
      <c r="H232" s="172"/>
      <c r="I232" s="172"/>
      <c r="J232" s="172"/>
      <c r="K232" s="172"/>
      <c r="L232" s="172"/>
      <c r="M232" s="172"/>
      <c r="N232" s="172"/>
      <c r="O232" s="172"/>
      <c r="P232" s="169"/>
    </row>
    <row r="233" spans="1:16" ht="15.75" customHeight="1" x14ac:dyDescent="0.2">
      <c r="A233" s="172"/>
      <c r="B233" s="172"/>
      <c r="C233" s="172"/>
      <c r="D233" s="172"/>
      <c r="E233" s="172"/>
      <c r="F233" s="172"/>
      <c r="G233" s="172"/>
      <c r="H233" s="172"/>
      <c r="I233" s="172"/>
      <c r="J233" s="172"/>
      <c r="K233" s="172"/>
      <c r="L233" s="172"/>
      <c r="M233" s="172"/>
      <c r="N233" s="172"/>
      <c r="O233" s="172"/>
      <c r="P233" s="169"/>
    </row>
    <row r="234" spans="1:16" ht="15.75" customHeight="1" x14ac:dyDescent="0.2">
      <c r="A234" s="172"/>
      <c r="B234" s="172"/>
      <c r="C234" s="172"/>
      <c r="D234" s="172"/>
      <c r="E234" s="172"/>
      <c r="F234" s="172"/>
      <c r="G234" s="172"/>
      <c r="H234" s="172"/>
      <c r="I234" s="172"/>
      <c r="J234" s="172"/>
      <c r="K234" s="172"/>
      <c r="L234" s="172"/>
      <c r="M234" s="172"/>
      <c r="N234" s="172"/>
      <c r="O234" s="172"/>
      <c r="P234" s="169"/>
    </row>
    <row r="235" spans="1:16" ht="15.75" customHeight="1" x14ac:dyDescent="0.2">
      <c r="A235" s="172"/>
      <c r="B235" s="172"/>
      <c r="C235" s="172"/>
      <c r="D235" s="172"/>
      <c r="E235" s="172"/>
      <c r="F235" s="172"/>
      <c r="G235" s="172"/>
      <c r="H235" s="172"/>
      <c r="I235" s="172"/>
      <c r="J235" s="172"/>
      <c r="K235" s="172"/>
      <c r="L235" s="172"/>
      <c r="M235" s="172"/>
      <c r="N235" s="172"/>
      <c r="O235" s="172"/>
      <c r="P235" s="169"/>
    </row>
    <row r="236" spans="1:16" ht="15.75" customHeight="1" x14ac:dyDescent="0.2">
      <c r="A236" s="172"/>
      <c r="B236" s="172"/>
      <c r="C236" s="172"/>
      <c r="D236" s="172"/>
      <c r="E236" s="172"/>
      <c r="F236" s="172"/>
      <c r="G236" s="172"/>
      <c r="H236" s="172"/>
      <c r="I236" s="172"/>
      <c r="J236" s="172"/>
      <c r="K236" s="172"/>
      <c r="L236" s="172"/>
      <c r="M236" s="172"/>
      <c r="N236" s="172"/>
      <c r="O236" s="172"/>
      <c r="P236" s="169"/>
    </row>
    <row r="237" spans="1:16" ht="15.75" customHeight="1" x14ac:dyDescent="0.2">
      <c r="A237" s="172"/>
      <c r="B237" s="172"/>
      <c r="C237" s="172"/>
      <c r="D237" s="172"/>
      <c r="E237" s="172"/>
      <c r="F237" s="172"/>
      <c r="G237" s="172"/>
      <c r="H237" s="172"/>
      <c r="I237" s="172"/>
      <c r="J237" s="172"/>
      <c r="K237" s="172"/>
      <c r="L237" s="172"/>
      <c r="M237" s="172"/>
      <c r="N237" s="172"/>
      <c r="O237" s="172"/>
      <c r="P237" s="169"/>
    </row>
    <row r="238" spans="1:16" ht="15.75" customHeight="1" x14ac:dyDescent="0.2">
      <c r="A238" s="172"/>
      <c r="B238" s="172"/>
      <c r="C238" s="172"/>
      <c r="D238" s="172"/>
      <c r="E238" s="172"/>
      <c r="F238" s="172"/>
      <c r="G238" s="172"/>
      <c r="H238" s="172"/>
      <c r="I238" s="172"/>
      <c r="J238" s="172"/>
      <c r="K238" s="172"/>
      <c r="L238" s="172"/>
      <c r="M238" s="172"/>
      <c r="N238" s="172"/>
      <c r="O238" s="172"/>
      <c r="P238" s="169"/>
    </row>
    <row r="239" spans="1:16" ht="15.75" customHeight="1" x14ac:dyDescent="0.2">
      <c r="A239" s="172"/>
      <c r="B239" s="172"/>
      <c r="C239" s="172"/>
      <c r="D239" s="172"/>
      <c r="E239" s="172"/>
      <c r="F239" s="172"/>
      <c r="G239" s="172"/>
      <c r="H239" s="172"/>
      <c r="I239" s="172"/>
      <c r="J239" s="172"/>
      <c r="K239" s="172"/>
      <c r="L239" s="172"/>
      <c r="M239" s="172"/>
      <c r="N239" s="172"/>
      <c r="O239" s="172"/>
      <c r="P239" s="169"/>
    </row>
    <row r="240" spans="1:16" ht="15.75" customHeight="1" x14ac:dyDescent="0.2">
      <c r="A240" s="172"/>
      <c r="B240" s="172"/>
      <c r="C240" s="172"/>
      <c r="D240" s="172"/>
      <c r="E240" s="172"/>
      <c r="F240" s="172"/>
      <c r="G240" s="172"/>
      <c r="H240" s="172"/>
      <c r="I240" s="172"/>
      <c r="J240" s="172"/>
      <c r="K240" s="172"/>
      <c r="L240" s="172"/>
      <c r="M240" s="172"/>
      <c r="N240" s="172"/>
      <c r="O240" s="172"/>
      <c r="P240" s="169"/>
    </row>
    <row r="241" spans="1:16" ht="15.75" customHeight="1" x14ac:dyDescent="0.2">
      <c r="A241" s="172"/>
      <c r="B241" s="172"/>
      <c r="C241" s="172"/>
      <c r="D241" s="172"/>
      <c r="E241" s="172"/>
      <c r="F241" s="172"/>
      <c r="G241" s="172"/>
      <c r="H241" s="172"/>
      <c r="I241" s="172"/>
      <c r="J241" s="172"/>
      <c r="K241" s="172"/>
      <c r="L241" s="172"/>
      <c r="M241" s="172"/>
      <c r="N241" s="172"/>
      <c r="O241" s="172"/>
      <c r="P241" s="169"/>
    </row>
    <row r="242" spans="1:16" ht="15.75" customHeight="1" x14ac:dyDescent="0.2">
      <c r="A242" s="172"/>
      <c r="B242" s="172"/>
      <c r="C242" s="172"/>
      <c r="D242" s="172"/>
      <c r="E242" s="172"/>
      <c r="F242" s="172"/>
      <c r="G242" s="172"/>
      <c r="H242" s="172"/>
      <c r="I242" s="172"/>
      <c r="J242" s="172"/>
      <c r="K242" s="172"/>
      <c r="L242" s="172"/>
      <c r="M242" s="172"/>
      <c r="N242" s="172"/>
      <c r="O242" s="172"/>
      <c r="P242" s="169"/>
    </row>
    <row r="243" spans="1:16" ht="15.75" customHeight="1" x14ac:dyDescent="0.2">
      <c r="A243" s="172"/>
      <c r="B243" s="172"/>
      <c r="C243" s="172"/>
      <c r="D243" s="172"/>
      <c r="E243" s="172"/>
      <c r="F243" s="172"/>
      <c r="G243" s="172"/>
      <c r="H243" s="172"/>
      <c r="I243" s="172"/>
      <c r="J243" s="172"/>
      <c r="K243" s="172"/>
      <c r="L243" s="172"/>
      <c r="M243" s="172"/>
      <c r="N243" s="172"/>
      <c r="O243" s="172"/>
      <c r="P243" s="169"/>
    </row>
    <row r="244" spans="1:16" ht="15.75" customHeight="1" x14ac:dyDescent="0.2">
      <c r="A244" s="172"/>
      <c r="B244" s="172"/>
      <c r="C244" s="172"/>
      <c r="D244" s="172"/>
      <c r="E244" s="172"/>
      <c r="F244" s="172"/>
      <c r="G244" s="172"/>
      <c r="H244" s="172"/>
      <c r="I244" s="172"/>
      <c r="J244" s="172"/>
      <c r="K244" s="172"/>
      <c r="L244" s="172"/>
      <c r="M244" s="172"/>
      <c r="N244" s="172"/>
      <c r="O244" s="172"/>
      <c r="P244" s="169"/>
    </row>
    <row r="245" spans="1:16" ht="15.75" customHeight="1" x14ac:dyDescent="0.2">
      <c r="A245" s="172"/>
      <c r="B245" s="172"/>
      <c r="C245" s="172"/>
      <c r="D245" s="172"/>
      <c r="E245" s="172"/>
      <c r="F245" s="172"/>
      <c r="G245" s="172"/>
      <c r="H245" s="172"/>
      <c r="I245" s="172"/>
      <c r="J245" s="172"/>
      <c r="K245" s="172"/>
      <c r="L245" s="172"/>
      <c r="M245" s="172"/>
      <c r="N245" s="172"/>
      <c r="O245" s="172"/>
      <c r="P245" s="169"/>
    </row>
    <row r="246" spans="1:16" ht="15.75" customHeight="1" x14ac:dyDescent="0.2">
      <c r="A246" s="172"/>
      <c r="B246" s="172"/>
      <c r="C246" s="172"/>
      <c r="D246" s="172"/>
      <c r="E246" s="172"/>
      <c r="F246" s="172"/>
      <c r="G246" s="172"/>
      <c r="H246" s="172"/>
      <c r="I246" s="172"/>
      <c r="J246" s="172"/>
      <c r="K246" s="172"/>
      <c r="L246" s="172"/>
      <c r="M246" s="172"/>
      <c r="N246" s="172"/>
      <c r="O246" s="172"/>
      <c r="P246" s="169"/>
    </row>
    <row r="247" spans="1:16" ht="15.75" customHeight="1" x14ac:dyDescent="0.2">
      <c r="A247" s="172"/>
      <c r="B247" s="172"/>
      <c r="C247" s="172"/>
      <c r="D247" s="172"/>
      <c r="E247" s="172"/>
      <c r="F247" s="172"/>
      <c r="G247" s="172"/>
      <c r="H247" s="172"/>
      <c r="I247" s="172"/>
      <c r="J247" s="172"/>
      <c r="K247" s="172"/>
      <c r="L247" s="172"/>
      <c r="M247" s="172"/>
      <c r="N247" s="172"/>
      <c r="O247" s="172"/>
      <c r="P247" s="169"/>
    </row>
    <row r="248" spans="1:16" ht="15.75" customHeight="1" x14ac:dyDescent="0.2">
      <c r="A248" s="172"/>
      <c r="B248" s="172"/>
      <c r="C248" s="172"/>
      <c r="D248" s="172"/>
      <c r="E248" s="172"/>
      <c r="F248" s="172"/>
      <c r="G248" s="172"/>
      <c r="H248" s="172"/>
      <c r="I248" s="172"/>
      <c r="J248" s="172"/>
      <c r="K248" s="172"/>
      <c r="L248" s="172"/>
      <c r="M248" s="172"/>
      <c r="N248" s="172"/>
      <c r="O248" s="172"/>
      <c r="P248" s="169"/>
    </row>
    <row r="249" spans="1:16" ht="15.75" customHeight="1" x14ac:dyDescent="0.2">
      <c r="A249" s="172"/>
      <c r="B249" s="172"/>
      <c r="C249" s="172"/>
      <c r="D249" s="172"/>
      <c r="E249" s="172"/>
      <c r="F249" s="172"/>
      <c r="G249" s="172"/>
      <c r="H249" s="172"/>
      <c r="I249" s="172"/>
      <c r="J249" s="172"/>
      <c r="K249" s="172"/>
      <c r="L249" s="172"/>
      <c r="M249" s="172"/>
      <c r="N249" s="172"/>
      <c r="O249" s="172"/>
      <c r="P249" s="169"/>
    </row>
    <row r="250" spans="1:16" ht="15.75" customHeight="1" x14ac:dyDescent="0.2">
      <c r="A250" s="172"/>
      <c r="B250" s="172"/>
      <c r="C250" s="172"/>
      <c r="D250" s="172"/>
      <c r="E250" s="172"/>
      <c r="F250" s="172"/>
      <c r="G250" s="172"/>
      <c r="H250" s="172"/>
      <c r="I250" s="172"/>
      <c r="J250" s="172"/>
      <c r="K250" s="172"/>
      <c r="L250" s="172"/>
      <c r="M250" s="172"/>
      <c r="N250" s="172"/>
      <c r="O250" s="172"/>
      <c r="P250" s="169"/>
    </row>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8">
    <mergeCell ref="F2:F4"/>
    <mergeCell ref="G2:G4"/>
    <mergeCell ref="A5:A12"/>
    <mergeCell ref="B5:B12"/>
    <mergeCell ref="C7:C9"/>
    <mergeCell ref="D7:D10"/>
    <mergeCell ref="E7:E8"/>
    <mergeCell ref="F27:F30"/>
    <mergeCell ref="D31:D32"/>
    <mergeCell ref="C36:C38"/>
    <mergeCell ref="D36:D38"/>
    <mergeCell ref="C13:C14"/>
    <mergeCell ref="D13:D14"/>
    <mergeCell ref="A43:A44"/>
    <mergeCell ref="B43:B44"/>
    <mergeCell ref="D43:D44"/>
    <mergeCell ref="D27:D30"/>
    <mergeCell ref="E27:E30"/>
    <mergeCell ref="A45:A46"/>
    <mergeCell ref="B45:B46"/>
    <mergeCell ref="D45:D46"/>
    <mergeCell ref="A13:A42"/>
    <mergeCell ref="B13:B42"/>
    <mergeCell ref="C16:C17"/>
    <mergeCell ref="D16:D17"/>
    <mergeCell ref="C18:C19"/>
    <mergeCell ref="D18:D19"/>
    <mergeCell ref="C22:C23"/>
    <mergeCell ref="C24:C25"/>
    <mergeCell ref="D24:D25"/>
    <mergeCell ref="C39:C40"/>
    <mergeCell ref="D39:D40"/>
    <mergeCell ref="C41:C42"/>
    <mergeCell ref="D41:D42"/>
    <mergeCell ref="L3:L4"/>
    <mergeCell ref="O45:O46"/>
    <mergeCell ref="P45:P46"/>
    <mergeCell ref="N36:N38"/>
    <mergeCell ref="N39:N40"/>
    <mergeCell ref="O39:O40"/>
    <mergeCell ref="P39:P40"/>
    <mergeCell ref="O41:O42"/>
    <mergeCell ref="P41:P42"/>
    <mergeCell ref="N45:N46"/>
    <mergeCell ref="O18:O19"/>
    <mergeCell ref="P20:P21"/>
    <mergeCell ref="R2:R4"/>
    <mergeCell ref="S2:S4"/>
    <mergeCell ref="T2:T4"/>
    <mergeCell ref="S5:S12"/>
    <mergeCell ref="O2:P2"/>
    <mergeCell ref="Q2:Q4"/>
    <mergeCell ref="O3:O4"/>
    <mergeCell ref="P3:P4"/>
    <mergeCell ref="O5:O12"/>
    <mergeCell ref="P5:P12"/>
    <mergeCell ref="M2:M4"/>
    <mergeCell ref="N2:N4"/>
    <mergeCell ref="U2:U4"/>
    <mergeCell ref="A1:P1"/>
    <mergeCell ref="Q1:V1"/>
    <mergeCell ref="A2:A4"/>
    <mergeCell ref="B2:B4"/>
    <mergeCell ref="C2:C4"/>
    <mergeCell ref="D2:D4"/>
    <mergeCell ref="E2:E4"/>
    <mergeCell ref="V2:V4"/>
    <mergeCell ref="H2:H4"/>
    <mergeCell ref="I2:L2"/>
    <mergeCell ref="I3:I4"/>
    <mergeCell ref="J3:J4"/>
    <mergeCell ref="K3:K4"/>
    <mergeCell ref="O36:O38"/>
    <mergeCell ref="P36:P38"/>
    <mergeCell ref="N24:N25"/>
    <mergeCell ref="O24:O25"/>
    <mergeCell ref="P24:P25"/>
    <mergeCell ref="T20:T21"/>
    <mergeCell ref="U20:U21"/>
    <mergeCell ref="N31:N32"/>
    <mergeCell ref="O31:O32"/>
    <mergeCell ref="P31:P32"/>
    <mergeCell ref="Q52:R52"/>
    <mergeCell ref="Q59:R59"/>
    <mergeCell ref="T45:T46"/>
    <mergeCell ref="S45:S46"/>
    <mergeCell ref="S36:S38"/>
    <mergeCell ref="S39:S40"/>
  </mergeCells>
  <hyperlinks>
    <hyperlink ref="U19" r:id="rId1" xr:uid="{00000000-0004-0000-0100-000000000000}"/>
    <hyperlink ref="U28" r:id="rId2" xr:uid="{00000000-0004-0000-0100-000001000000}"/>
    <hyperlink ref="U29" r:id="rId3" xr:uid="{00000000-0004-0000-0100-000002000000}"/>
    <hyperlink ref="U11" r:id="rId4" xr:uid="{B0568197-A5C6-49AB-9E17-0435433C1447}"/>
    <hyperlink ref="U20" r:id="rId5" xr:uid="{A4052944-3133-4F6D-A17B-6F7FBC803D65}"/>
  </hyperlinks>
  <pageMargins left="0.7" right="0.7" top="0.75" bottom="0.75"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GESTION MISIONAL</vt:lpstr>
      <vt:lpstr>GESTION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PLANEACIÓN</cp:lastModifiedBy>
  <dcterms:modified xsi:type="dcterms:W3CDTF">2022-11-08T20:19:26Z</dcterms:modified>
</cp:coreProperties>
</file>