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davis\Documents\PLANEACION 2023-2027\PLAN DE ACCION INSTITUCIONAL 2024\"/>
    </mc:Choice>
  </mc:AlternateContent>
  <bookViews>
    <workbookView xWindow="0" yWindow="0" windowWidth="28800" windowHeight="12330"/>
  </bookViews>
  <sheets>
    <sheet name="MISIONAL" sheetId="1" r:id="rId1"/>
    <sheet name="INSTITUCIONAL"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0" i="1" l="1"/>
  <c r="Q42" i="1"/>
  <c r="Q20" i="1"/>
  <c r="Q27" i="1"/>
  <c r="Q28" i="1"/>
  <c r="Q29" i="1"/>
  <c r="Q30" i="1"/>
  <c r="Q31" i="1"/>
  <c r="Q32" i="1"/>
  <c r="O5" i="2" l="1"/>
  <c r="L25" i="2" l="1"/>
  <c r="K24" i="2"/>
  <c r="J24" i="2"/>
  <c r="L24" i="2"/>
  <c r="L22" i="2"/>
  <c r="K22" i="2"/>
  <c r="K16" i="2"/>
  <c r="L16" i="2"/>
  <c r="K14" i="2"/>
  <c r="L14" i="2"/>
  <c r="L13" i="2"/>
  <c r="L5" i="2"/>
  <c r="J16" i="2"/>
  <c r="K42" i="1"/>
  <c r="K33" i="1"/>
  <c r="J29" i="1"/>
  <c r="I29" i="1"/>
  <c r="K29" i="1"/>
  <c r="J30" i="1"/>
  <c r="I30" i="1"/>
  <c r="K30" i="1"/>
  <c r="K31" i="1"/>
  <c r="J32" i="1"/>
  <c r="I32" i="1"/>
  <c r="K32" i="1"/>
  <c r="J28" i="1"/>
  <c r="I28" i="1"/>
  <c r="K28" i="1"/>
  <c r="I26" i="1"/>
  <c r="K26" i="1"/>
  <c r="K23" i="1"/>
  <c r="K9" i="1"/>
  <c r="J23" i="1"/>
  <c r="I22" i="1"/>
  <c r="H19" i="1"/>
  <c r="K5" i="1"/>
</calcChain>
</file>

<file path=xl/comments1.xml><?xml version="1.0" encoding="utf-8"?>
<comments xmlns="http://schemas.openxmlformats.org/spreadsheetml/2006/main">
  <authors>
    <author>Estudiante25</author>
  </authors>
  <commentList>
    <comment ref="D22" authorId="0" shapeId="0">
      <text>
        <r>
          <rPr>
            <b/>
            <sz val="9"/>
            <color indexed="81"/>
            <rFont val="Tahoma"/>
            <family val="2"/>
          </rPr>
          <t>Estudiante25:</t>
        </r>
        <r>
          <rPr>
            <sz val="9"/>
            <color indexed="81"/>
            <rFont val="Tahoma"/>
            <family val="2"/>
          </rPr>
          <t xml:space="preserve">
En el corto Plazo de manera interna - diseñar una politica defina la ruta </t>
        </r>
      </text>
    </comment>
    <comment ref="D23" authorId="0" shapeId="0">
      <text>
        <r>
          <rPr>
            <b/>
            <i/>
            <sz val="14"/>
            <color indexed="10"/>
            <rFont val="Tahoma"/>
            <family val="2"/>
          </rPr>
          <t xml:space="preserve">Estudiante25:
trabajado  con Julieth </t>
        </r>
      </text>
    </comment>
    <comment ref="E36" authorId="0" shapeId="0">
      <text>
        <r>
          <rPr>
            <sz val="12"/>
            <color rgb="FF006100"/>
            <rFont val="Aptos Narrow"/>
            <family val="2"/>
            <scheme val="minor"/>
          </rPr>
          <t>Estudiante25:</t>
        </r>
        <r>
          <rPr>
            <sz val="12"/>
            <color rgb="FF9C0006"/>
            <rFont val="Aptos Narrow"/>
            <family val="2"/>
            <scheme val="minor"/>
          </rPr>
          <t xml:space="preserve">
</t>
        </r>
        <r>
          <rPr>
            <sz val="12"/>
            <color rgb="FF9C5700"/>
            <rFont val="Aptos Narrow"/>
            <family val="2"/>
            <scheme val="minor"/>
          </rPr>
          <t>se unifico cada uno de los componentes  en un solo indicador,  donde al momento de ejecucion debe definir las estrategias  en materia de  en materia de Investigación, Innovación, creación artística y cultural.</t>
        </r>
      </text>
    </comment>
  </commentList>
</comments>
</file>

<file path=xl/sharedStrings.xml><?xml version="1.0" encoding="utf-8"?>
<sst xmlns="http://schemas.openxmlformats.org/spreadsheetml/2006/main" count="502" uniqueCount="412">
  <si>
    <t>LÍNEAS TEMÁTICAS</t>
  </si>
  <si>
    <t>DESCRIPCIÓN</t>
  </si>
  <si>
    <t>OBJETIVOS ESTRATEGICOS</t>
  </si>
  <si>
    <t>ACCIONES DEL PLAN</t>
  </si>
  <si>
    <t>INDICADORES</t>
  </si>
  <si>
    <t>FÓRMULA DEL INDICADOR</t>
  </si>
  <si>
    <t>LÍNEA BASE</t>
  </si>
  <si>
    <t>META 2024</t>
  </si>
  <si>
    <t>PROYECCIÓN DE LA EJECUCIÓN DE LA META TRIMESTRALMENTE</t>
  </si>
  <si>
    <t>TOTAL</t>
  </si>
  <si>
    <t>RECURSOS FINANCIEROS Y TIPO DE FUENTE 2024</t>
  </si>
  <si>
    <t>OBSERVACIONES</t>
  </si>
  <si>
    <t>% DE AVANCE DEL PERIODO</t>
  </si>
  <si>
    <t xml:space="preserve">REPORTE DE RECURSOS FINANCIEROS EJECUTADOS CON CORTE </t>
  </si>
  <si>
    <t>REPORTE CUALITATIVO DEL AVANCE EN EL CUMPLIMIENTO DE LA META</t>
  </si>
  <si>
    <t>LIDER DEL PROCESO</t>
  </si>
  <si>
    <t>TRIM I</t>
  </si>
  <si>
    <t>TRIM II</t>
  </si>
  <si>
    <t>FUNCIONAMIENTO</t>
  </si>
  <si>
    <t>INVERSIÓN</t>
  </si>
  <si>
    <t>NACIÓN</t>
  </si>
  <si>
    <t>PROPIOS</t>
  </si>
  <si>
    <t>Gestión Educativa: Oferta de programas por ciclos propedéuticos.</t>
  </si>
  <si>
    <t>Propuesta institucional de brindar a la comunidad de las Islas la oportunidad de cursar el nivel completo de sus programas académicos hasta llegar a culminar el ciclo universitario de forma que se incremente gradualmente la tasa de cobertura y la cadena de formación. En este punto se diseñará y ejecutará un Programa de Tránsito Inmediato a la Educación Superior- con el cual se fomentará el acceso inmediato a la educación superior de los bachilleres recién graduados en las Islas.</t>
  </si>
  <si>
    <t>Crear la oferta de programas académicos por ciclos propedéuticos.</t>
  </si>
  <si>
    <t>Ofrecer nuevos programas académicos por ciclos propedéuticos</t>
  </si>
  <si>
    <t>Programas nuevos por ciclos propedéuticos aprobados</t>
  </si>
  <si>
    <t xml:space="preserve"># de programas aprobados por ciclos propedéuticos/# de programas presentados por ciclos propedéuticos </t>
  </si>
  <si>
    <t>Implementar el Programa de Tránsito Inmediato a la Educación Superior –PTIES</t>
  </si>
  <si>
    <t xml:space="preserve">Diseñar e implementar estrategias para el transito inmediato a la Educación Superior (PTIES)  </t>
  </si>
  <si>
    <t>Estrategia Implementadas  para favorecer el transito inmediato a la Educación Superior (PTIES)</t>
  </si>
  <si>
    <t>Estrategias ejecutadas (EE) / Estrategias Planeadas (EP) * 100</t>
  </si>
  <si>
    <t>Aumentar el número de los estudiantes matriculados en los diferentes programas académicos vigentes.</t>
  </si>
  <si>
    <t>Porcentaje de incremento de Cantidad de estudiantes matriculados</t>
  </si>
  <si>
    <t>% incremento de Cantidad de estudiantes matriculados</t>
  </si>
  <si>
    <t>Coordinación académica</t>
  </si>
  <si>
    <t>Gestionar el cambio de carácter institucional.</t>
  </si>
  <si>
    <t>Desarrollar estrategias para lograr el cambio de carácter de INFOTEP.</t>
  </si>
  <si>
    <t>Estrategias implementadas para la gestión de cambio de carácter académico</t>
  </si>
  <si>
    <t>NO TIENE METAS ASIGNADAS PARA ESTE PERIODO</t>
  </si>
  <si>
    <t>Vicerrectoría académica</t>
  </si>
  <si>
    <t>Declarar e implementar los resultados de aprendizaje de los programas</t>
  </si>
  <si>
    <t>Implementar los resultados de aprendizaje declarados en los programas</t>
  </si>
  <si>
    <t>#de programas con resultados de aprendizaje declarados e implementados</t>
  </si>
  <si>
    <t># de programas con resultados de aprendizaje declarados e implementados</t>
  </si>
  <si>
    <t xml:space="preserve">Aumentar los ingresos  generados por los servicios académicos (matricula, certificados, examenes especiales) de los programas </t>
  </si>
  <si>
    <t xml:space="preserve">Incremento de los recursos generados por los servicios académicos </t>
  </si>
  <si>
    <t xml:space="preserve">% de incremento en los recursos generados por los servicios académicos </t>
  </si>
  <si>
    <t>% de incremento generados por servicios académicos  (matricula, certificados, examenes especiales) de los programas académicos.</t>
  </si>
  <si>
    <t>Ofrecer programas de posgrados.</t>
  </si>
  <si>
    <t>Programas de posgrado ofertados</t>
  </si>
  <si>
    <t># de programas de posgrados ofertados</t>
  </si>
  <si>
    <t># de programas de posgrados desarrollados/ # de programas de posgrados ofertados</t>
  </si>
  <si>
    <t>Diseñar e Implementar el plan de acceso, permanencia y graduación institucional.</t>
  </si>
  <si>
    <t>Diseño e implementación del plan de  acceso, permanencia y graduación institucional</t>
  </si>
  <si>
    <t>Porcentaje de implementación del plan de acceso, permanencia y graduación institucional</t>
  </si>
  <si>
    <t>(#  de estrategias del plan de acceso, permanencia y graduación instituional implementadas / # total de estrategias del plan de acceso, permanencia y graduación instituional planeadas) * 100</t>
  </si>
  <si>
    <t>Fortalecer las habilidades y capacidades de los estudiantes para la aplicación de pruebas saber TyT</t>
  </si>
  <si>
    <t>Estrtaegias de fortalecimiento de capacidades de los estudiantes</t>
  </si>
  <si>
    <t>Puntaje promedio en los resultados de las pruebas de saber TyT obtenido anualmente</t>
  </si>
  <si>
    <t># de puntaje promedio obtenido anualmente en las pruebas de de TyT</t>
  </si>
  <si>
    <t>Gestionar nuevos laboratorios de programas académicos</t>
  </si>
  <si>
    <t>Cantidad de laboratorios nuevos adecuados y dotados</t>
  </si>
  <si>
    <t># total de laboratorios adecuados y dotados</t>
  </si>
  <si>
    <t>Educación integral, incluyente, intercultural y antirracista</t>
  </si>
  <si>
    <t>Construcción de acciones para la promoción de acceso y admisión a estudiantes en condiciones de igualdad y de equidad en termino de poblaciones y de género, desarrollo de currículo intercultural, diverso y antirracista. Espacios seguros y libres de discriminación y racismo, donde se promueva el cuidado del medio ambiente, vinculación de docentes y administrativos de manera equitativa, transformación cultural y generación de conocimiento.</t>
  </si>
  <si>
    <t>Contribuir a la consolidación de un Sistema de Educación Superior Integral, Incluyente, Intercultural y Antirracista</t>
  </si>
  <si>
    <t>Implementar acciones que contibuyan el Sistema de Educación Superior Integral, Incluyente, Intercultural y Antirracista</t>
  </si>
  <si>
    <t>Porcentaje de implementación del Sistema de Educación Superior Integral, Incluyente, Intercultural y Antirracista</t>
  </si>
  <si>
    <t>(# de acciones del Sistema de Educación Superior Integral, Incluyente, Intercultural y Antirracista implementadas / # total de acciones planeadas)*100%</t>
  </si>
  <si>
    <t>Idiomas: Trilingüismo.</t>
  </si>
  <si>
    <t>Fomento de la apropiación de la cultura isleña y dominio del kriol (lengua nativa del territorio insular) para extranjeros con inmersión a toda la comunidad educativa y grupos de valor externos, como también el inglés y español.</t>
  </si>
  <si>
    <t>Aumentar de uno (1) a dos (2) nivel de inglés de docentes y funcionarios de la institución bajo el marco común europeo.</t>
  </si>
  <si>
    <t>Formar a los docentes y funcionarios de la institución en segunda lengua, bajo los estándares de los exámenes internacionales.</t>
  </si>
  <si>
    <t>Porcentaje  de profesores y funcionarios formados en inglés</t>
  </si>
  <si>
    <t xml:space="preserve">%   Profesores y funcionarios formados en inglés / % total de funcionarios y profesores </t>
  </si>
  <si>
    <t>Porcentaje de apropiación de las herramientas digitales para el aprendizaje autónomo de de centro de idiomas y cultura</t>
  </si>
  <si>
    <t>% de apropiación de las herramientas digitales para el aprendizaje autónomo de de centro de idiomas y cultura</t>
  </si>
  <si>
    <t xml:space="preserve">Aumentar los ingresos que se generan por la matrícula a cursos del centro de lenguas y cultura </t>
  </si>
  <si>
    <t>Incrementar los ingresos percibidos por el número de matriculados a programas de idiomas ofertados por el centro de lenguas y cultura.</t>
  </si>
  <si>
    <t xml:space="preserve">% de incremento de ingresos percibidos por las matrículas efectivas de cursos del centro de lenguas y cultura </t>
  </si>
  <si>
    <t>(# Ingresos por matrículas efectivas de cursos de idiomas año 1/ # de ingresos por matriculas efectivas de centro de lenguas y cultura  año 2 ) X 100</t>
  </si>
  <si>
    <t>Fomentar la promoción de la cultura raizal isleña, a través de la apropiación del kriol.</t>
  </si>
  <si>
    <t>Número de personas formadas en Kriol</t>
  </si>
  <si>
    <t># de personas formadas en Kriol</t>
  </si>
  <si>
    <t>Incrementar el nivel de una segunda lengua de los estudiantes bajo los estándares internacionales.</t>
  </si>
  <si>
    <t>Cantidad de estudiantes formados en lenguas</t>
  </si>
  <si>
    <t># estudiantes formados en lenguas /total de estudiantes en lenguas en cada periodo</t>
  </si>
  <si>
    <t>Diseñar e Implementar estrategias para la formalización y reconocimiento del centro de lenguas y cultura de la institución.</t>
  </si>
  <si>
    <t>Estrategias implementadas</t>
  </si>
  <si>
    <t>Fomentar la promoción y apropiación de la cultura raizal.</t>
  </si>
  <si>
    <t>Desarrollar  actividades para la promoción y apropiación de la cultura raizal</t>
  </si>
  <si>
    <t>Cantidad de beneficiarios de los espacios que promuevan el aprendizaje de idiomas y fomenten la apropiación cultural</t>
  </si>
  <si>
    <t># de beneficiarios de los espacios que promuevan el aprendizaje de idiomas y fomenten la apropiación cultural</t>
  </si>
  <si>
    <t>Extensión y proyección social.</t>
  </si>
  <si>
    <t>Fortalecimiento de la gestión institucional enfocada a posicionar la oferta de servicios en la comunidad isleña, el sector productivo y al cumplimiento de la política de Responsabilidad social e institucional. Adicionalmente, representa los esfuerzos institucionales en el acompañamiento a estudiantes para ubicarse en el mercado laboral.</t>
  </si>
  <si>
    <t>Fortalecer el proceso de extensión y proyección social, en aras de visibilizar la labor institucional en beneficio de los grupos de valor.</t>
  </si>
  <si>
    <t>Diseñar e implementar la estrategia INFOTEP a la comunidad.</t>
  </si>
  <si>
    <t>Numero de acciones para Fortalecer el proceso de extensión y proyección social</t>
  </si>
  <si>
    <t>Numero de acciones para Fortalecer el proceso de extensión y proyección social, implementadas /  Numero de acciones para Fortalecer el proceso de extensión y proyección social Planeadas</t>
  </si>
  <si>
    <t>Extensión y Proyección social JULIETT</t>
  </si>
  <si>
    <t>Desarrollar estrategias para internacionalizar el proceso de extensión y proyección social.</t>
  </si>
  <si>
    <t>Numero de acciones para visibilizar la labor institucional en beneficio de las modalidades a desarrollar en la extension</t>
  </si>
  <si>
    <t xml:space="preserve">Numero de acciones para visibilizar la labor institucional en beneficio de las modalidades a desarrollar en la extension ejecutadas / Numero de acciones para visibilizar la labor institucional en beneficio de las modalidades de realizar la extension Planeadas </t>
  </si>
  <si>
    <t>Desarrollar estrategias que promuevan el Emprendimiento en los miembros de la comunidad educativa, el cual contemple a su vez los grupos de protección especial (género, población en condición de discapacidad, raizales, madres cabeza de hogar, entre otros).</t>
  </si>
  <si>
    <t>Numero de estrategias que promuevan el Emprendimiento en los miembros de la comunidad educativa</t>
  </si>
  <si>
    <t xml:space="preserve">Numero de estrategias que promuevan el Emprendimiento en los miembros de la comunidad educativa ejecutadas / Numero deestrategias que promuevan el Emprendimiento en los miembros de la comunidad educativa Planeadas </t>
  </si>
  <si>
    <t>Obtener ingresos propios generados por los servicios de extensión.</t>
  </si>
  <si>
    <t>Aumentar los ingresos percibidos por la oferta de los servicios de extensión.</t>
  </si>
  <si>
    <t>Total de ingresos percibidos por la oferta de servicios de extensión</t>
  </si>
  <si>
    <t xml:space="preserve"># de ingresos por extensión generados en el periodo t-1 / # de ingresos por extensión generados en el periodo t </t>
  </si>
  <si>
    <t>Programas de Egresados</t>
  </si>
  <si>
    <t>Contempla todo el programa de acompañamiento y seguimiento hacia la inserción laboral, con el fin de maximizar sus capacidades y de esta manera, consolidar su rol como agente potencializador del desarrollo social, económico, cultural dentro del territorio insular como el nacional.</t>
  </si>
  <si>
    <t>Desarrollar estrategias en beneficio de los egresados de la institución, que promuevan su participación y constante comunicación</t>
  </si>
  <si>
    <t>Propender por el crecimiento y posicionamiento continuo de los egresados de la institución, a través de actividades que faciliten la constante comunicación y fortalezcan las relaciones con este grupo de valor.</t>
  </si>
  <si>
    <t>Estrategias desarrolladas en beneficios de los egresados</t>
  </si>
  <si>
    <t>(#de estrategias desarrolladas / total #de estrategias programadas</t>
  </si>
  <si>
    <t>Bienestar Institucional (comunidad educativa)</t>
  </si>
  <si>
    <t>Contempla todos los programas y actividades de acompañamiento, enfocados en mejorar las condiciones de vida de la comunidad educativa, con el fin de propender por ambientes laborales saludables, territorios seguros, libres de violencia y respetuosos de los derechos fundamentales.</t>
  </si>
  <si>
    <t>Liderar el desarrollo de acciones efectivas que apunten a fortalecer el acompañamiento y la formación integral de los estudiantes, a través de servicios de bienestar de calidad.</t>
  </si>
  <si>
    <t>Diseñar e implementar el programa de salud, hábitos y estilos de vida saludable.</t>
  </si>
  <si>
    <t>Programa de bienestar estudiantil diseñado e implementado</t>
  </si>
  <si>
    <t># de actividades del programa de bienestar estudiantil ejecutadas/ #de actividades del programa de bienestar estudiantil planeadas</t>
  </si>
  <si>
    <t>Diseñar e implementar el programa de salud mental y prevención de consumo de sustancias psicoactivas.</t>
  </si>
  <si>
    <t>Diseñar e implementar el programa institucional de actividad física, recreación y deporte.</t>
  </si>
  <si>
    <t>Diseñar e implementar el programa institucional de arte y cultura.</t>
  </si>
  <si>
    <t>Diseñar e implementar el programa institucional de apoyo socioecónomico.</t>
  </si>
  <si>
    <t>Fortalecer las capacidades de desarrollo humano en los estudiantes.</t>
  </si>
  <si>
    <t>Número de beneficiarios de los procesos de formación de capacidades y habilidades que impulsen el desarrollo humano</t>
  </si>
  <si>
    <t>(# de beneficiarios de los procesos de formación de capacidades y habilidades que impulsen el desarrollo humano proyectados/# de estudiantes matriculados en los programas académicos)*100</t>
  </si>
  <si>
    <t>Fomento de la permanencia, graduación oportuna, inclusión e interculturalidad a través de las diferentes políticas.</t>
  </si>
  <si>
    <t xml:space="preserve">Implementar el acceso, permanencia y graduación
</t>
  </si>
  <si>
    <t>Disminuir la Deserción</t>
  </si>
  <si>
    <t>Disminuir el nivel de intensión de deserción estudiantil.</t>
  </si>
  <si>
    <t>(% nivel de intensión deserción reportado/ % nivel de intención deserción estimado)*100</t>
  </si>
  <si>
    <t>Porcentaje de implementación efectiva de la política de acceso, permanencia y graduación institucional</t>
  </si>
  <si>
    <t>(% de actividades de la política de acceso, permanencia y graduación institucional implementadas / % total de actividades de la política de acceso, permanencia y graduación institucional planeadas)*100</t>
  </si>
  <si>
    <t>Investigación, Innovación, creación artística y cultural.</t>
  </si>
  <si>
    <t>Fomento de la cultura investigativa, innovación, creación artística y cultural en la institución, para el aumento de la producción intelectual, la apropiación de habilidades científicas y la generación de nuevos conocimientos. Todo ello tendiente a incrementar las capacidades investigativas, innovación, creación artística y cultural de la institución y que se convierta en un repositorio de información.</t>
  </si>
  <si>
    <t>Fomentar la construcción del conocimiento, a través del fortalecimiento de la gestión del INFOTEP en materia de Investigación, Innovación, creación artística y cultural.</t>
  </si>
  <si>
    <t>Desarrollar estrategias para fortalecer la gestión y producción académica del Proceso de investigación, innovación, creación artística y cultural.</t>
  </si>
  <si>
    <t>Estrategias implementadas en materia de Investigación, Innovación, creación artística y cultural.</t>
  </si>
  <si>
    <t>% Estrategias ejecutadas (EE) / Estrategias Planeadas (EP) * 100</t>
  </si>
  <si>
    <t>ESTE COMPONENTE SE DESARROLLA DE ACUERDO A LAS SIGUIENTES ACCIONES: 
-Incrementar el número de productos de investigación desarrollados por el grupo de investigación.
-Incrementar el número de proyectos de investigación bajo la ejecución del grupo de investigación. 
-Realizar eventos académicos para la socialización de propuestas, avances y/o resultados de los diferentes proyectos de investigación bajo el liderazgo del grupo de investigación.
-Implementar estrategias para la creación y fortalecimiento de los semilleros de investigación institucional.
-Aumentar el número de estudiantes miembros del programa de semilleros de investigación de la institución.
Implementar el programa de estímulos e incentivos a la producción investigativa para semilleristas, profesores e investigadores.
-Aumentar la participación de la Institución en las diferentes redes de conocimiento de ciencia, tecnología e innovación y comités interinstitucionales a nivel local, nacional e internacional.</t>
  </si>
  <si>
    <t>Fomentar el uso de las capacidades instaladas del laboratorio de innovación.</t>
  </si>
  <si>
    <t>Diseño e Implementar el plan estrategico para la sostenibilidad del laboratorio de innovación.</t>
  </si>
  <si>
    <t>Plan Estrategico del laboratorio de innovacion implementado</t>
  </si>
  <si>
    <t>Acciones ejecutadas (EE) / Acciones Planeadas (EP) * 100</t>
  </si>
  <si>
    <t>Ejecutar proyectos Ciencias, técnologias e innovación financiados, bajo distintas fuentes (internas y externas).</t>
  </si>
  <si>
    <t>Aumentar el número de proyectos ejecutados bajo financiación  de fuentes internas</t>
  </si>
  <si>
    <t>Proyectos de investigacion ejecutados y financiados de fuentes internas</t>
  </si>
  <si>
    <t>Numero de Proyectos de investigacion ejecutados y financiados de fuentes internas /Proyectos de investigacion formulados</t>
  </si>
  <si>
    <t>Aumentar el número de proyectos ejecutados bajo financiación de diferentes fuentes externas.</t>
  </si>
  <si>
    <t>Proyectos de investigacion ejecutados y financiados de fuentes externas</t>
  </si>
  <si>
    <t>Numero de Proyectos de investigacion ejecutados y financiados de fuentes externas /Proyectos de investigacion formulados</t>
  </si>
  <si>
    <t>1. Convocatoria Vocaciones Tempranas - Ondas. Ejecutores.
2. Convocatoria No. 43.  Turismo Científico (radicado). Unimagdalena aliados
3. Convocatoria Desafios ambientales Pesca artesanal - (Presentado). aliados
4. Convocatoria Gestión de Riesgos Unal - aliados.</t>
  </si>
  <si>
    <t>Gestión de la internacionalización y cooperación internacional.</t>
  </si>
  <si>
    <t>Fomentar la Gestión de la internacionalización y cooperación internacional.</t>
  </si>
  <si>
    <t>Fortalecer las relaciones interinstitucionales del INFOTEP a nivel nacional e internacional (principalmente con proyección hacia el Caribe).</t>
  </si>
  <si>
    <t>Actualizar e incrementar el número de convenios interinstitucionales a nivel nacional e internacional, en aras de apoyar de manera transversal la consecución de metas trazadas en las diferentes áreas de la institución.</t>
  </si>
  <si>
    <t>Cantidad de convenios suscritos a nivel nacional e internacional</t>
  </si>
  <si>
    <t xml:space="preserve"># de convenios suscritos para fortalecer las Relaciones interinstitucionales </t>
  </si>
  <si>
    <t>Rectoría</t>
  </si>
  <si>
    <t>Diseñar e implementar el programa "movilidad entrante y saliente en beneficios de la comunidad académica.</t>
  </si>
  <si>
    <t>Implementar el programa "movilidad entrante y saliente por categoría garantizada", el cual, a través de alianzas con otras instituciones de educación superior, brinde a estudiantes la oportunidad de realizar actividades académicas en otra región.</t>
  </si>
  <si>
    <t>Porcentaje de implementación del programa de "movilidad entrante y saliente por categoría garantizada"</t>
  </si>
  <si>
    <t>(# de acciones del programa de "movilidad entrante y saliente por categoría garantizada" Implementados /</t>
  </si>
  <si>
    <t>Incrementar la cantidad de movilidades entrantes y salientes</t>
  </si>
  <si>
    <t>Cantidad de movilidades entrantes de estudiantes, docentes, investigaores y/o personal administrativo generadas</t>
  </si>
  <si>
    <t># de movilidades entrantes efectivamente  generadas en el periodo t</t>
  </si>
  <si>
    <t># de movilidades salientes efectivamente  generadas en el periodo t</t>
  </si>
  <si>
    <t>Establecer alianzas con instituciones de educación superior ubicadas en otros países (principalmente del Caribe), que brinden cursos cortos y/o de inmersión en idiomas a través de su centro de idiomas.</t>
  </si>
  <si>
    <t>Aumentar el número de aliados institucionales extranjeros para la realización de inmersión en idiomas.</t>
  </si>
  <si>
    <t>Número de alianzas en idiomas suscritas</t>
  </si>
  <si>
    <t># de alianzas suscritas</t>
  </si>
  <si>
    <t>Promover la Internacionalización del currículo de los programas ofertados por la institución</t>
  </si>
  <si>
    <t>Desarrollar estrategias para lograr internacionalizar el currículo de los programas académicos ofertados por la insitución.</t>
  </si>
  <si>
    <t>Estrategias  de internacionalización promovidas</t>
  </si>
  <si>
    <t># de estrategias de internacionalización planeadas /# de estrategias ejecutadas</t>
  </si>
  <si>
    <t>Promover la internacionalización de la institución, a través de la realización y participación de eventos académicos.</t>
  </si>
  <si>
    <t>Participar en eventos de movilidad académica en la que participa la comunidad educativa</t>
  </si>
  <si>
    <t>Número de eventos de movilidad académica en la que participa la comunidad educativa</t>
  </si>
  <si>
    <t xml:space="preserve"># de movilidades   internacional realizadas </t>
  </si>
  <si>
    <t>Direccionamiento estratégico, planeación y MIPG</t>
  </si>
  <si>
    <t>Representa la forma en cómo se debe liderar la consecución de metas institucionales, a través de los instrumentos de planificación y dirige el seguimiento  de los mismos para lograr la mejora continua y un destacado desempeño institucional.</t>
  </si>
  <si>
    <t>Fortalecer el direccionamiento estratégico para lograr consolidar la institucionalidad y desempeño en la gestión a través de la formulación y seguimiento a los instrumentos de planificación</t>
  </si>
  <si>
    <t>Liderar acciones para la implementación, seguimiento y actualización de planes y políticas institucionales en marco de la normatividad y lo establecido por MIPG.</t>
  </si>
  <si>
    <t>Porcentaje de mejora en los índices de desempeño institucional</t>
  </si>
  <si>
    <t>((# de puntos obtenidos en la medición de los índices de desempeño institucional del año t - # de puntos obtenidos en la medición de los índices de desempeño institucional del año t-1)/# de puntos obtenidos en la medición de los índices de desempeño institucional del año t-1)*100</t>
  </si>
  <si>
    <t>Control  Interno</t>
  </si>
  <si>
    <t>Acciones encaminadas al cumplimiento de las cinco funciones o roles principales asignados por la ley 87 del 93, decreto 648 del 2017 así: enfoque a la prevención, liderazgo estratégico, relación con entes externos, de control y evaluación, seguimiento y evaluación de riesgos, en conformidad del desarrollo de los procesos en términos de eficiencia, eficacia y transparencia, de forma tal que conlleve al mejoramiento continuo a través del monitoreo y supervisión continua generando valor para el alcance de los objetivos Institucionales .</t>
  </si>
  <si>
    <t>Promover el mejoramiento continuo, a través de acciones, métodos y procedimientos de control y de gestión de riesgo así como mecanismos para la prevención y evaluación de este mediante la implementación de actividades de monitoreo y supervisión continua en la entidad.</t>
  </si>
  <si>
    <t>Mejorar las competencias técnicas de los funcionarios  en relación al  control interno y a la cultura de autocontrol y autorregulación</t>
  </si>
  <si>
    <t>Personas formadas</t>
  </si>
  <si>
    <t># Personas formadas</t>
  </si>
  <si>
    <t>La cultura del autocontrol y autorregulación son ejes fundamentales para que sean apropiados como parte de la cultura.</t>
  </si>
  <si>
    <t>Desarrollar estrategias para la apropiación de la cultura de autocontrol y autorregulación en los miembros de la institución.</t>
  </si>
  <si>
    <t># Estrategias  ejecutadas (EE) / #Estrategias Planeadas (EP) * 100</t>
  </si>
  <si>
    <t>Sistema Interno de Aseguramiento de la Calidad SIAC Autoevaluación institucional y de programas</t>
  </si>
  <si>
    <t>Propende por el mejoramiento continuo de las funciones institucionales a partir de la consolidación de una cultura de la calidad, mediante la cual se articule la planeación, la gestión, la evaluación y la autorregulación como aporte a la formación integral y desarrollo social.</t>
  </si>
  <si>
    <t>Fortalecer  el sistema interno de aseguramiento de la calidad (SIAC)</t>
  </si>
  <si>
    <t>Implementar el sistema interno de aseguramiento de la calidad (SIAC) con miras a la coherencia del quehacer de l INFOTEP con los propósitos misionales y estratégicos declarados en su misión institucional.</t>
  </si>
  <si>
    <t>Porcentaje de cumplimiento de las condiciones de calidad institucional cumplidas y documentadas</t>
  </si>
  <si>
    <t>(# de acciones para el fortalecimiento del SIAC implementadas / # de acciones totales planeadas)*100</t>
  </si>
  <si>
    <t>Reestructuración o modernización de planta institucional</t>
  </si>
  <si>
    <t>Se refiere al proceso que debe liderar la institución en aras de lograr una eficiencia en la gestión y desempeño  que facilite la institucionalidad y valor público como propósito fundamental del Estado.</t>
  </si>
  <si>
    <t>Gestionar la reestructuración de la planta institución</t>
  </si>
  <si>
    <t>Gestionar ante el gobierno nacional la modernización y ampliación de la planta de personal acorde con las necesidades institucionales.</t>
  </si>
  <si>
    <t>Número de cargos creados mediante la estrategia de gobierno de formalización del empleo público</t>
  </si>
  <si>
    <t># de cargos creados mediante la estrategia de gobierno de formalización del empleo público</t>
  </si>
  <si>
    <t>NO TIENE METAS ASIGNADAS PARA EL PERIODO</t>
  </si>
  <si>
    <t>Vicerrectoría Administrativa y financiera AVELINO MEZA</t>
  </si>
  <si>
    <t>Documento técnico para la reestructuración o modernización de planta institucional formulado y aprobado por el consejo directivo</t>
  </si>
  <si>
    <t># de Documentos técnicos para la reestructuración o modernización de planta institucional formulado y aprobado por el consejo directivo</t>
  </si>
  <si>
    <t>Gestión Estratégica del talento humano</t>
  </si>
  <si>
    <t>Desarrollo de estrategias dirigidas a potencializar las capacidades y habilidades del talento humano de la institución, propendiendo por su bienestar y la optimización de sus labores y funciones a través de estrategias de formación e incentivos laborales</t>
  </si>
  <si>
    <t>Gestionar ante el gobierno nacional la modernización y ampliación de la planta de personal acorde con la redefinición, cambio de carácter institucional y exigencias de ley.</t>
  </si>
  <si>
    <t>Diseñar e implementar plan de formalización laboral para la administración pública en equidad.</t>
  </si>
  <si>
    <t>Plan de formalización laboral formulado</t>
  </si>
  <si>
    <t>%Plan de formalización laboral implementado</t>
  </si>
  <si>
    <t>Desarrollar estrategias para gestionar ante la CNSC el proceso para la realización de un nuevo concurso de méritos, que permita proveer las vacantes y acensos de funcionarios.</t>
  </si>
  <si>
    <t>Estrategiasejecutadas (EE) / Estrategias Planeadas (EP) * 100</t>
  </si>
  <si>
    <t>Fomentar el desarrollo permanente del talento humano institucional, en aras de mejorar significativamente su bienestar social y potencializar sus competencias, conocimientos, habilidades blandas.</t>
  </si>
  <si>
    <t>Desarrollar estrategias para mejorar las competencias profesionales a través de formación de alto nivel de los funcionarios de la institución.</t>
  </si>
  <si>
    <t>% de estrategias implementadas</t>
  </si>
  <si>
    <t>Desarrollar estrategias para mejorar el bienestar social del talento humano de la institución y a su vez el clima organizacional.</t>
  </si>
  <si>
    <t>Liderar la implementación del plan de desarrollo profesoral.</t>
  </si>
  <si>
    <t>Porcentaje de avance de implementación del plan</t>
  </si>
  <si>
    <t>Actividades ejecutadas (AE) / Actividades Planeadas (AP) * 100</t>
  </si>
  <si>
    <t>Fortalecer el Sistema de Gestión de seguridad y salud en el trabajo.</t>
  </si>
  <si>
    <t>Desarrollar estrategias  para la adecuada implementación del Sistema de Gestión de seguridad y salud en el trabajo conforme a las exigencias de ley.</t>
  </si>
  <si>
    <t>Gestión jurídica y contratación</t>
  </si>
  <si>
    <t>Se enfoca en el cumplimiento de los requisitos legales vigentes y aplicables a la institución de manera eficiente y transparente, en aras de minimizar los riesgos jurídicos.</t>
  </si>
  <si>
    <t>Fortalecer el área jurídica  y de contratación en lo referente a los requisitos legales vigentes y aplicables a la institución.</t>
  </si>
  <si>
    <t>Desarrollar acciones que permitan mantener una adecuada gestión del ciclo de defensa jurídica de la institución</t>
  </si>
  <si>
    <t>Nivel de litigiosidad bajo</t>
  </si>
  <si>
    <t>% de nivel de litigiosidad bajo</t>
  </si>
  <si>
    <t>JURIDICA WENDY</t>
  </si>
  <si>
    <t>Infraestructura física</t>
  </si>
  <si>
    <t>Gestión institucional enfocada en lograr cambios significativos en la planta física, en cumplimiento de los requisitos para ofertar programas académicos y brindar mejores condiciones a la comunidad educativa. Principalmente, en la consecución de un lugar propio para operar, mejoramiento de la seguridad y acceso a la institución</t>
  </si>
  <si>
    <t>Realizar las acciones pertinentes para la consecución de una sede propia</t>
  </si>
  <si>
    <t>Gestionar la titularidad de una sede actual.</t>
  </si>
  <si>
    <t>Realizar las gestiones para la titularidad del terreno</t>
  </si>
  <si>
    <t>Documentos de titularidad legalizados</t>
  </si>
  <si>
    <t>Vicerrectoría Administrativa y financiera - AVELINO MEZA</t>
  </si>
  <si>
    <t>Establecer acciones para la consecución de una nueva sede propia</t>
  </si>
  <si>
    <t>Acciones realizadas para la gestión nueva sede</t>
  </si>
  <si>
    <t>(#Acciones ejecutadas/#acciones planteadas)*100</t>
  </si>
  <si>
    <t>Mejorar las condiciones físicas de la institución conforme a las exigencias de los programas académicos</t>
  </si>
  <si>
    <t>Diseñar e mplementar el plan de dotación, adecuación y mantenimiento de las instalaciones físicas de la institución.</t>
  </si>
  <si>
    <t>Formulacion del Plan, su aprobacion y ejecucion</t>
  </si>
  <si>
    <t xml:space="preserve"># de actividades ejecutadas de plan formulado y aprobado / numero actividades  de plan formulado propuesto </t>
  </si>
  <si>
    <t>Gestión TIC</t>
  </si>
  <si>
    <t>Hace referencia a los esfuerzos institucionales por lograr una modernización, digitalización y actualización de manera periódica de la infraestructura tecnológica y la conectividad de la institución.</t>
  </si>
  <si>
    <t>Fomentar el uso adecuado de las TIC en la institución, a través de la adquisicion, mantenimiento y mejora continua de la infraestructura tecnológica de la institución para que sea cada vez más moderna y actualizada.</t>
  </si>
  <si>
    <t>Diseñar plan de adquisición, modernización y uso adecuado de la tecnologia</t>
  </si>
  <si>
    <t>Adquirir e implementar equipos modernos y actualizados de acuerdo a las necesidades por área y programas académicos vigentes.</t>
  </si>
  <si>
    <t>Desarrollar estrategias de apropiación del adecuado uso y aprovechamiento de los recursos TIC, conforme a necesidades por áreas y programas académicos</t>
  </si>
  <si>
    <t>Comunidad académica impactada</t>
  </si>
  <si>
    <t xml:space="preserve">% de la comunidad académica impactada / % de comunidad academica propuesta </t>
  </si>
  <si>
    <t>Incrementar el nivel de seguridad digital de la entidad, a través de la gestión de riesgos asociados a los activos de información.</t>
  </si>
  <si>
    <t>Desarrollar estrategias de adopción e implementación del modelo de Política de Gobierno digital y seguridad de la información.</t>
  </si>
  <si>
    <t>(%)Porcentaje de avance en la Implementación del Modelo de Seguridad y Privacidad de la Información.</t>
  </si>
  <si>
    <t>Gestión financiera</t>
  </si>
  <si>
    <t>Se encarga del cumplimiento adecuado, legal y responsable de la ejecución contable y presupuestal de la entidad, conforme a normatividad vigente y actualizaciones aplicables.</t>
  </si>
  <si>
    <t>Garantizar la adecuada ejecución contable y presupuestal de la entidad, acorde a los requerimientos de ley y actualizaciones vigentes.</t>
  </si>
  <si>
    <t>Implementar herramientas tecnológicas actualizadas para el adecuado uso y manejo contable de la entidad.</t>
  </si>
  <si>
    <t>Herramientas tecnológicas implementadas</t>
  </si>
  <si>
    <t># herramientas implementadas</t>
  </si>
  <si>
    <t>Procesos del área mejorados</t>
  </si>
  <si>
    <t># de procesos mejorados</t>
  </si>
  <si>
    <t>Desarrollar acciones de formación para el manejo y ejecución contable y presupuestal con diferentes fuentes de financiación.</t>
  </si>
  <si>
    <t>Acciones de formación implementadas</t>
  </si>
  <si>
    <t># de formación implementadas</t>
  </si>
  <si>
    <t>Promoción y posicionamiento institucional (comunicaciones y mercadeo)</t>
  </si>
  <si>
    <t>Estrategias encaminadas a dar a conocer los servicios y la gestión institucional, a través del uso adecuado de canales y medios de difusión presenciales y digitales. Se contempla la implementación de cambios significativos que pueden incluir el nombre o imagen institucional</t>
  </si>
  <si>
    <t>Fortalecer la comunicación interna y externa institucional, a través del uso de diferentes canales de difusión.</t>
  </si>
  <si>
    <t>Implementar estrategias  para Fortalecer la comunicación interna y externa institucional,</t>
  </si>
  <si>
    <t>Estrategias implmentadas para fortalecer la comunicación interna y externa institucional</t>
  </si>
  <si>
    <t># de  estrategias  implementadas para Fortalecer la comunicación interna y externa institucional /  # de  estrategias propuestas  para Fortalecer la comunicación interna y externa institucional,</t>
  </si>
  <si>
    <t>Gestión documental</t>
  </si>
  <si>
    <t>Acciones enfocadas al manejo adecuado de la documentación que se produzca y reciba en el INFOTEP, desde su origen hasta su destino final, con el propósito de facilitar su utilización y conservación, en cumplimiento de la Ley 594 de 2000 -Ley General de Archivos-, y demás disposiciones aplicables.</t>
  </si>
  <si>
    <t>Apropiar las acciones requeridas en gestión documental de acuerdo con la normativa para la conservación de la memoria institucional</t>
  </si>
  <si>
    <t>Desarrollar estrategias para la efectiva implementación del PINAR, PGD, TRD y demás normatividad y lineamientos vigentes.</t>
  </si>
  <si>
    <t>Acciones implementadas</t>
  </si>
  <si>
    <t>Acciones ejecutadas (AE) / Acciones Planeadas (EP) * 100</t>
  </si>
  <si>
    <t>Servicio al ciudadano</t>
  </si>
  <si>
    <t>Fortalecer el servicio al ciudadano facilitando su directa comunicación, a través del uso de tecnología moderna</t>
  </si>
  <si>
    <t>Mejorar los medios de atención a los ciudadanos (físicos y virtuales) en aras de mejorar los niveles de satisfacción al usuario.</t>
  </si>
  <si>
    <t>% de avance de estrategia de modernización tecnológica de la atención a ciudadanos</t>
  </si>
  <si>
    <t>(# acciones de modernización realizadas/ #acciones de modernización planeadas)*100</t>
  </si>
  <si>
    <t>LINK DE EVIDENCIAS</t>
  </si>
  <si>
    <t>https://drive.google.com/drive/u/3/folders/1D-FxFBq844PnE-qPrU8YMP_QsVyIWBa0
https://drive.google.com/drive/u/3/folders/1CpY_jjwtx8uK5G29hFJN5R8jIq8qydvr</t>
  </si>
  <si>
    <t>https://drive.google.com/drive/u/3/folders/1Dj53Uv9yDTNxKA7XUd8MPDDxiwRrPtYv</t>
  </si>
  <si>
    <t>https://drive.google.com/drive/u/3/folders/1xsZGLHZJWRbOD66fMkdD2YR5ESl61ttQ</t>
  </si>
  <si>
    <t>https://drive.google.com/drive/u/3/folders/1XVCMPZ5kURtoYbBrSDsh6XHG9-0yvtKl</t>
  </si>
  <si>
    <t>https://drive.google.com/drive/u/3/folders/1jqMwXz2ugAVtXJ0dOpvNCKOx4HhOF9_Q</t>
  </si>
  <si>
    <t>https://drive.google.com/drive/u/3/folders/1bVDFvBcjVFTBVpTK_PQa6hKaWQ7UOv7l</t>
  </si>
  <si>
    <t>https://drive.google.com/drive/u/3/folders/1DC0eQiGGRV-m_C04GB1zgvnd3iR0tf_K</t>
  </si>
  <si>
    <t>https://drive.google.com/drive/u/3/folders/1eUspOtm-lmddvH8AnVgcRseSfV3Hsvp6</t>
  </si>
  <si>
    <t>https://drive.google.com/drive/u/3/folders/1HhvPKCv-NjGpT7kh7FYa8SlST_ZNfkBJ</t>
  </si>
  <si>
    <t>https://drive.google.com/drive/u/3/folders/1GMNKHXFKs9mHZ_X8vpknjuFD4q1VYQ7X</t>
  </si>
  <si>
    <t>https://drive.google.com/drive/u/3/folders/1MN9op2o0paKQ7auXgOKc3BAzD8HrkgH8</t>
  </si>
  <si>
    <t>https://drive.google.com/drive/u/3/folders/1YK7QZspT_QJCeVYpNfA69Wl-gLsDSiWh</t>
  </si>
  <si>
    <t>https://drive.google.com/drive/u/3/folders/1kMNAUSIhyd9cnjN4-rAUEzUTpvXHHDht</t>
  </si>
  <si>
    <t>https://drive.google.com/drive/u/3/folders/1GcGKLn4_tb7Npue08Qm54NFPrkL8coDJ</t>
  </si>
  <si>
    <t>https://drive.google.com/drive/u/3/folders/1N1LL74QLCzI4J5Vi_ZXbOovsz5yH82iR</t>
  </si>
  <si>
    <t>5%%</t>
  </si>
  <si>
    <t>PLAN DE ACCIÓN 2024: COMPONENTE GESTIÓN MISIONAL
INSTITUTO NACIONAL DE FORMACIÓN TÉCNICA PROFESIONAL DE SAN ANDRÉS Y PROVIDENCIA - INFOTEP SAI</t>
  </si>
  <si>
    <t>SEGUIMIENTO 2ER TRIMESTRE DE 2024- MESES: ABRIL-MAYO-JUNIO</t>
  </si>
  <si>
    <t>POLÍTICA INSTITUCIONAL, MIPG O MISIONAL ASOCIADA</t>
  </si>
  <si>
    <t>Fortalecimiento organizacional y simplificación de procesos,  Seguimiento y evaluación al desempeño institucional,  Participación Ciudadana, Racionalización de trámites</t>
  </si>
  <si>
    <t>Control Interno</t>
  </si>
  <si>
    <t>Fortalecimiento organizacional y simplificación de procesos</t>
  </si>
  <si>
    <t>Gestión Estratégica de Talento Humano</t>
  </si>
  <si>
    <t>Salud y Seguridad en el Trabajo</t>
  </si>
  <si>
    <t>Compras y contratación pública + Defenca Juridica</t>
  </si>
  <si>
    <t>Infraestructura física y tecnológica</t>
  </si>
  <si>
    <t>Política de Gobierno digital y seguridad de la información.</t>
  </si>
  <si>
    <t>Gestión presupuestal y eficiencia del gasto público y planeación institucional</t>
  </si>
  <si>
    <t>Gestión Documental</t>
  </si>
  <si>
    <t>Se revisan acciones de instituciones pares para recoger buenas practicas a implementar en la institución</t>
  </si>
  <si>
    <t>No se reporta información para este periodo</t>
  </si>
  <si>
    <t>no tiene metas asignadas para el periodo</t>
  </si>
  <si>
    <t>No tiene metas asignadas para el periodo</t>
  </si>
  <si>
    <t>Hay un plan de capacitación, pero se siguen esperando recursos para poder desarrollar las estrategias, hay que actualizar plan de capacitación PIC, se revisara un contrato con entidad par para apoyo en la parte de capacitaciones y actualizaciones en materia de MIPG y demás definidos en el PIC. las evidencias salen del plan de acción de ruta de la felicidad</t>
  </si>
  <si>
    <t>Se tiene establecido una serie de actividades a realizar para el bienestar de los funcionarios que se desarrollaran en los siguientes trimestres</t>
  </si>
  <si>
    <t>depende de recursos para la realización y el plan depende de las circunstancias. hay un plan de mantenimiento en la página web de la institución ahí se encuentran las evidencias. Se contrato aseo, mantenimiento de aire. se debe crear el diseño del documento para el plan ya que este cambia con las necesidades de la institución, se sugiere hacer el diseño y que el plan sea semestral para ver las necesidades con periodicidad de tiempo. el año pasado hubo un proceso de dotación. este año no se han realizado acciones encaminadas a mantenimiento de ningún tipo. cada año se debe realizar y/o actualizar al plan de dotación, adecuación y mantenimiento de las instalaciones físicas de la institución, se debe realizar un diagnóstico el cual determine las necesidades actuales pasadas o vigentes de la institución en el cual se reflejen las actividades propuestas para realizar las mejoras de estas.</t>
  </si>
  <si>
    <t>para el segundo trimestre se realiza la adjudicación de 2 de los 4 procesos presentados para realizar en el año</t>
  </si>
  <si>
    <t xml:space="preserve">2 capacitaciones que se realizaran en julio, y antes de esto se realizó un barrido de los software que necesita cada área, capacitación uso de impresoras y equipos nuevos que se compraron, necesitamos un listado de asistencias para el primer trimestre de estas capacitaciones y en los meses que se hayan hecho </t>
  </si>
  <si>
    <t>Se carga el plan de seguridad y privacidad de la información, este cuenta con 19 actividades a realizar en el año. se cargaron las evidencias correctamente</t>
  </si>
  <si>
    <t>Se cuenta con software Novasoft, se está revisando si se puede actualizar o adquirir otro en el mercado, aun no se tienen propuestas revisadas para cambio, se continua con el mismo anterior, se cuenta con un soporte el cual está contratado. se actualizó la licencia del programa Novasoft. se computadores, impresoras, routers, licencias de software. se espera constatar con contabilidad un nuevo software para el cambio de Novasoft, se han revisado varios software pero aún no hay una concordancia en cual debe ser evaluado para su adquisición.</t>
  </si>
  <si>
    <t>no se han realizado herramientas para este tema, se piensa en cambiar de software pero aún se sigue utilizando el anterior</t>
  </si>
  <si>
    <t>se realizaron más de 4 talleres con referencia a la formación y manejo y ejecución contable. Esperar listas de asistencia  con la cantidad de formaciones realizada.</t>
  </si>
  <si>
    <t>Estrategia de participación ciudadana y rendición de cuentas</t>
  </si>
  <si>
    <t xml:space="preserve">el pinar se viene en continuación desde el 2020 a 2023, para el primer trimestre PDG aquí se operativiza la parte de ORG de archivos. dentro del pinar hay capacitación en, se realizaron la contratación de las personas encargadas para realizar organización de archivos de gestión, también se hizo gestión documental, se viene implementando el cronograma de capacitación con la institución en general. se han recibido transferencias documentales (PGD) y actividad del TRD. ya hay recursos para actualización del pinar 2023-2027 teniendo en cuenta que hay actividades anteriores que se vienen desarrollando e implementando y este va alineado al plan de desarrollo rectoral. en el primer trimestre contratación para ejecutar actividades del PGD, programa de gestión documental, transferencia documental. en el segundo trimestre se contrató para la actualización del pinar y del PGD. también se vienen desarrollando actividades del PGD y TRD en el segundo trimestre. estas se subirán como evidencia </t>
  </si>
  <si>
    <t xml:space="preserve">El lider de proceso no reporta para este periodo
</t>
  </si>
  <si>
    <t>Aunque no se tengan estrategias para dar cumplimiento a la meta, si se realizan acciones que encaminan la consecución de logros y el desarrollo del bienestar de los colaboradores internos de la institución</t>
  </si>
  <si>
    <t>Se envían los correos correspondientes del correo institucional del rector en donde se evidencia la información solicitada</t>
  </si>
  <si>
    <t>Se evidencia bajo contratos la realización de mantenimientos a la parte de aires acondicionados y parte eléctrica de la institución</t>
  </si>
  <si>
    <t>Se realiza movilización de capacitación del SAC en donde se definen las nuevas mejorar al sistema de atención al ciudadano, ventana que permite realizar un par con la entidad y acoger buenas practicas</t>
  </si>
  <si>
    <t>Planeación con todos los líderes de procesos - Lynne Davis</t>
  </si>
  <si>
    <t>Control Interno Andrés Meza</t>
  </si>
  <si>
    <t>Control Interno - Andrés Meza</t>
  </si>
  <si>
    <t xml:space="preserve">Vicerrectoría Académica : Jamina Henry y Coordinadora de SGC Janelle Forbes </t>
  </si>
  <si>
    <t>Vicerrectoría Administrativa y financiera Andrés  Meza</t>
  </si>
  <si>
    <t>Vicerrectoría Administrativa y financiera: Jefe de talento Humano- Jaime Jimenez</t>
  </si>
  <si>
    <t>Vicerrectoría Administrativa y financiera: Jefe de talento Humano- Jaime Jimenez + Andres Meza</t>
  </si>
  <si>
    <t>Vicerrectoría Administrativa y financiera: Jefe de Talento Humano + Líder de SST- Jaime Jimenez + Jhinezhka Davis</t>
  </si>
  <si>
    <t>Vicerrectoría Administrativa y financiera - Avelino  Meza</t>
  </si>
  <si>
    <t>Vicerrectoría Administrativa y financiera: Sistemas y Tecnología Jeiner Lora</t>
  </si>
  <si>
    <t>Vicerrectoría Administrativa y financiera - Avelino Meza</t>
  </si>
  <si>
    <t>Rectoria: Planeación + Comunicaciones-Lynne Davis</t>
  </si>
  <si>
    <t>Vicerrectoría Administrativa y financiera: Gestión Documental Zoraida Vanegas</t>
  </si>
  <si>
    <t>Vicerrectoría Administrativa y financiera: Coordinadora de calidad  Janelle Forbes</t>
  </si>
  <si>
    <t xml:space="preserve">
PLAN DE ACCIÓN 2024: COMPONENTE GESTIÓN MISIONAL
INSTITUTO NACIONAL DE FORMACIÓN TÉCNICA PROFESIONAL DE SAN ANDRÉS Y PROVIDENCIA - INFOTEP SAI</t>
  </si>
  <si>
    <t>Vicerrectoría Académica - Jamina  Hernry</t>
  </si>
  <si>
    <t xml:space="preserve">Coordinación Académica Surysaday </t>
  </si>
  <si>
    <t>Vicerrectoría Académica- Jamina Henry</t>
  </si>
  <si>
    <t>Vicerrectoría Académica-Jamina Henry</t>
  </si>
  <si>
    <t>Bienestar Universitario- Luisa Archbold</t>
  </si>
  <si>
    <t>Vicerrectoría Académica: Centro de lenguas - Emelino O'Neill</t>
  </si>
  <si>
    <t>Vicerrectoría Académica: Coordinación de Extensión - Julliet Orozco</t>
  </si>
  <si>
    <t>Vicerrectoría Académica: Coordinación de Extensión - Julliet Orozco + Elizabeth Outten</t>
  </si>
  <si>
    <t>Vicerrectoría Académica: Coordinación de Bienestar - Luisa Archbold</t>
  </si>
  <si>
    <t>Vicerrectoría Académica: Coordinación de investigación - Ian David Criollo</t>
  </si>
  <si>
    <t>Vicerrectoría Académica: Coordinación de Extensión - Julliet Orozco+ Derick Downss</t>
  </si>
  <si>
    <t>Vicerrectoría Académica: Centro de lenguas - Emelino O'Neill + Derick  Hudson</t>
  </si>
  <si>
    <t>Vicerrectoría Académica: Coordinación de Extensión - Julliet Orozco+ Derick  Hudson</t>
  </si>
  <si>
    <t>De 4 programas faltan por revisar por parte de los pares académicos 3 de estos</t>
  </si>
  <si>
    <t>Se realizan acciones encaminadas a poder crear nuevos programas académicos. se logra la creación de uno de ellos. Sin embargo, por temas de tiempo y recursos se maneja la acción de acuerdo a los requerimientos externos que vayan llegando a la institución en pro de dar cumplimiento con este</t>
  </si>
  <si>
    <t>El líder de proceso no reporta</t>
  </si>
  <si>
    <t xml:space="preserve">Los trimestres en los que no hay matricula de estudiantes se sobreentiende que el resultado es 0 </t>
  </si>
  <si>
    <t>Aunque no tiene metas se han realizado acciones para llevar a cabo el desarrollo de estas estrategias. Se entregó cronograma de actividades a desarrollar para cambio de carácter, se socializo en el consejo directivo la intención y posteriormente se presentó el acuerdo de autorización para cambiar de carácter y fue aprobado.</t>
  </si>
  <si>
    <t>Programa de ingeniería de sistemas proyectado, no se ha implementado porque es un programa nuevo. falta subir evidencia</t>
  </si>
  <si>
    <t>Queda pendiente rectificar con admisiones los otros ítems para revisar el aumento. falta subir evidencia (se hace regla de 3 para sacar el valor correspondiente a 170m, entendiendo que 298.510.114 es ya aplicado el 10% del valor a llegar</t>
  </si>
  <si>
    <t>Lo que quiere decir que hace falta un 27% para cumplir con la meta acordada</t>
  </si>
  <si>
    <t>Aun no se ha implementado la política, pero se tiene la persona contratada para realizar esta actividad. el área propone hacer un diseño para implementar la política de acceso, permanencia y graduación donde posterior se tendrá el plan y las estrategias para darle cumplimiento al indicador</t>
  </si>
  <si>
    <t>Se le otorga otro 5% por los avances que se tienen en teoría, falta implementación y desarrollo</t>
  </si>
  <si>
    <t>Todas las áreas participan en esta política, si esto es la política. de educación inclusiva institucional. es transversal, bienestar recoge la información de todas las áreas para darle tramite a esta acción. se manifiesta que se recogerá la información dependencia por dependencia para dar recordéis sobre las acciones que se deben ser implementadas. (si es esto de lo que se habla) hay compromisos por áreas y estos no han sido reportados pero se tienen las de bienestar y serán compartidas que son las de inclusión</t>
  </si>
  <si>
    <t>Aun no se ha realizado porque ni había los recursos, toca hacer un contrato y comprometer los recursos para darle cumplimiento al avance</t>
  </si>
  <si>
    <t>se le da un valor de 5% porque el líder del proceso tiene listo los pliegos para ejecutar la actividad, faltan los recursos para ello en el primer trimestre</t>
  </si>
  <si>
    <t xml:space="preserve">Alquiler de plataforma no se ha podido realizar por falta de recursos </t>
  </si>
  <si>
    <t xml:space="preserve">Se tiene en cuenta la línea base que es de 50, así lo indica el plan estratégico </t>
  </si>
  <si>
    <t xml:space="preserve">El diseño de la estrategia se tiene pero se va a reestructurar con profesores, equipo, administrativos para que todo el mundo este empapado del tema y poder hacerlo correctamente, se han encaminado acciones conexas para dar con el cumplimiento de esta acción y se demuestran en las evidencia subidas en el drive </t>
  </si>
  <si>
    <t>Esta acción se cumple con el cumulo de otras 7 actividades en donde a la fecha del segundo corte se han realizado 4 de estas.</t>
  </si>
  <si>
    <t>Pago de red TTU, estrategia paga. falta evidencia del pago de red TTU, 1er y 2do trimestre no se hicieron estrategias para la internacionalización, para el tercer trimestre ya se verá reflejado en las evidencias de viajes a Trinidad y Tobago para este fin</t>
  </si>
  <si>
    <t>Se realiza el contrato interadministrativo 002 de 2024 el 20 de junio que tiene por objeto: ejecutar las acciones para la creación de un centro de emprendimiento de acuerdo con la normatividad nacional vigente que permita el fortalecimiento de la investigación y la sostenibilidad en el área de influencia del Instituto Nacional de Formación Técnica Profesional de san Andrés providencia-INFOTEP</t>
  </si>
  <si>
    <t>Se tiene diseño de todos los programas, al momento se realizó en el primer trimestre del año. al momento se han implementado y ejecutado actividades de los planes. este diseño fue realizado por contratistas, se solicitó apoyo por medio de un convenio interinstitucional, se solicitó un apoyo para completar el diseño de estos. Se realizó la visita para el convenio y en la última semana del mes de julio se harán visitas que darán insumos para poder continuar con los lineamientos de los diseños de los planes. se tendrán en cuenta el total de todas las actividades por programa en el cronograma planteado y se determinaran las actividades a realizar para darle cumplimiento al indicador</t>
  </si>
  <si>
    <t>Habilidades para la vida, se han realizado talleres y un curso de primeros auxilios psicológico. se revisarán las evidencias para determinar a qué trimestre corresponden. se han realizado talleres para esto y van a l momento 143 personas fortalecidas</t>
  </si>
  <si>
    <t>las evidencia son de los estudiantes matriculados vs los estudiantes que se ausentan intersemestralmente</t>
  </si>
  <si>
    <t xml:space="preserve">Aun no se ha implementado la política, pero se tiene la persona contratada para realizar esta actividad. el área propone hacer un diseño para implementar la política de acceso, permanencia y graduación donde posterior se tendrá el plan y las estrategias para darle cumplimiento al indicador.  </t>
  </si>
  <si>
    <t>Se trabajan acciones encaminadas al desarrollo de lo que podría ser la política de acceso, permanencia y graduación institucional</t>
  </si>
  <si>
    <t>El diseño de un plan estratégico de sostenibilidad del laboratorio de innovación. como soportes: el contrato del diseño del plan estratégico para la sostenibilidad del laboratorio. tenemos para el segundo trimestre el contrato de Jesús barrio como acción encaminadas</t>
  </si>
  <si>
    <t xml:space="preserve">se realiza una formación en estructuración de proyectos y formulación de investigación para presentarse en la convocatoria. los resultados de esta capacitación son proyectos internos </t>
  </si>
  <si>
    <t>Se le da un valor de 5% porque el líder del proceso tiene listo los pliegos para ejecutar la actividad, faltan los recursos para ello en el primer trimestre</t>
  </si>
  <si>
    <t xml:space="preserve">Los ingresos se aumentaron, se montaran las evidencias </t>
  </si>
  <si>
    <t xml:space="preserve">lo que quiere decir que falta un 60% para cumplir con la acción </t>
  </si>
  <si>
    <t>Para el primer trimestre se tienen formadas 23 personas en febrero, pero se tienen 33 personas actuales en estado de formación que podrían completar el indicador, estos estarian formados en septiembre (19 de primer nivel y 14 para segundo nivel)</t>
  </si>
  <si>
    <t>Se va a corroborar con patricia para ver el número real de estudiantes, faltan las evidencias. se suben las evidencias y se observa que las personas graduadas que a su vez se forman en ingles son 36</t>
  </si>
  <si>
    <t xml:space="preserve">Con el reporte de tesorería se logra dar valor a esta acción, las cuales se encuentran como evidencia en el drive </t>
  </si>
  <si>
    <t>Se desarrollan actividades que dan cabida a la consecución del objetivo de la meta, sin embargo se propone cambiar la metodología para que la recolección de la información sea más precisa y acorde al indicador las acciones se desarrollan de acuerdo al plan que tiene la oficia</t>
  </si>
  <si>
    <t>Las acciones se desarrollan de acuerdo al plan que tiene la oficna</t>
  </si>
  <si>
    <t>Se mantiene el porcentaje de acuerdo a las evidencias</t>
  </si>
  <si>
    <t>Se realiza la contratación de la persona que va a estar encargada del desarrollo de las acciones encontradas en el diseño del plan</t>
  </si>
  <si>
    <t>El desarrollo del documento cuenta como in lineamiento inicial para la implementación de este</t>
  </si>
  <si>
    <t>Se cuentan con los proyectos para la próxima convocatoria interna de proyectos de investigación (tercer trimestre)</t>
  </si>
  <si>
    <t>Convenio realizado</t>
  </si>
  <si>
    <t>Se realiza la evaluación de puntaje adquirido de la vigencia inmediatamente anterio 2023</t>
  </si>
  <si>
    <t>No tiene metas asignadas para este periodo</t>
  </si>
  <si>
    <t>5% las acciones si se han encaminado, falta poner de acuerdo a las áreas para la entrega de la información y evidencias.</t>
  </si>
  <si>
    <t>Se ha celebrado actividades del día del creole, día de emancipación. 114 para el día de creole 21 de febrero. se montarán las listas de asistencia como evidencia. el día de emancipación es el 2 de agosto seria para el 3er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</si>
</sst>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quot;$&quot;\ * #,##0_-;\-&quot;$&quot;\ * #,##0_-;_-&quot;$&quot;\ * &quot;-&quot;_-;_-@_-"/>
    <numFmt numFmtId="44" formatCode="_-&quot;$&quot;\ * #,##0.00_-;\-&quot;$&quot;\ * #,##0.00_-;_-&quot;$&quot;\ * &quot;-&quot;??_-;_-@_-"/>
    <numFmt numFmtId="164" formatCode="0.0%"/>
    <numFmt numFmtId="165" formatCode="_-&quot;$&quot;\ * #,##0_-;\-&quot;$&quot;\ * #,##0_-;_-&quot;$&quot;\ * &quot;-&quot;??_-;_-@_-"/>
    <numFmt numFmtId="166" formatCode="_-&quot;$&quot;\ * #,##0_-;\-&quot;$&quot;\ * #,##0_-;_-&quot;$&quot;\ * &quot;-&quot;_-;_-@"/>
    <numFmt numFmtId="167" formatCode="_-&quot;$&quot;\ * #,##0_-;\-&quot;$&quot;\ * #,##0_-;_-&quot;$&quot;\ * &quot;-&quot;??_-;_-@"/>
    <numFmt numFmtId="168" formatCode="_-[$$-240A]\ * #,##0_-;\-[$$-240A]\ * #,##0_-;_-[$$-240A]\ * &quot;-&quot;??_-;_-@_-"/>
  </numFmts>
  <fonts count="25">
    <font>
      <sz val="12"/>
      <color theme="1"/>
      <name val="Aptos Narrow"/>
      <family val="2"/>
      <scheme val="minor"/>
    </font>
    <font>
      <sz val="12"/>
      <color theme="1"/>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b/>
      <sz val="16"/>
      <color rgb="FFFFFFFF"/>
      <name val="Arial"/>
      <family val="2"/>
    </font>
    <font>
      <b/>
      <sz val="12"/>
      <color theme="1"/>
      <name val="Arial"/>
      <family val="2"/>
    </font>
    <font>
      <b/>
      <sz val="11"/>
      <color theme="1"/>
      <name val="Book Antiqua"/>
      <family val="1"/>
    </font>
    <font>
      <b/>
      <sz val="11"/>
      <color theme="1"/>
      <name val="Calibri"/>
      <family val="2"/>
    </font>
    <font>
      <sz val="11"/>
      <color theme="1"/>
      <name val="Aptos Narrow"/>
      <family val="2"/>
      <scheme val="minor"/>
    </font>
    <font>
      <b/>
      <sz val="10"/>
      <color theme="1"/>
      <name val="Calibri"/>
      <family val="2"/>
    </font>
    <font>
      <b/>
      <sz val="10"/>
      <color rgb="FF000000"/>
      <name val="Arial"/>
      <family val="2"/>
    </font>
    <font>
      <sz val="10"/>
      <color theme="1"/>
      <name val="Arial"/>
      <family val="2"/>
    </font>
    <font>
      <sz val="10"/>
      <name val="Arial"/>
      <family val="2"/>
    </font>
    <font>
      <sz val="10"/>
      <color rgb="FF000000"/>
      <name val="Arial"/>
      <family val="2"/>
    </font>
    <font>
      <sz val="12"/>
      <color rgb="FF000000"/>
      <name val="Arial"/>
      <family val="2"/>
    </font>
    <font>
      <b/>
      <sz val="10"/>
      <name val="Arial"/>
      <family val="2"/>
    </font>
    <font>
      <b/>
      <sz val="9"/>
      <color indexed="81"/>
      <name val="Tahoma"/>
      <family val="2"/>
    </font>
    <font>
      <sz val="9"/>
      <color indexed="81"/>
      <name val="Tahoma"/>
      <family val="2"/>
    </font>
    <font>
      <b/>
      <i/>
      <sz val="14"/>
      <color indexed="10"/>
      <name val="Tahoma"/>
      <family val="2"/>
    </font>
    <font>
      <u/>
      <sz val="12"/>
      <color theme="10"/>
      <name val="Aptos Narrow"/>
      <family val="2"/>
      <scheme val="minor"/>
    </font>
    <font>
      <b/>
      <sz val="28"/>
      <color rgb="FFFFFFFF"/>
      <name val="Calibri"/>
      <family val="2"/>
    </font>
    <font>
      <sz val="12"/>
      <color theme="1"/>
      <name val="Calibri"/>
      <family val="2"/>
    </font>
    <font>
      <sz val="11"/>
      <color rgb="FF000000"/>
      <name val="Book Antiqua"/>
      <family val="1"/>
    </font>
    <font>
      <sz val="11"/>
      <color theme="1"/>
      <name val="Book Antiqua"/>
      <family val="1"/>
    </font>
  </fonts>
  <fills count="12">
    <fill>
      <patternFill patternType="none"/>
    </fill>
    <fill>
      <patternFill patternType="gray125"/>
    </fill>
    <fill>
      <patternFill patternType="solid">
        <fgColor rgb="FF2E75B5"/>
        <bgColor indexed="64"/>
      </patternFill>
    </fill>
    <fill>
      <patternFill patternType="solid">
        <fgColor rgb="FFD9E2F3"/>
        <bgColor indexed="64"/>
      </patternFill>
    </fill>
    <fill>
      <patternFill patternType="solid">
        <fgColor rgb="FF00B0F0"/>
        <bgColor indexed="64"/>
      </patternFill>
    </fill>
    <fill>
      <patternFill patternType="solid">
        <fgColor rgb="FFFFFFFF"/>
        <bgColor indexed="64"/>
      </patternFill>
    </fill>
    <fill>
      <patternFill patternType="solid">
        <fgColor rgb="FF0097CC"/>
        <bgColor indexed="64"/>
      </patternFill>
    </fill>
    <fill>
      <patternFill patternType="solid">
        <fgColor theme="0"/>
        <bgColor rgb="FFFFFFFF"/>
      </patternFill>
    </fill>
    <fill>
      <patternFill patternType="solid">
        <fgColor theme="0"/>
        <bgColor indexed="64"/>
      </patternFill>
    </fill>
    <fill>
      <patternFill patternType="solid">
        <fgColor theme="0"/>
        <bgColor rgb="FFFFF2CC"/>
      </patternFill>
    </fill>
    <fill>
      <patternFill patternType="solid">
        <fgColor theme="0"/>
        <bgColor theme="0"/>
      </patternFill>
    </fill>
    <fill>
      <patternFill patternType="solid">
        <fgColor theme="4" tint="0.39997558519241921"/>
        <bgColor indexed="64"/>
      </patternFill>
    </fill>
  </fills>
  <borders count="63">
    <border>
      <left/>
      <right/>
      <top/>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medium">
        <color rgb="FF000000"/>
      </left>
      <right style="medium">
        <color rgb="FF000000"/>
      </right>
      <top/>
      <bottom/>
      <diagonal/>
    </border>
    <border>
      <left style="thick">
        <color rgb="FF000000"/>
      </left>
      <right style="thick">
        <color rgb="FF000000"/>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ck">
        <color rgb="FF000000"/>
      </right>
      <top style="thick">
        <color rgb="FF000000"/>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rgb="FF000000"/>
      </left>
      <right style="thick">
        <color rgb="FF000000"/>
      </right>
      <top style="medium">
        <color indexed="64"/>
      </top>
      <bottom/>
      <diagonal/>
    </border>
    <border>
      <left style="thick">
        <color rgb="FF000000"/>
      </left>
      <right style="medium">
        <color indexed="64"/>
      </right>
      <top style="medium">
        <color indexed="64"/>
      </top>
      <bottom/>
      <diagonal/>
    </border>
    <border>
      <left style="thick">
        <color rgb="FF000000"/>
      </left>
      <right style="medium">
        <color indexed="64"/>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thick">
        <color rgb="FF000000"/>
      </left>
      <right style="thick">
        <color rgb="FF000000"/>
      </right>
      <top/>
      <bottom style="medium">
        <color indexed="64"/>
      </bottom>
      <diagonal/>
    </border>
    <border>
      <left/>
      <right style="thick">
        <color rgb="FF000000"/>
      </right>
      <top/>
      <bottom style="medium">
        <color indexed="64"/>
      </bottom>
      <diagonal/>
    </border>
    <border>
      <left style="thick">
        <color rgb="FF000000"/>
      </left>
      <right style="medium">
        <color indexed="64"/>
      </right>
      <top/>
      <bottom style="medium">
        <color indexed="64"/>
      </bottom>
      <diagonal/>
    </border>
    <border>
      <left style="medium">
        <color rgb="FF000000"/>
      </left>
      <right style="medium">
        <color indexed="64"/>
      </right>
      <top/>
      <bottom style="medium">
        <color indexed="64"/>
      </bottom>
      <diagonal/>
    </border>
    <border>
      <left/>
      <right/>
      <top/>
      <bottom style="medium">
        <color indexed="64"/>
      </bottom>
      <diagonal/>
    </border>
    <border>
      <left style="thin">
        <color rgb="FF000000"/>
      </left>
      <right/>
      <top style="medium">
        <color rgb="FF000000"/>
      </top>
      <bottom style="thin">
        <color rgb="FF000000"/>
      </bottom>
      <diagonal/>
    </border>
    <border>
      <left style="thin">
        <color indexed="64"/>
      </left>
      <right/>
      <top/>
      <bottom style="thin">
        <color indexed="64"/>
      </bottom>
      <diagonal/>
    </border>
    <border>
      <left/>
      <right style="thin">
        <color indexed="64"/>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top/>
      <bottom style="thin">
        <color indexed="64"/>
      </bottom>
      <diagonal/>
    </border>
    <border>
      <left style="thin">
        <color indexed="64"/>
      </left>
      <right style="thin">
        <color indexed="64"/>
      </right>
      <top style="medium">
        <color rgb="FF000000"/>
      </top>
      <bottom/>
      <diagonal/>
    </border>
    <border>
      <left style="thin">
        <color rgb="FF000000"/>
      </left>
      <right style="thin">
        <color rgb="FF000000"/>
      </right>
      <top/>
      <bottom style="medium">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ck">
        <color rgb="FF000000"/>
      </bottom>
      <diagonal/>
    </border>
    <border>
      <left style="thick">
        <color rgb="FF000000"/>
      </left>
      <right/>
      <top/>
      <bottom style="thick">
        <color rgb="FF000000"/>
      </bottom>
      <diagonal/>
    </border>
    <border>
      <left/>
      <right style="thick">
        <color rgb="FF000000"/>
      </right>
      <top/>
      <bottom style="thick">
        <color rgb="FF000000"/>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style="thin">
        <color rgb="FF000000"/>
      </bottom>
      <diagonal/>
    </border>
  </borders>
  <cellStyleXfs count="6">
    <xf numFmtId="0" fontId="0"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9" fillId="0" borderId="0"/>
    <xf numFmtId="0" fontId="20" fillId="0" borderId="0" applyNumberFormat="0" applyFill="0" applyBorder="0" applyAlignment="0" applyProtection="0"/>
  </cellStyleXfs>
  <cellXfs count="265">
    <xf numFmtId="0" fontId="0" fillId="0" borderId="0" xfId="0"/>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2" fillId="0" borderId="7" xfId="0" applyFont="1" applyBorder="1" applyAlignment="1">
      <alignment horizontal="center" vertical="center" wrapText="1"/>
    </xf>
    <xf numFmtId="0" fontId="13"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0" fillId="0" borderId="7" xfId="0" applyBorder="1" applyAlignment="1">
      <alignment horizontal="center" vertical="center"/>
    </xf>
    <xf numFmtId="0" fontId="0" fillId="0" borderId="7" xfId="0" applyBorder="1" applyAlignment="1">
      <alignment horizontal="center"/>
    </xf>
    <xf numFmtId="0" fontId="0" fillId="0" borderId="7" xfId="0" applyBorder="1" applyAlignment="1">
      <alignment wrapText="1"/>
    </xf>
    <xf numFmtId="0" fontId="0" fillId="0" borderId="7" xfId="0" applyBorder="1"/>
    <xf numFmtId="9" fontId="14" fillId="0" borderId="7" xfId="0" applyNumberFormat="1" applyFont="1" applyBorder="1" applyAlignment="1">
      <alignment horizontal="center" vertical="center" wrapText="1"/>
    </xf>
    <xf numFmtId="0" fontId="12" fillId="0" borderId="7" xfId="0" applyFont="1" applyBorder="1" applyAlignment="1">
      <alignment horizontal="center" vertical="center"/>
    </xf>
    <xf numFmtId="165" fontId="14" fillId="0" borderId="7" xfId="1" applyNumberFormat="1" applyFont="1" applyFill="1" applyBorder="1" applyAlignment="1">
      <alignment horizontal="center" vertical="center" wrapText="1"/>
    </xf>
    <xf numFmtId="9" fontId="12" fillId="0" borderId="7" xfId="3" applyFont="1" applyFill="1" applyBorder="1" applyAlignment="1">
      <alignment horizontal="center" vertical="center" wrapText="1"/>
    </xf>
    <xf numFmtId="42" fontId="0" fillId="0" borderId="7" xfId="2" applyFont="1" applyBorder="1" applyAlignment="1">
      <alignment horizontal="center" vertical="center"/>
    </xf>
    <xf numFmtId="9" fontId="0" fillId="0" borderId="0" xfId="0" applyNumberFormat="1"/>
    <xf numFmtId="9" fontId="0" fillId="0" borderId="7" xfId="0" applyNumberFormat="1" applyBorder="1" applyAlignment="1">
      <alignment horizontal="center" vertical="center"/>
    </xf>
    <xf numFmtId="9" fontId="0" fillId="0" borderId="0" xfId="3" applyFont="1"/>
    <xf numFmtId="9" fontId="12" fillId="0" borderId="7" xfId="0" applyNumberFormat="1" applyFont="1" applyBorder="1" applyAlignment="1">
      <alignment horizontal="center" vertical="center" wrapText="1"/>
    </xf>
    <xf numFmtId="0" fontId="14" fillId="0" borderId="7" xfId="0" applyFont="1" applyBorder="1" applyAlignment="1">
      <alignment vertical="center" wrapText="1"/>
    </xf>
    <xf numFmtId="0" fontId="12" fillId="0" borderId="7" xfId="0" applyFont="1" applyBorder="1" applyAlignment="1">
      <alignment wrapText="1"/>
    </xf>
    <xf numFmtId="3" fontId="12" fillId="0" borderId="7" xfId="0" applyNumberFormat="1" applyFont="1" applyBorder="1" applyAlignment="1">
      <alignment horizontal="center" vertical="center" wrapText="1"/>
    </xf>
    <xf numFmtId="9" fontId="13" fillId="0" borderId="7" xfId="3" applyFont="1" applyFill="1" applyBorder="1" applyAlignment="1">
      <alignment horizontal="center" vertical="center" wrapText="1"/>
    </xf>
    <xf numFmtId="0" fontId="12" fillId="0" borderId="0" xfId="0" applyFont="1"/>
    <xf numFmtId="0" fontId="12" fillId="0" borderId="0" xfId="0" applyFont="1" applyAlignment="1">
      <alignment horizontal="center" vertical="center"/>
    </xf>
    <xf numFmtId="9" fontId="12" fillId="0" borderId="0" xfId="0" applyNumberFormat="1" applyFont="1" applyAlignment="1">
      <alignment horizontal="center" vertical="center"/>
    </xf>
    <xf numFmtId="0" fontId="0" fillId="0" borderId="0" xfId="0" applyAlignment="1">
      <alignment horizontal="center" vertical="center"/>
    </xf>
    <xf numFmtId="10" fontId="0" fillId="0" borderId="7" xfId="3" applyNumberFormat="1" applyFont="1" applyBorder="1" applyAlignment="1">
      <alignment horizontal="center" vertical="center"/>
    </xf>
    <xf numFmtId="9" fontId="0" fillId="0" borderId="7" xfId="3" applyFont="1" applyBorder="1" applyAlignment="1">
      <alignment horizontal="center" vertical="center"/>
    </xf>
    <xf numFmtId="9" fontId="15" fillId="0" borderId="7" xfId="3" applyFont="1" applyBorder="1" applyAlignment="1">
      <alignment horizontal="center" vertical="center"/>
    </xf>
    <xf numFmtId="9" fontId="0" fillId="0" borderId="7" xfId="3" applyFont="1" applyBorder="1" applyAlignment="1">
      <alignment horizontal="center" vertical="center" wrapText="1"/>
    </xf>
    <xf numFmtId="9" fontId="0" fillId="0" borderId="0" xfId="3" applyFont="1" applyAlignment="1">
      <alignment horizontal="center" vertical="center"/>
    </xf>
    <xf numFmtId="9" fontId="0" fillId="0" borderId="7" xfId="0" applyNumberFormat="1" applyBorder="1" applyAlignment="1">
      <alignment wrapText="1"/>
    </xf>
    <xf numFmtId="165" fontId="0" fillId="0" borderId="0" xfId="0" applyNumberFormat="1"/>
    <xf numFmtId="42" fontId="0" fillId="0" borderId="7" xfId="0" applyNumberFormat="1" applyBorder="1" applyAlignment="1">
      <alignment horizontal="center" vertical="center"/>
    </xf>
    <xf numFmtId="10" fontId="0" fillId="0" borderId="7" xfId="0" applyNumberFormat="1" applyBorder="1" applyAlignment="1">
      <alignment horizontal="center" vertical="center"/>
    </xf>
    <xf numFmtId="10" fontId="12" fillId="0" borderId="12" xfId="0" applyNumberFormat="1" applyFont="1" applyBorder="1" applyAlignment="1">
      <alignment horizontal="center" vertical="center"/>
    </xf>
    <xf numFmtId="0" fontId="11" fillId="7" borderId="6" xfId="4" applyFont="1" applyFill="1" applyBorder="1" applyAlignment="1">
      <alignment horizontal="center" vertical="center" wrapText="1"/>
    </xf>
    <xf numFmtId="0" fontId="11" fillId="7" borderId="7" xfId="4"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7" borderId="7" xfId="4" applyFont="1" applyFill="1" applyBorder="1" applyAlignment="1">
      <alignment horizontal="center" vertical="center" wrapText="1"/>
    </xf>
    <xf numFmtId="0" fontId="14" fillId="7" borderId="7" xfId="0" applyFont="1" applyFill="1" applyBorder="1" applyAlignment="1">
      <alignment horizontal="center" vertical="center" wrapText="1"/>
    </xf>
    <xf numFmtId="0" fontId="14" fillId="9" borderId="7" xfId="4" applyFont="1" applyFill="1" applyBorder="1" applyAlignment="1">
      <alignment horizontal="center" vertical="center" wrapText="1"/>
    </xf>
    <xf numFmtId="3" fontId="14" fillId="7" borderId="13" xfId="4" applyNumberFormat="1" applyFont="1" applyFill="1" applyBorder="1" applyAlignment="1">
      <alignment horizontal="center" vertical="center" wrapText="1"/>
    </xf>
    <xf numFmtId="0" fontId="0" fillId="0" borderId="12" xfId="0" applyBorder="1" applyAlignment="1">
      <alignment horizontal="center" vertical="center"/>
    </xf>
    <xf numFmtId="0" fontId="14" fillId="8" borderId="7" xfId="0" applyFont="1" applyFill="1" applyBorder="1" applyAlignment="1">
      <alignment horizontal="center" vertical="center" wrapText="1"/>
    </xf>
    <xf numFmtId="0" fontId="12" fillId="8" borderId="7" xfId="0" applyFont="1" applyFill="1" applyBorder="1" applyAlignment="1">
      <alignment horizontal="center" vertical="center" wrapText="1"/>
    </xf>
    <xf numFmtId="9" fontId="14" fillId="9" borderId="7" xfId="4" applyNumberFormat="1" applyFont="1" applyFill="1" applyBorder="1" applyAlignment="1">
      <alignment horizontal="center" vertical="center" wrapText="1"/>
    </xf>
    <xf numFmtId="9" fontId="14" fillId="7" borderId="13" xfId="4" applyNumberFormat="1" applyFont="1" applyFill="1" applyBorder="1" applyAlignment="1">
      <alignment horizontal="center" vertical="center" wrapText="1"/>
    </xf>
    <xf numFmtId="0" fontId="14" fillId="7" borderId="13" xfId="4" applyFont="1" applyFill="1" applyBorder="1" applyAlignment="1">
      <alignment horizontal="center" vertical="center" wrapText="1"/>
    </xf>
    <xf numFmtId="0" fontId="0" fillId="0" borderId="7" xfId="0" applyBorder="1" applyAlignment="1">
      <alignment horizontal="center" vertical="center" wrapText="1"/>
    </xf>
    <xf numFmtId="0" fontId="12" fillId="8" borderId="13" xfId="0" applyFont="1" applyFill="1" applyBorder="1" applyAlignment="1">
      <alignment horizontal="center" vertical="center" wrapText="1"/>
    </xf>
    <xf numFmtId="0" fontId="0" fillId="0" borderId="0" xfId="0" applyAlignment="1">
      <alignment horizontal="center" vertical="center" wrapText="1"/>
    </xf>
    <xf numFmtId="0" fontId="12" fillId="8" borderId="6" xfId="0" applyFont="1" applyFill="1" applyBorder="1" applyAlignment="1">
      <alignment horizontal="center" vertical="center" wrapText="1"/>
    </xf>
    <xf numFmtId="9" fontId="12" fillId="8" borderId="7" xfId="0" applyNumberFormat="1" applyFont="1" applyFill="1" applyBorder="1" applyAlignment="1">
      <alignment horizontal="center" vertical="center" wrapText="1"/>
    </xf>
    <xf numFmtId="9" fontId="12" fillId="8" borderId="13" xfId="0" applyNumberFormat="1" applyFont="1" applyFill="1" applyBorder="1" applyAlignment="1">
      <alignment horizontal="center" vertical="center" wrapText="1"/>
    </xf>
    <xf numFmtId="9" fontId="0" fillId="0" borderId="12" xfId="0" applyNumberFormat="1" applyBorder="1" applyAlignment="1">
      <alignment horizontal="center" vertical="center"/>
    </xf>
    <xf numFmtId="9" fontId="14" fillId="7" borderId="7" xfId="4" applyNumberFormat="1" applyFont="1" applyFill="1" applyBorder="1" applyAlignment="1">
      <alignment horizontal="center" vertical="center" wrapText="1"/>
    </xf>
    <xf numFmtId="0" fontId="11" fillId="7" borderId="11" xfId="4" applyFont="1" applyFill="1" applyBorder="1" applyAlignment="1">
      <alignment horizontal="center" vertical="center" wrapText="1"/>
    </xf>
    <xf numFmtId="0" fontId="11" fillId="7" borderId="14" xfId="4"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4" fillId="8" borderId="9" xfId="0" applyFont="1" applyFill="1" applyBorder="1" applyAlignment="1">
      <alignment horizontal="center" vertical="center" wrapText="1"/>
    </xf>
    <xf numFmtId="9" fontId="12" fillId="8" borderId="9" xfId="0" applyNumberFormat="1" applyFont="1" applyFill="1" applyBorder="1" applyAlignment="1">
      <alignment horizontal="center" vertical="center" wrapText="1"/>
    </xf>
    <xf numFmtId="9" fontId="12" fillId="8" borderId="14" xfId="0" applyNumberFormat="1" applyFont="1" applyFill="1" applyBorder="1" applyAlignment="1">
      <alignment horizontal="center" vertical="center" wrapText="1"/>
    </xf>
    <xf numFmtId="0" fontId="14" fillId="8" borderId="13" xfId="0" applyFont="1" applyFill="1" applyBorder="1" applyAlignment="1">
      <alignment horizontal="center" vertical="center" wrapText="1"/>
    </xf>
    <xf numFmtId="3" fontId="12" fillId="8" borderId="7" xfId="0" applyNumberFormat="1" applyFont="1" applyFill="1" applyBorder="1" applyAlignment="1">
      <alignment horizontal="center" vertical="center" wrapText="1"/>
    </xf>
    <xf numFmtId="4" fontId="12" fillId="8" borderId="7" xfId="0" applyNumberFormat="1" applyFont="1" applyFill="1" applyBorder="1" applyAlignment="1">
      <alignment horizontal="center" vertical="center"/>
    </xf>
    <xf numFmtId="9" fontId="0" fillId="0" borderId="12" xfId="3" applyFont="1" applyBorder="1" applyAlignment="1">
      <alignment horizontal="center" vertical="center"/>
    </xf>
    <xf numFmtId="3" fontId="12" fillId="8" borderId="13" xfId="0" applyNumberFormat="1" applyFont="1" applyFill="1" applyBorder="1" applyAlignment="1">
      <alignment horizontal="center" vertical="center" wrapText="1"/>
    </xf>
    <xf numFmtId="0" fontId="12" fillId="10" borderId="7" xfId="0" applyFont="1" applyFill="1" applyBorder="1" applyAlignment="1">
      <alignment horizontal="center" vertical="center" wrapText="1"/>
    </xf>
    <xf numFmtId="0" fontId="11" fillId="7" borderId="17" xfId="4" applyFont="1" applyFill="1" applyBorder="1" applyAlignment="1">
      <alignment horizontal="center" vertical="center" wrapText="1"/>
    </xf>
    <xf numFmtId="0" fontId="11" fillId="8" borderId="18" xfId="0" applyFont="1" applyFill="1" applyBorder="1" applyAlignment="1">
      <alignment horizontal="center" vertical="center" wrapText="1"/>
    </xf>
    <xf numFmtId="0" fontId="14" fillId="8" borderId="17" xfId="0" applyFont="1" applyFill="1" applyBorder="1" applyAlignment="1">
      <alignment horizontal="center" vertical="center" wrapText="1"/>
    </xf>
    <xf numFmtId="0" fontId="14" fillId="8" borderId="18" xfId="0" applyFont="1" applyFill="1" applyBorder="1" applyAlignment="1">
      <alignment horizontal="center" vertical="center" wrapText="1"/>
    </xf>
    <xf numFmtId="0" fontId="12" fillId="8" borderId="18" xfId="0" applyFont="1" applyFill="1" applyBorder="1" applyAlignment="1">
      <alignment horizontal="center" vertical="center" wrapText="1"/>
    </xf>
    <xf numFmtId="9" fontId="12" fillId="8" borderId="18" xfId="0" applyNumberFormat="1" applyFont="1" applyFill="1" applyBorder="1" applyAlignment="1">
      <alignment horizontal="center" vertical="center" wrapText="1"/>
    </xf>
    <xf numFmtId="9" fontId="12" fillId="8" borderId="19" xfId="0" applyNumberFormat="1" applyFont="1" applyFill="1" applyBorder="1" applyAlignment="1">
      <alignment horizontal="center" vertical="center" wrapText="1"/>
    </xf>
    <xf numFmtId="42" fontId="0" fillId="0" borderId="12" xfId="2" applyFont="1" applyBorder="1" applyAlignment="1">
      <alignment horizontal="center" vertical="center"/>
    </xf>
    <xf numFmtId="42" fontId="14" fillId="0" borderId="12" xfId="2" applyFont="1" applyBorder="1" applyAlignment="1">
      <alignment horizontal="center" vertical="center"/>
    </xf>
    <xf numFmtId="0" fontId="12" fillId="0" borderId="12" xfId="0" applyFont="1" applyBorder="1" applyAlignment="1">
      <alignment horizontal="center" vertical="center"/>
    </xf>
    <xf numFmtId="9" fontId="13" fillId="0" borderId="12" xfId="0" applyNumberFormat="1" applyFont="1" applyBorder="1" applyAlignment="1">
      <alignment horizontal="center" vertical="center" wrapText="1"/>
    </xf>
    <xf numFmtId="9" fontId="12" fillId="0" borderId="12" xfId="0" applyNumberFormat="1" applyFont="1" applyBorder="1" applyAlignment="1">
      <alignment horizontal="center" vertical="center" wrapText="1"/>
    </xf>
    <xf numFmtId="0" fontId="12"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2" fillId="0" borderId="13" xfId="0" applyFont="1" applyBorder="1" applyAlignment="1">
      <alignment horizontal="center" vertical="center" wrapText="1"/>
    </xf>
    <xf numFmtId="9" fontId="14" fillId="0" borderId="13"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9" fontId="12" fillId="0" borderId="13" xfId="3" applyFont="1" applyFill="1" applyBorder="1" applyAlignment="1">
      <alignment horizontal="center" vertical="center" wrapText="1"/>
    </xf>
    <xf numFmtId="0" fontId="12" fillId="0" borderId="13" xfId="0" applyFont="1" applyBorder="1" applyAlignment="1">
      <alignment horizontal="center" vertical="center"/>
    </xf>
    <xf numFmtId="9" fontId="12" fillId="0" borderId="13" xfId="0" applyNumberFormat="1" applyFont="1" applyBorder="1" applyAlignment="1">
      <alignment horizontal="center" vertical="center" wrapText="1"/>
    </xf>
    <xf numFmtId="3" fontId="14" fillId="0" borderId="13" xfId="0" applyNumberFormat="1" applyFont="1" applyBorder="1" applyAlignment="1">
      <alignment horizontal="center" vertical="center" wrapText="1"/>
    </xf>
    <xf numFmtId="9" fontId="12" fillId="0" borderId="13" xfId="0" applyNumberFormat="1" applyFont="1" applyBorder="1" applyAlignment="1">
      <alignment horizontal="center" vertical="center"/>
    </xf>
    <xf numFmtId="3" fontId="12" fillId="0" borderId="13" xfId="0" applyNumberFormat="1" applyFont="1" applyBorder="1" applyAlignment="1">
      <alignment horizontal="center" vertical="center" wrapText="1"/>
    </xf>
    <xf numFmtId="9" fontId="13" fillId="0" borderId="13" xfId="0" applyNumberFormat="1" applyFont="1" applyBorder="1" applyAlignment="1">
      <alignment horizontal="center" vertical="center" wrapText="1"/>
    </xf>
    <xf numFmtId="0" fontId="12" fillId="0" borderId="18" xfId="0" applyFont="1" applyBorder="1" applyAlignment="1">
      <alignment horizontal="center" vertical="center" wrapText="1"/>
    </xf>
    <xf numFmtId="3" fontId="12" fillId="0" borderId="18" xfId="0" applyNumberFormat="1" applyFont="1" applyBorder="1" applyAlignment="1">
      <alignment horizontal="center" vertical="center" wrapText="1"/>
    </xf>
    <xf numFmtId="3" fontId="12" fillId="0" borderId="19" xfId="0" applyNumberFormat="1" applyFont="1" applyBorder="1" applyAlignment="1">
      <alignment horizontal="center" vertical="center" wrapText="1"/>
    </xf>
    <xf numFmtId="0" fontId="11" fillId="7" borderId="25" xfId="4" applyFont="1" applyFill="1" applyBorder="1" applyAlignment="1">
      <alignment vertical="center" wrapText="1"/>
    </xf>
    <xf numFmtId="0" fontId="11" fillId="7" borderId="8" xfId="4" applyFont="1" applyFill="1" applyBorder="1" applyAlignment="1">
      <alignment vertical="center" wrapText="1"/>
    </xf>
    <xf numFmtId="0" fontId="14" fillId="8" borderId="25" xfId="0" applyFont="1" applyFill="1" applyBorder="1" applyAlignment="1">
      <alignment vertical="center" wrapText="1"/>
    </xf>
    <xf numFmtId="0" fontId="14" fillId="8" borderId="8" xfId="0" applyFont="1" applyFill="1" applyBorder="1" applyAlignment="1">
      <alignment vertical="center" wrapText="1"/>
    </xf>
    <xf numFmtId="0" fontId="12" fillId="8" borderId="8" xfId="0" applyFont="1" applyFill="1" applyBorder="1" applyAlignment="1">
      <alignment vertical="center" wrapText="1"/>
    </xf>
    <xf numFmtId="1" fontId="12" fillId="8" borderId="8" xfId="0" applyNumberFormat="1" applyFont="1" applyFill="1" applyBorder="1" applyAlignment="1">
      <alignment horizontal="center" vertical="center" wrapText="1"/>
    </xf>
    <xf numFmtId="1" fontId="12" fillId="8" borderId="26" xfId="0" applyNumberFormat="1" applyFont="1" applyFill="1" applyBorder="1" applyAlignment="1">
      <alignment horizontal="center" vertical="center" wrapText="1"/>
    </xf>
    <xf numFmtId="10" fontId="12" fillId="0" borderId="10" xfId="0" applyNumberFormat="1" applyFont="1" applyBorder="1" applyAlignment="1">
      <alignment horizontal="center" vertical="center"/>
    </xf>
    <xf numFmtId="10" fontId="0" fillId="0" borderId="8" xfId="0" applyNumberFormat="1" applyBorder="1" applyAlignment="1">
      <alignment horizontal="center" vertical="center"/>
    </xf>
    <xf numFmtId="0" fontId="0" fillId="0" borderId="8" xfId="0" applyBorder="1"/>
    <xf numFmtId="0" fontId="12" fillId="0" borderId="8" xfId="0" applyFont="1" applyBorder="1" applyAlignment="1">
      <alignment horizontal="center" vertical="center" wrapText="1"/>
    </xf>
    <xf numFmtId="0" fontId="7" fillId="0" borderId="32" xfId="0" applyFont="1" applyBorder="1" applyAlignment="1">
      <alignment vertical="center" wrapText="1"/>
    </xf>
    <xf numFmtId="0" fontId="7" fillId="5" borderId="33" xfId="0" applyFont="1" applyFill="1" applyBorder="1" applyAlignment="1">
      <alignment vertical="center" wrapText="1"/>
    </xf>
    <xf numFmtId="0" fontId="13" fillId="0" borderId="8" xfId="0" applyFont="1" applyBorder="1" applyAlignment="1">
      <alignment horizontal="center" vertical="center" wrapText="1"/>
    </xf>
    <xf numFmtId="0" fontId="14" fillId="0" borderId="26" xfId="0" applyFont="1" applyBorder="1" applyAlignment="1">
      <alignment horizontal="center" vertical="center" wrapText="1"/>
    </xf>
    <xf numFmtId="0" fontId="0" fillId="0" borderId="10" xfId="0" applyBorder="1" applyAlignment="1">
      <alignment horizontal="center" vertical="center"/>
    </xf>
    <xf numFmtId="164" fontId="0" fillId="0" borderId="8" xfId="3" applyNumberFormat="1" applyFont="1" applyBorder="1" applyAlignment="1">
      <alignment horizontal="center" vertical="center"/>
    </xf>
    <xf numFmtId="0" fontId="0" fillId="0" borderId="8" xfId="0" applyBorder="1" applyAlignment="1">
      <alignment horizontal="center" vertical="center" wrapText="1"/>
    </xf>
    <xf numFmtId="9" fontId="0" fillId="0" borderId="7" xfId="0" applyNumberFormat="1" applyBorder="1" applyAlignment="1">
      <alignment horizontal="center" vertical="center" wrapText="1"/>
    </xf>
    <xf numFmtId="42" fontId="0" fillId="0" borderId="7" xfId="2" applyFont="1" applyBorder="1" applyAlignment="1">
      <alignment horizontal="center" vertical="center" wrapText="1"/>
    </xf>
    <xf numFmtId="1" fontId="0" fillId="0" borderId="7" xfId="3" applyNumberFormat="1" applyFont="1" applyBorder="1" applyAlignment="1">
      <alignment horizontal="center" vertical="center" wrapText="1"/>
    </xf>
    <xf numFmtId="42" fontId="14" fillId="0" borderId="7" xfId="2" applyFont="1" applyBorder="1" applyAlignment="1">
      <alignment horizontal="center" vertical="center" wrapText="1"/>
    </xf>
    <xf numFmtId="10" fontId="12" fillId="0" borderId="7" xfId="0" applyNumberFormat="1" applyFont="1" applyBorder="1" applyAlignment="1">
      <alignment horizontal="center" vertical="center" wrapText="1"/>
    </xf>
    <xf numFmtId="0" fontId="0" fillId="0" borderId="7" xfId="0" applyBorder="1" applyAlignment="1">
      <alignment vertical="center" wrapText="1"/>
    </xf>
    <xf numFmtId="0" fontId="20" fillId="0" borderId="7" xfId="5" applyBorder="1" applyAlignment="1">
      <alignment vertical="center" wrapText="1"/>
    </xf>
    <xf numFmtId="0" fontId="0" fillId="0" borderId="0" xfId="0" applyAlignment="1">
      <alignment vertical="center" wrapText="1"/>
    </xf>
    <xf numFmtId="42" fontId="0" fillId="0" borderId="0" xfId="2" applyFont="1" applyBorder="1" applyAlignment="1">
      <alignment horizontal="center" vertical="center"/>
    </xf>
    <xf numFmtId="0" fontId="12" fillId="8" borderId="7"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7" borderId="7" xfId="4" applyFont="1" applyFill="1" applyBorder="1" applyAlignment="1">
      <alignment horizontal="center" vertical="center" wrapText="1"/>
    </xf>
    <xf numFmtId="0" fontId="13" fillId="8" borderId="7" xfId="4" applyFont="1" applyFill="1" applyBorder="1" applyAlignment="1">
      <alignment horizontal="center" vertical="center"/>
    </xf>
    <xf numFmtId="166" fontId="22" fillId="10" borderId="37" xfId="0" applyNumberFormat="1" applyFont="1" applyFill="1" applyBorder="1" applyAlignment="1">
      <alignment vertical="center" wrapText="1"/>
    </xf>
    <xf numFmtId="167" fontId="23" fillId="10" borderId="40" xfId="0" applyNumberFormat="1" applyFont="1" applyFill="1" applyBorder="1" applyAlignment="1">
      <alignment horizontal="center" vertical="center" wrapText="1"/>
    </xf>
    <xf numFmtId="166" fontId="22" fillId="10" borderId="40" xfId="0" applyNumberFormat="1" applyFont="1" applyFill="1" applyBorder="1" applyAlignment="1">
      <alignment horizontal="right" vertical="center" wrapText="1"/>
    </xf>
    <xf numFmtId="167" fontId="23" fillId="10" borderId="41" xfId="0" applyNumberFormat="1" applyFont="1" applyFill="1" applyBorder="1" applyAlignment="1">
      <alignment horizontal="center" vertical="center" wrapText="1"/>
    </xf>
    <xf numFmtId="166" fontId="22" fillId="10" borderId="46" xfId="0" applyNumberFormat="1" applyFont="1" applyFill="1" applyBorder="1" applyAlignment="1">
      <alignment horizontal="right" vertical="center" wrapText="1"/>
    </xf>
    <xf numFmtId="0" fontId="0" fillId="0" borderId="9" xfId="0" applyBorder="1"/>
    <xf numFmtId="167" fontId="23" fillId="10" borderId="50" xfId="0" applyNumberFormat="1" applyFont="1" applyFill="1" applyBorder="1" applyAlignment="1">
      <alignment horizontal="center" vertical="center" wrapText="1"/>
    </xf>
    <xf numFmtId="0" fontId="15" fillId="0" borderId="51" xfId="0" applyFont="1" applyBorder="1" applyAlignment="1">
      <alignment vertical="center"/>
    </xf>
    <xf numFmtId="10" fontId="15" fillId="0" borderId="52" xfId="0" applyNumberFormat="1" applyFont="1" applyBorder="1" applyAlignment="1">
      <alignment horizontal="center" vertical="center"/>
    </xf>
    <xf numFmtId="0" fontId="15" fillId="0" borderId="51" xfId="0" applyFont="1" applyBorder="1" applyAlignment="1">
      <alignment vertical="center" wrapText="1"/>
    </xf>
    <xf numFmtId="0" fontId="15" fillId="0" borderId="52" xfId="0" applyFont="1" applyBorder="1" applyAlignment="1">
      <alignment horizontal="center" vertical="center"/>
    </xf>
    <xf numFmtId="0" fontId="15" fillId="0" borderId="52" xfId="0" applyFont="1" applyBorder="1" applyAlignment="1">
      <alignment horizontal="center" vertical="center" wrapText="1"/>
    </xf>
    <xf numFmtId="9" fontId="15" fillId="0" borderId="52" xfId="0" applyNumberFormat="1" applyFont="1" applyBorder="1" applyAlignment="1">
      <alignment horizontal="center" vertical="center"/>
    </xf>
    <xf numFmtId="0" fontId="24" fillId="0" borderId="7" xfId="0" applyFont="1" applyBorder="1" applyAlignment="1">
      <alignment horizontal="center" vertical="center" wrapText="1"/>
    </xf>
    <xf numFmtId="0" fontId="23" fillId="0" borderId="7" xfId="0" applyFont="1" applyBorder="1" applyAlignment="1">
      <alignment horizontal="center" vertical="center" wrapText="1"/>
    </xf>
    <xf numFmtId="0" fontId="24" fillId="0" borderId="46" xfId="0" applyFont="1" applyBorder="1" applyAlignment="1">
      <alignment horizontal="center" vertical="center" wrapText="1"/>
    </xf>
    <xf numFmtId="0" fontId="15" fillId="0" borderId="52" xfId="0" applyFont="1" applyBorder="1" applyAlignment="1">
      <alignment vertical="center"/>
    </xf>
    <xf numFmtId="0" fontId="15" fillId="0" borderId="52" xfId="0" applyFont="1" applyBorder="1" applyAlignment="1">
      <alignment vertical="center" wrapText="1"/>
    </xf>
    <xf numFmtId="0" fontId="15" fillId="0" borderId="0" xfId="0" applyFont="1" applyAlignment="1">
      <alignment wrapText="1"/>
    </xf>
    <xf numFmtId="0" fontId="0" fillId="0" borderId="7" xfId="0" applyBorder="1" applyAlignment="1">
      <alignment vertical="top" wrapText="1"/>
    </xf>
    <xf numFmtId="167" fontId="24" fillId="10" borderId="7" xfId="0" applyNumberFormat="1" applyFont="1" applyFill="1" applyBorder="1" applyAlignment="1">
      <alignment vertical="center" wrapText="1"/>
    </xf>
    <xf numFmtId="168" fontId="0" fillId="0" borderId="9" xfId="0" applyNumberFormat="1" applyBorder="1" applyAlignment="1">
      <alignment horizontal="center" wrapText="1"/>
    </xf>
    <xf numFmtId="168" fontId="0" fillId="0" borderId="9" xfId="0" applyNumberFormat="1" applyBorder="1" applyAlignment="1">
      <alignment horizontal="center" vertical="center"/>
    </xf>
    <xf numFmtId="168" fontId="0" fillId="0" borderId="42" xfId="0" applyNumberFormat="1" applyBorder="1" applyAlignment="1">
      <alignment horizontal="center" vertical="center"/>
    </xf>
    <xf numFmtId="168" fontId="0" fillId="0" borderId="8" xfId="0" applyNumberFormat="1" applyBorder="1" applyAlignment="1">
      <alignment horizontal="center" vertical="center"/>
    </xf>
    <xf numFmtId="0" fontId="0" fillId="0" borderId="9" xfId="0" applyBorder="1" applyAlignment="1">
      <alignment horizontal="center" wrapText="1"/>
    </xf>
    <xf numFmtId="0" fontId="0" fillId="0" borderId="42" xfId="0" applyBorder="1" applyAlignment="1">
      <alignment horizontal="center" wrapText="1"/>
    </xf>
    <xf numFmtId="0" fontId="0" fillId="0" borderId="8" xfId="0" applyBorder="1" applyAlignment="1">
      <alignment horizontal="center" wrapText="1"/>
    </xf>
    <xf numFmtId="168" fontId="0" fillId="0" borderId="7" xfId="0" applyNumberFormat="1" applyBorder="1" applyAlignment="1">
      <alignment horizontal="center" vertical="center"/>
    </xf>
    <xf numFmtId="167" fontId="24" fillId="10" borderId="9" xfId="0" applyNumberFormat="1" applyFont="1" applyFill="1" applyBorder="1" applyAlignment="1">
      <alignment horizontal="center" vertical="center" wrapText="1"/>
    </xf>
    <xf numFmtId="167" fontId="24" fillId="10" borderId="42" xfId="0" applyNumberFormat="1" applyFont="1" applyFill="1" applyBorder="1" applyAlignment="1">
      <alignment horizontal="center" vertical="center" wrapText="1"/>
    </xf>
    <xf numFmtId="167" fontId="24" fillId="10" borderId="8"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35" xfId="0" applyFont="1" applyFill="1" applyBorder="1" applyAlignment="1">
      <alignment horizontal="center" vertical="center" wrapText="1"/>
    </xf>
    <xf numFmtId="167" fontId="24" fillId="10" borderId="56" xfId="0" applyNumberFormat="1" applyFont="1" applyFill="1" applyBorder="1" applyAlignment="1">
      <alignment horizontal="center" vertical="center" wrapText="1"/>
    </xf>
    <xf numFmtId="167" fontId="24" fillId="10" borderId="57" xfId="0" applyNumberFormat="1" applyFont="1" applyFill="1" applyBorder="1" applyAlignment="1">
      <alignment horizontal="center" vertical="center"/>
    </xf>
    <xf numFmtId="167" fontId="24" fillId="10" borderId="44" xfId="0" applyNumberFormat="1" applyFont="1" applyFill="1" applyBorder="1" applyAlignment="1">
      <alignment horizontal="center" vertical="center"/>
    </xf>
    <xf numFmtId="167" fontId="24" fillId="10" borderId="38" xfId="0" applyNumberFormat="1" applyFont="1" applyFill="1" applyBorder="1" applyAlignment="1">
      <alignment horizontal="center" vertical="center"/>
    </xf>
    <xf numFmtId="0" fontId="7" fillId="0" borderId="53" xfId="0" applyFont="1" applyBorder="1" applyAlignment="1">
      <alignment horizontal="center" vertical="center" wrapText="1"/>
    </xf>
    <xf numFmtId="0" fontId="6" fillId="3" borderId="23"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20" fillId="0" borderId="7" xfId="5" applyBorder="1" applyAlignment="1">
      <alignment horizontal="center" vertical="center" wrapText="1"/>
    </xf>
    <xf numFmtId="0" fontId="0" fillId="0" borderId="7" xfId="0" applyBorder="1" applyAlignment="1">
      <alignment horizontal="center" vertical="center" wrapText="1"/>
    </xf>
    <xf numFmtId="0" fontId="8" fillId="6" borderId="5"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7" fillId="0" borderId="20"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2" xfId="0" applyFont="1" applyBorder="1" applyAlignment="1">
      <alignment horizontal="center" vertical="center" wrapText="1"/>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5" borderId="54" xfId="0" applyFont="1" applyFill="1" applyBorder="1" applyAlignment="1">
      <alignment horizontal="center" vertical="center" wrapText="1"/>
    </xf>
    <xf numFmtId="0" fontId="7" fillId="5" borderId="53" xfId="0" applyFont="1" applyFill="1" applyBorder="1" applyAlignment="1">
      <alignment horizontal="center" vertical="center" wrapText="1"/>
    </xf>
    <xf numFmtId="0" fontId="7" fillId="5" borderId="55"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8" fillId="6" borderId="32" xfId="0" applyFont="1" applyFill="1" applyBorder="1" applyAlignment="1">
      <alignment horizontal="center" vertical="center" wrapText="1"/>
    </xf>
    <xf numFmtId="9" fontId="10" fillId="6" borderId="27" xfId="3" applyFont="1" applyFill="1" applyBorder="1" applyAlignment="1">
      <alignment horizontal="center" vertical="center" wrapText="1"/>
    </xf>
    <xf numFmtId="9" fontId="10" fillId="6" borderId="5" xfId="3" applyFont="1" applyFill="1" applyBorder="1" applyAlignment="1">
      <alignment horizontal="center" vertical="center" wrapText="1"/>
    </xf>
    <xf numFmtId="9" fontId="10" fillId="6" borderId="32" xfId="3" applyFont="1" applyFill="1" applyBorder="1" applyAlignment="1">
      <alignment horizontal="center" vertical="center" wrapText="1"/>
    </xf>
    <xf numFmtId="0" fontId="10" fillId="6" borderId="27"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32" xfId="0" applyFont="1" applyFill="1" applyBorder="1" applyAlignment="1">
      <alignment horizontal="center" vertical="center" wrapText="1"/>
    </xf>
    <xf numFmtId="0" fontId="11" fillId="0" borderId="2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7" xfId="0" applyFont="1" applyBorder="1" applyAlignment="1">
      <alignment horizontal="center" vertical="center" wrapText="1"/>
    </xf>
    <xf numFmtId="0" fontId="12" fillId="0" borderId="7" xfId="0" applyFont="1" applyBorder="1" applyAlignment="1">
      <alignment horizontal="center" vertical="center" wrapText="1"/>
    </xf>
    <xf numFmtId="0" fontId="0" fillId="0" borderId="12" xfId="0" applyBorder="1" applyAlignment="1">
      <alignment horizontal="center" vertical="center"/>
    </xf>
    <xf numFmtId="0" fontId="0" fillId="0" borderId="7" xfId="0" applyBorder="1" applyAlignment="1">
      <alignment horizontal="center" vertical="center"/>
    </xf>
    <xf numFmtId="0" fontId="16" fillId="0" borderId="6" xfId="0" applyFont="1" applyBorder="1" applyAlignment="1">
      <alignment horizontal="center" vertical="center"/>
    </xf>
    <xf numFmtId="9" fontId="12" fillId="0" borderId="13" xfId="3" applyFont="1" applyFill="1" applyBorder="1" applyAlignment="1">
      <alignment horizontal="center" vertical="center" wrapText="1"/>
    </xf>
    <xf numFmtId="0" fontId="16" fillId="0" borderId="7" xfId="0" applyFont="1" applyBorder="1" applyAlignment="1">
      <alignment horizontal="center" vertical="center"/>
    </xf>
    <xf numFmtId="0" fontId="12" fillId="0" borderId="7" xfId="0" applyFont="1" applyBorder="1" applyAlignment="1">
      <alignment horizontal="center" vertical="center"/>
    </xf>
    <xf numFmtId="0" fontId="5" fillId="2" borderId="7" xfId="0" applyFont="1" applyFill="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2" fillId="0" borderId="13" xfId="0" applyFont="1" applyBorder="1" applyAlignment="1">
      <alignment horizontal="center" vertical="center" wrapText="1"/>
    </xf>
    <xf numFmtId="0" fontId="6" fillId="3" borderId="22"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11" fillId="7" borderId="6" xfId="4" applyFont="1" applyFill="1" applyBorder="1" applyAlignment="1">
      <alignment horizontal="center" vertical="center" wrapText="1"/>
    </xf>
    <xf numFmtId="0" fontId="16" fillId="8" borderId="6" xfId="4" applyFont="1" applyFill="1" applyBorder="1" applyAlignment="1">
      <alignment horizontal="center" vertical="center"/>
    </xf>
    <xf numFmtId="0" fontId="11" fillId="7" borderId="7" xfId="4" applyFont="1" applyFill="1" applyBorder="1" applyAlignment="1">
      <alignment horizontal="center" vertical="center" wrapText="1"/>
    </xf>
    <xf numFmtId="0" fontId="16" fillId="8" borderId="7" xfId="4" applyFont="1" applyFill="1" applyBorder="1" applyAlignment="1">
      <alignment horizontal="center" vertical="center"/>
    </xf>
    <xf numFmtId="0" fontId="14" fillId="8" borderId="6" xfId="0" applyFont="1" applyFill="1" applyBorder="1" applyAlignment="1">
      <alignment horizontal="center" vertical="center" wrapText="1"/>
    </xf>
    <xf numFmtId="0" fontId="13" fillId="8" borderId="6" xfId="0" applyFont="1" applyFill="1" applyBorder="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2" xfId="0" applyBorder="1" applyAlignment="1">
      <alignment horizontal="center" vertical="center" wrapText="1"/>
    </xf>
    <xf numFmtId="0" fontId="12" fillId="8" borderId="6" xfId="0" applyFont="1" applyFill="1" applyBorder="1" applyAlignment="1">
      <alignment horizontal="center" vertical="center" wrapText="1"/>
    </xf>
    <xf numFmtId="0" fontId="14" fillId="7" borderId="7" xfId="4" applyFont="1" applyFill="1" applyBorder="1" applyAlignment="1">
      <alignment horizontal="center" vertical="center" wrapText="1"/>
    </xf>
    <xf numFmtId="0" fontId="13" fillId="8" borderId="7" xfId="4" applyFont="1" applyFill="1" applyBorder="1" applyAlignment="1">
      <alignment horizontal="center" vertical="center"/>
    </xf>
    <xf numFmtId="0" fontId="14" fillId="8" borderId="9" xfId="0" applyFont="1" applyFill="1" applyBorder="1" applyAlignment="1">
      <alignment horizontal="center" vertical="center" wrapText="1"/>
    </xf>
    <xf numFmtId="0" fontId="14" fillId="8" borderId="42"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3" fillId="7" borderId="6" xfId="4" applyFont="1" applyFill="1" applyBorder="1" applyAlignment="1">
      <alignment horizontal="center" vertical="center" wrapText="1"/>
    </xf>
    <xf numFmtId="0" fontId="14" fillId="8" borderId="7" xfId="0" applyFont="1" applyFill="1" applyBorder="1" applyAlignment="1">
      <alignment horizontal="center" vertical="center" wrapText="1"/>
    </xf>
    <xf numFmtId="0" fontId="13" fillId="8" borderId="7" xfId="0" applyFont="1" applyFill="1" applyBorder="1" applyAlignment="1">
      <alignment horizontal="center" vertical="center"/>
    </xf>
    <xf numFmtId="0" fontId="21" fillId="2" borderId="0" xfId="0" applyFont="1" applyFill="1" applyBorder="1" applyAlignment="1">
      <alignment horizontal="center" vertical="center" wrapText="1"/>
    </xf>
    <xf numFmtId="0" fontId="14" fillId="7" borderId="9" xfId="4" applyFont="1" applyFill="1" applyBorder="1" applyAlignment="1">
      <alignment horizontal="center" vertical="center" wrapText="1"/>
    </xf>
    <xf numFmtId="0" fontId="14" fillId="7" borderId="8" xfId="4" applyFont="1" applyFill="1" applyBorder="1" applyAlignment="1">
      <alignment horizontal="center" vertical="center" wrapText="1"/>
    </xf>
    <xf numFmtId="166" fontId="22" fillId="10" borderId="7" xfId="0" applyNumberFormat="1" applyFont="1" applyFill="1" applyBorder="1" applyAlignment="1">
      <alignment horizontal="center" vertical="center" wrapText="1"/>
    </xf>
    <xf numFmtId="166" fontId="22" fillId="10" borderId="39" xfId="0" applyNumberFormat="1" applyFont="1" applyFill="1" applyBorder="1" applyAlignment="1">
      <alignment horizontal="center" vertical="center" wrapText="1"/>
    </xf>
    <xf numFmtId="166" fontId="22" fillId="10" borderId="10" xfId="0" applyNumberFormat="1" applyFont="1" applyFill="1" applyBorder="1" applyAlignment="1">
      <alignment horizontal="center" vertical="center" wrapText="1"/>
    </xf>
    <xf numFmtId="166" fontId="22" fillId="10" borderId="49" xfId="0" applyNumberFormat="1" applyFont="1" applyFill="1" applyBorder="1" applyAlignment="1">
      <alignment horizontal="center" vertical="center" wrapText="1"/>
    </xf>
    <xf numFmtId="166" fontId="22" fillId="10" borderId="42" xfId="0" applyNumberFormat="1" applyFont="1" applyFill="1" applyBorder="1" applyAlignment="1">
      <alignment horizontal="center" vertical="center" wrapText="1"/>
    </xf>
    <xf numFmtId="166" fontId="22" fillId="10" borderId="8" xfId="0" applyNumberFormat="1" applyFont="1" applyFill="1" applyBorder="1" applyAlignment="1">
      <alignment horizontal="center" vertical="center" wrapText="1"/>
    </xf>
    <xf numFmtId="167" fontId="23" fillId="10" borderId="43" xfId="0" applyNumberFormat="1" applyFont="1" applyFill="1" applyBorder="1" applyAlignment="1">
      <alignment horizontal="center" vertical="center" wrapText="1"/>
    </xf>
    <xf numFmtId="167" fontId="23" fillId="10" borderId="44" xfId="0" applyNumberFormat="1" applyFont="1" applyFill="1" applyBorder="1" applyAlignment="1">
      <alignment horizontal="center" vertical="center" wrapText="1"/>
    </xf>
    <xf numFmtId="167" fontId="23" fillId="10" borderId="38" xfId="0" applyNumberFormat="1" applyFont="1" applyFill="1" applyBorder="1" applyAlignment="1">
      <alignment horizontal="center" vertical="center" wrapText="1"/>
    </xf>
    <xf numFmtId="166" fontId="22" fillId="10" borderId="47" xfId="0" applyNumberFormat="1" applyFont="1" applyFill="1" applyBorder="1" applyAlignment="1">
      <alignment horizontal="center" vertical="center" wrapText="1"/>
    </xf>
    <xf numFmtId="166" fontId="22" fillId="10" borderId="0" xfId="0" applyNumberFormat="1" applyFont="1" applyFill="1" applyBorder="1" applyAlignment="1">
      <alignment horizontal="center" vertical="center" wrapText="1"/>
    </xf>
    <xf numFmtId="166" fontId="22" fillId="10" borderId="48" xfId="0" applyNumberFormat="1" applyFont="1" applyFill="1" applyBorder="1" applyAlignment="1">
      <alignment horizontal="center" vertical="center" wrapText="1"/>
    </xf>
    <xf numFmtId="0" fontId="12" fillId="8" borderId="7" xfId="0" applyFont="1" applyFill="1" applyBorder="1" applyAlignment="1">
      <alignment horizontal="center" vertical="center" wrapText="1"/>
    </xf>
    <xf numFmtId="9" fontId="12" fillId="8" borderId="13" xfId="0" applyNumberFormat="1" applyFont="1" applyFill="1" applyBorder="1" applyAlignment="1">
      <alignment horizontal="center" vertical="center" wrapText="1"/>
    </xf>
    <xf numFmtId="0" fontId="7" fillId="0" borderId="54" xfId="0" applyFont="1" applyBorder="1" applyAlignment="1">
      <alignment horizontal="center" vertical="center" wrapText="1"/>
    </xf>
    <xf numFmtId="0" fontId="0" fillId="0" borderId="0" xfId="0" applyAlignment="1">
      <alignment horizontal="center"/>
    </xf>
    <xf numFmtId="0" fontId="0" fillId="0" borderId="36" xfId="0" applyBorder="1" applyAlignment="1">
      <alignment horizontal="center"/>
    </xf>
    <xf numFmtId="0" fontId="0" fillId="0" borderId="58" xfId="0" applyBorder="1" applyAlignment="1">
      <alignment horizontal="center"/>
    </xf>
    <xf numFmtId="0" fontId="0" fillId="0" borderId="45" xfId="0" applyBorder="1" applyAlignment="1">
      <alignment horizontal="center"/>
    </xf>
    <xf numFmtId="0" fontId="5" fillId="2" borderId="59"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21" fillId="11" borderId="60" xfId="0" applyFont="1" applyFill="1" applyBorder="1" applyAlignment="1">
      <alignment horizontal="center" vertical="center" wrapText="1"/>
    </xf>
    <xf numFmtId="0" fontId="21" fillId="11" borderId="61" xfId="0" applyFont="1" applyFill="1" applyBorder="1" applyAlignment="1">
      <alignment horizontal="center" vertical="center" wrapText="1"/>
    </xf>
    <xf numFmtId="168" fontId="0" fillId="0" borderId="9" xfId="0" applyNumberFormat="1" applyBorder="1" applyAlignment="1">
      <alignment horizontal="center" vertical="center" wrapText="1"/>
    </xf>
    <xf numFmtId="168" fontId="0" fillId="0" borderId="42" xfId="0" applyNumberFormat="1" applyBorder="1" applyAlignment="1">
      <alignment horizontal="center" vertical="center" wrapText="1"/>
    </xf>
    <xf numFmtId="168" fontId="0" fillId="0" borderId="8" xfId="0" applyNumberFormat="1" applyBorder="1" applyAlignment="1">
      <alignment horizontal="center" vertical="center" wrapText="1"/>
    </xf>
    <xf numFmtId="166" fontId="22" fillId="10" borderId="62" xfId="0" applyNumberFormat="1" applyFont="1" applyFill="1" applyBorder="1" applyAlignment="1">
      <alignment horizontal="right" vertical="center" wrapText="1"/>
    </xf>
    <xf numFmtId="167" fontId="23" fillId="10" borderId="7" xfId="0" applyNumberFormat="1" applyFont="1" applyFill="1" applyBorder="1" applyAlignment="1">
      <alignment horizontal="center" vertical="center" wrapText="1"/>
    </xf>
  </cellXfs>
  <cellStyles count="6">
    <cellStyle name="Hipervínculo" xfId="5" builtinId="8"/>
    <cellStyle name="Moneda" xfId="1" builtinId="4"/>
    <cellStyle name="Moneda [0]" xfId="2" builtinId="7"/>
    <cellStyle name="Normal" xfId="0" builtinId="0"/>
    <cellStyle name="Normal 2" xfId="4"/>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214313</xdr:colOff>
      <xdr:row>0</xdr:row>
      <xdr:rowOff>23813</xdr:rowOff>
    </xdr:from>
    <xdr:to>
      <xdr:col>1</xdr:col>
      <xdr:colOff>1226343</xdr:colOff>
      <xdr:row>0</xdr:row>
      <xdr:rowOff>1057955</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4313" y="23813"/>
          <a:ext cx="3047999" cy="1034142"/>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190499</xdr:colOff>
      <xdr:row>0</xdr:row>
      <xdr:rowOff>108857</xdr:rowOff>
    </xdr:from>
    <xdr:to>
      <xdr:col>1</xdr:col>
      <xdr:colOff>1836962</xdr:colOff>
      <xdr:row>0</xdr:row>
      <xdr:rowOff>1142999</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499" y="108857"/>
          <a:ext cx="3047999" cy="1034142"/>
        </a:xfrm>
        <a:prstGeom prst="rect">
          <a:avLst/>
        </a:prstGeom>
        <a:solidFill>
          <a:schemeClr val="bg1"/>
        </a:solid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u/3/folders/1eUspOtm-lmddvH8AnVgcRseSfV3Hsvp6" TargetMode="External"/><Relationship Id="rId3" Type="http://schemas.openxmlformats.org/officeDocument/2006/relationships/hyperlink" Target="https://drive.google.com/drive/u/3/folders/1xsZGLHZJWRbOD66fMkdD2YR5ESl61ttQ" TargetMode="External"/><Relationship Id="rId7" Type="http://schemas.openxmlformats.org/officeDocument/2006/relationships/hyperlink" Target="https://drive.google.com/drive/u/3/folders/1DC0eQiGGRV-m_C04GB1zgvnd3iR0tf_K" TargetMode="External"/><Relationship Id="rId2" Type="http://schemas.openxmlformats.org/officeDocument/2006/relationships/hyperlink" Target="https://drive.google.com/drive/u/3/folders/1Dj53Uv9yDTNxKA7XUd8MPDDxiwRrPtYv" TargetMode="External"/><Relationship Id="rId1" Type="http://schemas.openxmlformats.org/officeDocument/2006/relationships/hyperlink" Target="https://drive.google.com/drive/u/3/folders/1D-FxFBq844PnE-qPrU8YMP_QsVyIWBa0" TargetMode="External"/><Relationship Id="rId6" Type="http://schemas.openxmlformats.org/officeDocument/2006/relationships/hyperlink" Target="https://drive.google.com/drive/u/3/folders/1bVDFvBcjVFTBVpTK_PQa6hKaWQ7UOv7l" TargetMode="External"/><Relationship Id="rId11" Type="http://schemas.openxmlformats.org/officeDocument/2006/relationships/comments" Target="../comments1.xml"/><Relationship Id="rId5" Type="http://schemas.openxmlformats.org/officeDocument/2006/relationships/hyperlink" Target="https://drive.google.com/drive/u/3/folders/1jqMwXz2ugAVtXJ0dOpvNCKOx4HhOF9_Q" TargetMode="External"/><Relationship Id="rId10" Type="http://schemas.openxmlformats.org/officeDocument/2006/relationships/vmlDrawing" Target="../drawings/vmlDrawing1.vml"/><Relationship Id="rId4" Type="http://schemas.openxmlformats.org/officeDocument/2006/relationships/hyperlink" Target="https://drive.google.com/drive/u/3/folders/1XVCMPZ5kURtoYbBrSDsh6XHG9-0yvtKl"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drive.google.com/drive/u/3/folders/1N1LL74QLCzI4J5Vi_ZXbOovsz5yH82iR" TargetMode="External"/><Relationship Id="rId3" Type="http://schemas.openxmlformats.org/officeDocument/2006/relationships/hyperlink" Target="https://drive.google.com/drive/u/3/folders/1MN9op2o0paKQ7auXgOKc3BAzD8HrkgH8" TargetMode="External"/><Relationship Id="rId7" Type="http://schemas.openxmlformats.org/officeDocument/2006/relationships/hyperlink" Target="https://drive.google.com/drive/u/3/folders/1N1LL74QLCzI4J5Vi_ZXbOovsz5yH82iR" TargetMode="External"/><Relationship Id="rId2" Type="http://schemas.openxmlformats.org/officeDocument/2006/relationships/hyperlink" Target="https://drive.google.com/drive/u/3/folders/1YK7QZspT_QJCeVYpNfA69Wl-gLsDSiWh" TargetMode="External"/><Relationship Id="rId1" Type="http://schemas.openxmlformats.org/officeDocument/2006/relationships/hyperlink" Target="https://drive.google.com/drive/u/3/folders/1HhvPKCv-NjGpT7kh7FYa8SlST_ZNfkBJ" TargetMode="External"/><Relationship Id="rId6" Type="http://schemas.openxmlformats.org/officeDocument/2006/relationships/hyperlink" Target="https://drive.google.com/drive/u/3/folders/1GcGKLn4_tb7Npue08Qm54NFPrkL8coDJ" TargetMode="External"/><Relationship Id="rId5" Type="http://schemas.openxmlformats.org/officeDocument/2006/relationships/hyperlink" Target="https://drive.google.com/drive/u/3/folders/1kMNAUSIhyd9cnjN4-rAUEzUTpvXHHDht" TargetMode="External"/><Relationship Id="rId10" Type="http://schemas.openxmlformats.org/officeDocument/2006/relationships/drawing" Target="../drawings/drawing2.xml"/><Relationship Id="rId4" Type="http://schemas.openxmlformats.org/officeDocument/2006/relationships/hyperlink" Target="https://drive.google.com/drive/u/3/folders/1GMNKHXFKs9mHZ_X8vpknjuFD4q1VYQ7X"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57"/>
  <sheetViews>
    <sheetView tabSelected="1" topLeftCell="P39" zoomScale="80" zoomScaleNormal="80" workbookViewId="0">
      <selection activeCell="T5" sqref="T5:T46"/>
    </sheetView>
  </sheetViews>
  <sheetFormatPr baseColWidth="10" defaultRowHeight="15"/>
  <cols>
    <col min="1" max="1" width="23.77734375" bestFit="1" customWidth="1"/>
    <col min="2" max="2" width="17.44140625" bestFit="1" customWidth="1"/>
    <col min="3" max="3" width="33.6640625" bestFit="1" customWidth="1"/>
    <col min="4" max="4" width="25.77734375" bestFit="1" customWidth="1"/>
    <col min="5" max="5" width="17.44140625" bestFit="1" customWidth="1"/>
    <col min="6" max="6" width="32.109375" bestFit="1" customWidth="1"/>
    <col min="7" max="7" width="15.109375" style="26" bestFit="1" customWidth="1"/>
    <col min="8" max="8" width="13.44140625" style="26" bestFit="1" customWidth="1"/>
    <col min="9" max="9" width="17" style="26" hidden="1" customWidth="1"/>
    <col min="10" max="10" width="17" style="52" customWidth="1"/>
    <col min="11" max="11" width="12.77734375" style="26" bestFit="1" customWidth="1"/>
    <col min="12" max="12" width="9.109375" customWidth="1"/>
    <col min="13" max="13" width="9.88671875" customWidth="1"/>
    <col min="14" max="14" width="16.109375" bestFit="1" customWidth="1"/>
    <col min="15" max="15" width="17.33203125" customWidth="1"/>
    <col min="16" max="16" width="37.6640625" customWidth="1"/>
    <col min="17" max="17" width="10.5546875" style="31" customWidth="1"/>
    <col min="19" max="19" width="19.6640625" customWidth="1"/>
    <col min="20" max="20" width="15.33203125" customWidth="1"/>
    <col min="21" max="21" width="10.77734375" style="122"/>
    <col min="22" max="22" width="18.109375" customWidth="1"/>
  </cols>
  <sheetData>
    <row r="1" spans="1:24" ht="86.25" customHeight="1" thickBot="1">
      <c r="A1" s="251"/>
      <c r="B1" s="254"/>
      <c r="C1" s="255" t="s">
        <v>355</v>
      </c>
      <c r="D1" s="256"/>
      <c r="E1" s="256"/>
      <c r="F1" s="256"/>
      <c r="G1" s="256"/>
      <c r="H1" s="256"/>
      <c r="I1" s="256"/>
      <c r="J1" s="256"/>
      <c r="K1" s="256"/>
      <c r="L1" s="256"/>
      <c r="M1" s="256"/>
      <c r="N1" s="256"/>
      <c r="O1" s="257"/>
      <c r="P1" s="258" t="s">
        <v>309</v>
      </c>
      <c r="Q1" s="258"/>
      <c r="R1" s="258"/>
      <c r="S1" s="258"/>
      <c r="T1" s="258"/>
      <c r="U1" s="259"/>
    </row>
    <row r="2" spans="1:24" ht="15.75" thickBot="1">
      <c r="A2" s="171" t="s">
        <v>0</v>
      </c>
      <c r="B2" s="160" t="s">
        <v>1</v>
      </c>
      <c r="C2" s="160" t="s">
        <v>2</v>
      </c>
      <c r="D2" s="160" t="s">
        <v>3</v>
      </c>
      <c r="E2" s="160" t="s">
        <v>4</v>
      </c>
      <c r="F2" s="160" t="s">
        <v>5</v>
      </c>
      <c r="G2" s="162" t="s">
        <v>6</v>
      </c>
      <c r="H2" s="164" t="s">
        <v>7</v>
      </c>
      <c r="I2" s="170" t="s">
        <v>8</v>
      </c>
      <c r="J2" s="170"/>
      <c r="K2" s="185" t="s">
        <v>9</v>
      </c>
      <c r="L2" s="186" t="s">
        <v>10</v>
      </c>
      <c r="M2" s="187"/>
      <c r="N2" s="187"/>
      <c r="O2" s="188"/>
      <c r="P2" s="189" t="s">
        <v>11</v>
      </c>
      <c r="Q2" s="191" t="s">
        <v>12</v>
      </c>
      <c r="R2" s="194" t="s">
        <v>13</v>
      </c>
      <c r="S2" s="189" t="s">
        <v>14</v>
      </c>
      <c r="T2" s="176" t="s">
        <v>15</v>
      </c>
      <c r="U2" s="175" t="s">
        <v>291</v>
      </c>
    </row>
    <row r="3" spans="1:24" ht="35.25" customHeight="1" thickTop="1" thickBot="1">
      <c r="A3" s="171"/>
      <c r="B3" s="160"/>
      <c r="C3" s="160"/>
      <c r="D3" s="160"/>
      <c r="E3" s="160"/>
      <c r="F3" s="160"/>
      <c r="G3" s="162"/>
      <c r="H3" s="164"/>
      <c r="I3" s="179" t="s">
        <v>16</v>
      </c>
      <c r="J3" s="181" t="s">
        <v>17</v>
      </c>
      <c r="K3" s="185"/>
      <c r="L3" s="183" t="s">
        <v>18</v>
      </c>
      <c r="M3" s="184"/>
      <c r="N3" s="183" t="s">
        <v>19</v>
      </c>
      <c r="O3" s="184"/>
      <c r="P3" s="175"/>
      <c r="Q3" s="192"/>
      <c r="R3" s="195"/>
      <c r="S3" s="175"/>
      <c r="T3" s="177"/>
      <c r="U3" s="175"/>
    </row>
    <row r="4" spans="1:24" ht="16.5" thickTop="1" thickBot="1">
      <c r="A4" s="172"/>
      <c r="B4" s="161"/>
      <c r="C4" s="161"/>
      <c r="D4" s="161"/>
      <c r="E4" s="161"/>
      <c r="F4" s="161"/>
      <c r="G4" s="163"/>
      <c r="H4" s="165"/>
      <c r="I4" s="180"/>
      <c r="J4" s="182"/>
      <c r="K4" s="182"/>
      <c r="L4" s="108" t="s">
        <v>20</v>
      </c>
      <c r="M4" s="109" t="s">
        <v>21</v>
      </c>
      <c r="N4" s="109" t="s">
        <v>20</v>
      </c>
      <c r="O4" s="109" t="s">
        <v>21</v>
      </c>
      <c r="P4" s="190"/>
      <c r="Q4" s="193"/>
      <c r="R4" s="196"/>
      <c r="S4" s="190"/>
      <c r="T4" s="178"/>
      <c r="U4" s="175"/>
    </row>
    <row r="5" spans="1:24" ht="84" customHeight="1" thickBot="1">
      <c r="A5" s="197" t="s">
        <v>22</v>
      </c>
      <c r="B5" s="199" t="s">
        <v>23</v>
      </c>
      <c r="C5" s="107" t="s">
        <v>24</v>
      </c>
      <c r="D5" s="107" t="s">
        <v>25</v>
      </c>
      <c r="E5" s="107" t="s">
        <v>26</v>
      </c>
      <c r="F5" s="107" t="s">
        <v>27</v>
      </c>
      <c r="G5" s="110">
        <v>0</v>
      </c>
      <c r="H5" s="111">
        <v>3</v>
      </c>
      <c r="I5" s="112">
        <v>1</v>
      </c>
      <c r="J5" s="114">
        <v>0</v>
      </c>
      <c r="K5" s="113">
        <f>+I5/H5</f>
        <v>0.33333333333333331</v>
      </c>
      <c r="L5" s="148">
        <v>0</v>
      </c>
      <c r="M5" s="148">
        <v>0</v>
      </c>
      <c r="N5" s="166">
        <v>220000000</v>
      </c>
      <c r="O5" s="167">
        <v>10000000</v>
      </c>
      <c r="P5" s="137" t="s">
        <v>369</v>
      </c>
      <c r="Q5" s="140">
        <v>0</v>
      </c>
      <c r="R5" s="144"/>
      <c r="S5" s="145" t="s">
        <v>370</v>
      </c>
      <c r="T5" s="142" t="s">
        <v>356</v>
      </c>
      <c r="U5" s="173" t="s">
        <v>292</v>
      </c>
    </row>
    <row r="6" spans="1:24" ht="63.75">
      <c r="A6" s="198"/>
      <c r="B6" s="200"/>
      <c r="C6" s="201" t="s">
        <v>28</v>
      </c>
      <c r="D6" s="3" t="s">
        <v>29</v>
      </c>
      <c r="E6" s="3" t="s">
        <v>30</v>
      </c>
      <c r="F6" s="5" t="s">
        <v>31</v>
      </c>
      <c r="G6" s="3">
        <v>0</v>
      </c>
      <c r="H6" s="84">
        <v>1</v>
      </c>
      <c r="I6" s="44">
        <v>0</v>
      </c>
      <c r="J6" s="3">
        <v>0</v>
      </c>
      <c r="K6" s="6">
        <v>0</v>
      </c>
      <c r="L6" s="7"/>
      <c r="M6" s="7"/>
      <c r="N6" s="158"/>
      <c r="O6" s="168"/>
      <c r="P6" s="9" t="s">
        <v>371</v>
      </c>
      <c r="Q6" s="28">
        <v>0</v>
      </c>
      <c r="R6" s="9"/>
      <c r="S6" s="9"/>
      <c r="T6" s="142" t="s">
        <v>357</v>
      </c>
      <c r="U6" s="174"/>
    </row>
    <row r="7" spans="1:24" ht="73.5" customHeight="1">
      <c r="A7" s="198"/>
      <c r="B7" s="200"/>
      <c r="C7" s="201"/>
      <c r="D7" s="3" t="s">
        <v>32</v>
      </c>
      <c r="E7" s="3" t="s">
        <v>33</v>
      </c>
      <c r="F7" s="3" t="s">
        <v>34</v>
      </c>
      <c r="G7" s="5">
        <v>263</v>
      </c>
      <c r="H7" s="85">
        <v>0.15</v>
      </c>
      <c r="I7" s="44">
        <v>329</v>
      </c>
      <c r="J7" s="50">
        <v>0</v>
      </c>
      <c r="K7" s="27">
        <v>1</v>
      </c>
      <c r="L7" s="7"/>
      <c r="M7" s="7"/>
      <c r="N7" s="158"/>
      <c r="O7" s="168"/>
      <c r="P7" s="9"/>
      <c r="Q7" s="29">
        <v>1</v>
      </c>
      <c r="R7" s="9"/>
      <c r="S7" s="146" t="s">
        <v>372</v>
      </c>
      <c r="T7" s="142" t="s">
        <v>35</v>
      </c>
      <c r="U7" s="174"/>
    </row>
    <row r="8" spans="1:24" ht="128.25" customHeight="1">
      <c r="A8" s="198"/>
      <c r="B8" s="200"/>
      <c r="C8" s="3" t="s">
        <v>36</v>
      </c>
      <c r="D8" s="3" t="s">
        <v>37</v>
      </c>
      <c r="E8" s="3" t="s">
        <v>38</v>
      </c>
      <c r="F8" s="3" t="s">
        <v>31</v>
      </c>
      <c r="G8" s="5">
        <v>0</v>
      </c>
      <c r="H8" s="83">
        <v>0</v>
      </c>
      <c r="I8" s="202">
        <v>0</v>
      </c>
      <c r="J8" s="203"/>
      <c r="K8" s="6"/>
      <c r="L8" s="7"/>
      <c r="M8" s="7"/>
      <c r="N8" s="158"/>
      <c r="O8" s="168"/>
      <c r="P8" s="8" t="s">
        <v>373</v>
      </c>
      <c r="Q8" s="30">
        <v>0</v>
      </c>
      <c r="R8" s="9"/>
      <c r="S8" s="9"/>
      <c r="T8" s="141" t="s">
        <v>358</v>
      </c>
      <c r="U8" s="174"/>
    </row>
    <row r="9" spans="1:24" ht="59.25" customHeight="1">
      <c r="A9" s="198"/>
      <c r="B9" s="200"/>
      <c r="C9" s="3" t="s">
        <v>41</v>
      </c>
      <c r="D9" s="3" t="s">
        <v>42</v>
      </c>
      <c r="E9" s="3" t="s">
        <v>43</v>
      </c>
      <c r="F9" s="3" t="s">
        <v>44</v>
      </c>
      <c r="G9" s="11">
        <v>0</v>
      </c>
      <c r="H9" s="86">
        <v>2</v>
      </c>
      <c r="I9" s="44">
        <v>1</v>
      </c>
      <c r="J9" s="50">
        <v>0</v>
      </c>
      <c r="K9" s="28">
        <f>I9/H9</f>
        <v>0.5</v>
      </c>
      <c r="L9" s="7"/>
      <c r="M9" s="7"/>
      <c r="N9" s="158"/>
      <c r="O9" s="168"/>
      <c r="P9" s="146" t="s">
        <v>374</v>
      </c>
      <c r="Q9" s="28">
        <v>0</v>
      </c>
      <c r="R9" s="9"/>
      <c r="S9" s="9"/>
      <c r="T9" s="141" t="s">
        <v>40</v>
      </c>
      <c r="U9" s="174"/>
    </row>
    <row r="10" spans="1:24" ht="90">
      <c r="A10" s="198"/>
      <c r="B10" s="200"/>
      <c r="C10" s="5" t="s">
        <v>45</v>
      </c>
      <c r="D10" s="5" t="s">
        <v>46</v>
      </c>
      <c r="E10" s="5" t="s">
        <v>47</v>
      </c>
      <c r="F10" s="3" t="s">
        <v>48</v>
      </c>
      <c r="G10" s="12">
        <v>271381040</v>
      </c>
      <c r="H10" s="87">
        <v>0.1</v>
      </c>
      <c r="I10" s="77">
        <v>170000000</v>
      </c>
      <c r="J10" s="50">
        <v>0</v>
      </c>
      <c r="K10" s="16">
        <v>0.63</v>
      </c>
      <c r="L10" s="7"/>
      <c r="M10" s="7"/>
      <c r="N10" s="158"/>
      <c r="O10" s="168"/>
      <c r="P10" s="8" t="s">
        <v>375</v>
      </c>
      <c r="Q10" s="28">
        <v>0</v>
      </c>
      <c r="R10" s="9"/>
      <c r="S10" s="8" t="s">
        <v>376</v>
      </c>
      <c r="T10" s="141" t="s">
        <v>359</v>
      </c>
      <c r="U10" s="174"/>
    </row>
    <row r="11" spans="1:24" ht="49.5">
      <c r="A11" s="198"/>
      <c r="B11" s="200"/>
      <c r="C11" s="5" t="s">
        <v>49</v>
      </c>
      <c r="D11" s="5" t="s">
        <v>50</v>
      </c>
      <c r="E11" s="5" t="s">
        <v>51</v>
      </c>
      <c r="F11" s="5" t="s">
        <v>52</v>
      </c>
      <c r="G11" s="11">
        <v>0</v>
      </c>
      <c r="H11" s="88">
        <v>0</v>
      </c>
      <c r="I11" s="202">
        <v>0</v>
      </c>
      <c r="J11" s="203"/>
      <c r="K11" s="6"/>
      <c r="L11" s="7"/>
      <c r="M11" s="7"/>
      <c r="N11" s="158"/>
      <c r="O11" s="168"/>
      <c r="P11" s="8" t="s">
        <v>39</v>
      </c>
      <c r="Q11" s="28"/>
      <c r="R11" s="9"/>
      <c r="S11" s="9"/>
      <c r="T11" s="141" t="s">
        <v>358</v>
      </c>
      <c r="U11" s="174"/>
      <c r="W11" s="15"/>
    </row>
    <row r="12" spans="1:24" ht="105">
      <c r="A12" s="198"/>
      <c r="B12" s="200"/>
      <c r="C12" s="5" t="s">
        <v>53</v>
      </c>
      <c r="D12" s="5" t="s">
        <v>54</v>
      </c>
      <c r="E12" s="5" t="s">
        <v>55</v>
      </c>
      <c r="F12" s="5" t="s">
        <v>56</v>
      </c>
      <c r="G12" s="11">
        <v>0</v>
      </c>
      <c r="H12" s="85">
        <v>0.25</v>
      </c>
      <c r="I12" s="56">
        <v>0.05</v>
      </c>
      <c r="J12" s="115">
        <v>0.05</v>
      </c>
      <c r="K12" s="16">
        <v>0.1</v>
      </c>
      <c r="L12" s="7"/>
      <c r="M12" s="7"/>
      <c r="N12" s="158"/>
      <c r="O12" s="168"/>
      <c r="P12" s="8" t="s">
        <v>377</v>
      </c>
      <c r="Q12" s="28">
        <v>0.05</v>
      </c>
      <c r="R12" s="9"/>
      <c r="S12" s="32" t="s">
        <v>378</v>
      </c>
      <c r="T12" s="141" t="s">
        <v>360</v>
      </c>
      <c r="U12" s="174"/>
      <c r="X12" s="15"/>
    </row>
    <row r="13" spans="1:24" ht="51">
      <c r="A13" s="198"/>
      <c r="B13" s="200"/>
      <c r="C13" s="4" t="s">
        <v>57</v>
      </c>
      <c r="D13" s="3" t="s">
        <v>58</v>
      </c>
      <c r="E13" s="4" t="s">
        <v>59</v>
      </c>
      <c r="F13" s="4" t="s">
        <v>60</v>
      </c>
      <c r="G13" s="4">
        <v>86</v>
      </c>
      <c r="H13" s="83">
        <v>88</v>
      </c>
      <c r="I13" s="44">
        <v>0</v>
      </c>
      <c r="J13" s="83">
        <v>83</v>
      </c>
      <c r="K13" s="16">
        <v>0</v>
      </c>
      <c r="L13" s="7"/>
      <c r="M13" s="7"/>
      <c r="N13" s="158"/>
      <c r="O13" s="168"/>
      <c r="P13" s="8" t="s">
        <v>408</v>
      </c>
      <c r="Q13" s="28"/>
      <c r="R13" s="9"/>
      <c r="S13" s="8"/>
      <c r="T13" s="141" t="s">
        <v>360</v>
      </c>
      <c r="U13" s="174"/>
      <c r="X13" s="17"/>
    </row>
    <row r="14" spans="1:24" ht="49.5">
      <c r="A14" s="198"/>
      <c r="B14" s="200"/>
      <c r="C14" s="5" t="s">
        <v>61</v>
      </c>
      <c r="D14" s="5" t="s">
        <v>62</v>
      </c>
      <c r="E14" s="5" t="s">
        <v>63</v>
      </c>
      <c r="F14" s="5" t="s">
        <v>63</v>
      </c>
      <c r="G14" s="11">
        <v>2</v>
      </c>
      <c r="H14" s="83">
        <v>0</v>
      </c>
      <c r="I14" s="202">
        <v>0</v>
      </c>
      <c r="J14" s="203"/>
      <c r="K14" s="6"/>
      <c r="L14" s="7"/>
      <c r="M14" s="7"/>
      <c r="N14" s="159"/>
      <c r="O14" s="169"/>
      <c r="P14" s="8" t="s">
        <v>409</v>
      </c>
      <c r="Q14" s="28">
        <v>0</v>
      </c>
      <c r="R14" s="9"/>
      <c r="S14" s="9"/>
      <c r="T14" s="142" t="s">
        <v>358</v>
      </c>
      <c r="U14" s="174"/>
    </row>
    <row r="15" spans="1:24" ht="190.5" customHeight="1">
      <c r="A15" s="1" t="s">
        <v>64</v>
      </c>
      <c r="B15" s="2" t="s">
        <v>65</v>
      </c>
      <c r="C15" s="3" t="s">
        <v>66</v>
      </c>
      <c r="D15" s="3" t="s">
        <v>67</v>
      </c>
      <c r="E15" s="3" t="s">
        <v>68</v>
      </c>
      <c r="F15" s="3" t="s">
        <v>69</v>
      </c>
      <c r="G15" s="18">
        <v>0</v>
      </c>
      <c r="H15" s="89">
        <v>0.8</v>
      </c>
      <c r="I15" s="44">
        <v>0</v>
      </c>
      <c r="J15" s="115">
        <v>0.05</v>
      </c>
      <c r="K15" s="16">
        <v>0.4</v>
      </c>
      <c r="L15" s="7"/>
      <c r="M15" s="7"/>
      <c r="N15" s="148">
        <v>0</v>
      </c>
      <c r="O15" s="148">
        <v>0</v>
      </c>
      <c r="P15" s="8" t="s">
        <v>379</v>
      </c>
      <c r="Q15" s="28">
        <v>0</v>
      </c>
      <c r="R15" s="9"/>
      <c r="S15" s="147" t="s">
        <v>410</v>
      </c>
      <c r="T15" s="141" t="s">
        <v>360</v>
      </c>
      <c r="U15" s="121" t="s">
        <v>293</v>
      </c>
    </row>
    <row r="16" spans="1:24" ht="105.75" thickBot="1">
      <c r="A16" s="198" t="s">
        <v>70</v>
      </c>
      <c r="B16" s="200" t="s">
        <v>71</v>
      </c>
      <c r="C16" s="201" t="s">
        <v>72</v>
      </c>
      <c r="D16" s="201" t="s">
        <v>73</v>
      </c>
      <c r="E16" s="5" t="s">
        <v>74</v>
      </c>
      <c r="F16" s="19" t="s">
        <v>75</v>
      </c>
      <c r="G16" s="10">
        <v>0.2</v>
      </c>
      <c r="H16" s="85">
        <v>0.3</v>
      </c>
      <c r="I16" s="56">
        <v>0.05</v>
      </c>
      <c r="J16" s="115">
        <v>0.05</v>
      </c>
      <c r="K16" s="16">
        <v>0.1</v>
      </c>
      <c r="L16" s="7"/>
      <c r="M16" s="7"/>
      <c r="N16" s="157">
        <v>156420821</v>
      </c>
      <c r="O16" s="157">
        <v>59513283</v>
      </c>
      <c r="P16" s="137" t="s">
        <v>380</v>
      </c>
      <c r="Q16" s="140">
        <v>0.05</v>
      </c>
      <c r="R16" s="144"/>
      <c r="S16" s="145" t="s">
        <v>381</v>
      </c>
      <c r="T16" s="142" t="s">
        <v>361</v>
      </c>
      <c r="U16" s="173" t="s">
        <v>294</v>
      </c>
    </row>
    <row r="17" spans="1:23" ht="105">
      <c r="A17" s="204"/>
      <c r="B17" s="200"/>
      <c r="C17" s="201"/>
      <c r="D17" s="201"/>
      <c r="E17" s="3" t="s">
        <v>76</v>
      </c>
      <c r="F17" s="3" t="s">
        <v>77</v>
      </c>
      <c r="G17" s="10">
        <v>0</v>
      </c>
      <c r="H17" s="85">
        <v>0.2</v>
      </c>
      <c r="I17" s="56">
        <v>0.05</v>
      </c>
      <c r="J17" s="115">
        <v>0.05</v>
      </c>
      <c r="K17" s="16">
        <v>0.1</v>
      </c>
      <c r="L17" s="7"/>
      <c r="M17" s="7"/>
      <c r="N17" s="158"/>
      <c r="O17" s="158"/>
      <c r="P17" s="9"/>
      <c r="Q17" s="28">
        <v>0.05</v>
      </c>
      <c r="R17" s="9"/>
      <c r="S17" s="8" t="s">
        <v>395</v>
      </c>
      <c r="T17" s="142" t="s">
        <v>361</v>
      </c>
      <c r="U17" s="174"/>
    </row>
    <row r="18" spans="1:23" ht="66.75" thickBot="1">
      <c r="A18" s="204"/>
      <c r="B18" s="200"/>
      <c r="C18" s="3" t="s">
        <v>78</v>
      </c>
      <c r="D18" s="3" t="s">
        <v>79</v>
      </c>
      <c r="E18" s="3" t="s">
        <v>80</v>
      </c>
      <c r="F18" s="3" t="s">
        <v>81</v>
      </c>
      <c r="G18" s="12">
        <v>31370100</v>
      </c>
      <c r="H18" s="89">
        <v>0.15</v>
      </c>
      <c r="I18" s="77">
        <v>11014488</v>
      </c>
      <c r="J18" s="116">
        <v>19786092</v>
      </c>
      <c r="K18" s="14">
        <v>30800580</v>
      </c>
      <c r="L18" s="14"/>
      <c r="M18" s="7"/>
      <c r="N18" s="158"/>
      <c r="O18" s="158"/>
      <c r="P18" s="137" t="s">
        <v>396</v>
      </c>
      <c r="Q18" s="140">
        <v>0.63</v>
      </c>
      <c r="R18" s="144"/>
      <c r="S18" s="145" t="s">
        <v>397</v>
      </c>
      <c r="T18" s="142" t="s">
        <v>361</v>
      </c>
      <c r="U18" s="174"/>
      <c r="V18" s="33"/>
      <c r="W18" s="15"/>
    </row>
    <row r="19" spans="1:23" ht="90.75" thickBot="1">
      <c r="A19" s="204"/>
      <c r="B19" s="200"/>
      <c r="C19" s="201" t="s">
        <v>71</v>
      </c>
      <c r="D19" s="3" t="s">
        <v>82</v>
      </c>
      <c r="E19" s="5" t="s">
        <v>83</v>
      </c>
      <c r="F19" s="5" t="s">
        <v>84</v>
      </c>
      <c r="G19" s="5">
        <v>50</v>
      </c>
      <c r="H19" s="90">
        <f t="shared" ref="H19" si="0">G19+(G19*20%)</f>
        <v>60</v>
      </c>
      <c r="I19" s="44">
        <v>23</v>
      </c>
      <c r="J19" s="117">
        <v>0</v>
      </c>
      <c r="K19" s="6">
        <v>23</v>
      </c>
      <c r="L19" s="7"/>
      <c r="M19" s="7"/>
      <c r="N19" s="158"/>
      <c r="O19" s="158"/>
      <c r="P19" s="137" t="s">
        <v>398</v>
      </c>
      <c r="Q19" s="28">
        <v>0</v>
      </c>
      <c r="R19" s="9"/>
      <c r="S19" s="9"/>
      <c r="T19" s="142" t="s">
        <v>361</v>
      </c>
      <c r="U19" s="174"/>
      <c r="V19" s="123"/>
      <c r="W19" s="17"/>
    </row>
    <row r="20" spans="1:23" ht="75">
      <c r="A20" s="204"/>
      <c r="B20" s="200"/>
      <c r="C20" s="201"/>
      <c r="D20" s="20" t="s">
        <v>85</v>
      </c>
      <c r="E20" s="20" t="s">
        <v>86</v>
      </c>
      <c r="F20" s="20" t="s">
        <v>87</v>
      </c>
      <c r="G20" s="11">
        <v>100</v>
      </c>
      <c r="H20" s="88">
        <v>120</v>
      </c>
      <c r="I20" s="44">
        <v>0</v>
      </c>
      <c r="J20" s="50">
        <v>36</v>
      </c>
      <c r="K20" s="27">
        <v>0.3</v>
      </c>
      <c r="L20" s="7"/>
      <c r="M20" s="7"/>
      <c r="N20" s="158"/>
      <c r="O20" s="158"/>
      <c r="P20" s="8" t="s">
        <v>399</v>
      </c>
      <c r="Q20" s="27">
        <f>J20/H20</f>
        <v>0.3</v>
      </c>
      <c r="R20" s="9"/>
      <c r="S20" s="9"/>
      <c r="T20" s="142" t="s">
        <v>361</v>
      </c>
      <c r="U20" s="174"/>
    </row>
    <row r="21" spans="1:23" ht="105.75" thickBot="1">
      <c r="A21" s="204"/>
      <c r="B21" s="200"/>
      <c r="C21" s="201"/>
      <c r="D21" s="20" t="s">
        <v>88</v>
      </c>
      <c r="E21" s="20" t="s">
        <v>89</v>
      </c>
      <c r="F21" s="20" t="s">
        <v>31</v>
      </c>
      <c r="G21" s="11">
        <v>0</v>
      </c>
      <c r="H21" s="91">
        <v>0.5</v>
      </c>
      <c r="I21" s="56">
        <v>0.05</v>
      </c>
      <c r="J21" s="115">
        <v>0.05</v>
      </c>
      <c r="K21" s="16">
        <v>0.1</v>
      </c>
      <c r="L21" s="7"/>
      <c r="M21" s="7"/>
      <c r="N21" s="158"/>
      <c r="O21" s="158"/>
      <c r="P21" s="137" t="s">
        <v>382</v>
      </c>
      <c r="Q21" s="140">
        <v>0.05</v>
      </c>
      <c r="R21" s="144"/>
      <c r="S21" s="145" t="s">
        <v>381</v>
      </c>
      <c r="T21" s="142" t="s">
        <v>361</v>
      </c>
      <c r="U21" s="174"/>
    </row>
    <row r="22" spans="1:23" ht="90.75" thickBot="1">
      <c r="A22" s="204"/>
      <c r="B22" s="200"/>
      <c r="C22" s="3" t="s">
        <v>90</v>
      </c>
      <c r="D22" s="3" t="s">
        <v>91</v>
      </c>
      <c r="E22" s="3" t="s">
        <v>92</v>
      </c>
      <c r="F22" s="3" t="s">
        <v>93</v>
      </c>
      <c r="G22" s="5">
        <v>50</v>
      </c>
      <c r="H22" s="90">
        <v>171</v>
      </c>
      <c r="I22" s="44">
        <f>G22+114</f>
        <v>164</v>
      </c>
      <c r="J22" s="50">
        <v>0</v>
      </c>
      <c r="K22" s="28">
        <v>0.95906432748538006</v>
      </c>
      <c r="L22" s="7"/>
      <c r="M22" s="7"/>
      <c r="N22" s="159"/>
      <c r="O22" s="159"/>
      <c r="P22" s="137" t="s">
        <v>411</v>
      </c>
      <c r="Q22" s="140">
        <v>0</v>
      </c>
      <c r="R22" s="144"/>
      <c r="S22" s="145" t="s">
        <v>383</v>
      </c>
      <c r="T22" s="142" t="s">
        <v>361</v>
      </c>
      <c r="U22" s="174"/>
    </row>
    <row r="23" spans="1:23" ht="120.75" thickBot="1">
      <c r="A23" s="198" t="s">
        <v>94</v>
      </c>
      <c r="B23" s="200" t="s">
        <v>95</v>
      </c>
      <c r="C23" s="201" t="s">
        <v>96</v>
      </c>
      <c r="D23" s="3" t="s">
        <v>97</v>
      </c>
      <c r="E23" s="3" t="s">
        <v>98</v>
      </c>
      <c r="F23" s="3" t="s">
        <v>99</v>
      </c>
      <c r="G23" s="3">
        <v>1</v>
      </c>
      <c r="H23" s="84">
        <v>1</v>
      </c>
      <c r="I23" s="44">
        <v>0</v>
      </c>
      <c r="J23" s="30">
        <f>4/7</f>
        <v>0.5714285714285714</v>
      </c>
      <c r="K23" s="28">
        <f>4/7</f>
        <v>0.5714285714285714</v>
      </c>
      <c r="L23" s="7"/>
      <c r="M23" s="7"/>
      <c r="N23" s="260">
        <v>461882761</v>
      </c>
      <c r="O23" s="260">
        <v>100000000</v>
      </c>
      <c r="P23" s="137" t="s">
        <v>384</v>
      </c>
      <c r="Q23" s="140">
        <v>0.56999999999999995</v>
      </c>
      <c r="R23" s="144"/>
      <c r="S23" s="145" t="s">
        <v>385</v>
      </c>
      <c r="T23" s="142" t="s">
        <v>362</v>
      </c>
      <c r="U23" s="173" t="s">
        <v>295</v>
      </c>
      <c r="V23" s="15"/>
    </row>
    <row r="24" spans="1:23" ht="90">
      <c r="A24" s="204"/>
      <c r="B24" s="206"/>
      <c r="C24" s="207"/>
      <c r="D24" s="3" t="s">
        <v>101</v>
      </c>
      <c r="E24" s="3" t="s">
        <v>102</v>
      </c>
      <c r="F24" s="3" t="s">
        <v>103</v>
      </c>
      <c r="G24" s="201">
        <v>3</v>
      </c>
      <c r="H24" s="211">
        <v>6</v>
      </c>
      <c r="I24" s="44">
        <v>0</v>
      </c>
      <c r="J24" s="50">
        <v>1</v>
      </c>
      <c r="K24" s="35">
        <v>0.33329999999999999</v>
      </c>
      <c r="L24" s="7"/>
      <c r="M24" s="7"/>
      <c r="N24" s="261"/>
      <c r="O24" s="261"/>
      <c r="P24" s="8" t="s">
        <v>386</v>
      </c>
      <c r="Q24" s="35">
        <v>0.33329999999999999</v>
      </c>
      <c r="R24" s="9"/>
      <c r="S24" s="9"/>
      <c r="T24" s="142" t="s">
        <v>362</v>
      </c>
      <c r="U24" s="174"/>
    </row>
    <row r="25" spans="1:23" ht="150">
      <c r="A25" s="204"/>
      <c r="B25" s="206"/>
      <c r="C25" s="207"/>
      <c r="D25" s="3" t="s">
        <v>104</v>
      </c>
      <c r="E25" s="3" t="s">
        <v>105</v>
      </c>
      <c r="F25" s="3" t="s">
        <v>106</v>
      </c>
      <c r="G25" s="201"/>
      <c r="H25" s="211">
        <v>6</v>
      </c>
      <c r="I25" s="44">
        <v>0</v>
      </c>
      <c r="J25" s="50">
        <v>1</v>
      </c>
      <c r="K25" s="35">
        <v>0.33329999999999999</v>
      </c>
      <c r="L25" s="7"/>
      <c r="M25" s="7"/>
      <c r="N25" s="261"/>
      <c r="O25" s="261"/>
      <c r="P25" s="8" t="s">
        <v>387</v>
      </c>
      <c r="Q25" s="35">
        <v>0.33329999999999999</v>
      </c>
      <c r="R25" s="9"/>
      <c r="S25" s="9"/>
      <c r="T25" s="142" t="s">
        <v>362</v>
      </c>
      <c r="U25" s="174"/>
    </row>
    <row r="26" spans="1:23" ht="82.5">
      <c r="A26" s="204"/>
      <c r="B26" s="206"/>
      <c r="C26" s="3" t="s">
        <v>107</v>
      </c>
      <c r="D26" s="3" t="s">
        <v>108</v>
      </c>
      <c r="E26" s="3" t="s">
        <v>109</v>
      </c>
      <c r="F26" s="3" t="s">
        <v>110</v>
      </c>
      <c r="G26" s="21">
        <v>16891808</v>
      </c>
      <c r="H26" s="92">
        <v>20270170</v>
      </c>
      <c r="I26" s="78">
        <f>371363+20834870</f>
        <v>21206233</v>
      </c>
      <c r="J26" s="118">
        <v>6509010</v>
      </c>
      <c r="K26" s="34">
        <f>J26+I26</f>
        <v>27715243</v>
      </c>
      <c r="L26" s="7"/>
      <c r="M26" s="7"/>
      <c r="N26" s="262"/>
      <c r="O26" s="262"/>
      <c r="P26" s="8" t="s">
        <v>400</v>
      </c>
      <c r="Q26" s="28">
        <v>1</v>
      </c>
      <c r="R26" s="9"/>
      <c r="S26" s="9"/>
      <c r="T26" s="142" t="s">
        <v>362</v>
      </c>
      <c r="U26" s="174"/>
    </row>
    <row r="27" spans="1:23" ht="210">
      <c r="A27" s="1" t="s">
        <v>111</v>
      </c>
      <c r="B27" s="2" t="s">
        <v>112</v>
      </c>
      <c r="C27" s="3" t="s">
        <v>113</v>
      </c>
      <c r="D27" s="3" t="s">
        <v>114</v>
      </c>
      <c r="E27" s="3" t="s">
        <v>115</v>
      </c>
      <c r="F27" s="3" t="s">
        <v>116</v>
      </c>
      <c r="G27" s="21">
        <v>5</v>
      </c>
      <c r="H27" s="92">
        <v>7</v>
      </c>
      <c r="I27" s="44">
        <v>3</v>
      </c>
      <c r="J27" s="50">
        <v>2</v>
      </c>
      <c r="K27" s="28">
        <v>0.7142857142857143</v>
      </c>
      <c r="L27" s="7"/>
      <c r="M27" s="7"/>
      <c r="N27" s="149">
        <v>0</v>
      </c>
      <c r="O27" s="149">
        <v>0</v>
      </c>
      <c r="P27" s="9"/>
      <c r="Q27" s="28">
        <f>2/7</f>
        <v>0.2857142857142857</v>
      </c>
      <c r="R27" s="9"/>
      <c r="S27" s="8" t="s">
        <v>401</v>
      </c>
      <c r="T27" s="141" t="s">
        <v>363</v>
      </c>
      <c r="U27" s="121" t="s">
        <v>296</v>
      </c>
    </row>
    <row r="28" spans="1:23" ht="82.5" customHeight="1">
      <c r="A28" s="198" t="s">
        <v>117</v>
      </c>
      <c r="B28" s="200" t="s">
        <v>118</v>
      </c>
      <c r="C28" s="201" t="s">
        <v>119</v>
      </c>
      <c r="D28" s="3" t="s">
        <v>120</v>
      </c>
      <c r="E28" s="201" t="s">
        <v>121</v>
      </c>
      <c r="F28" s="201" t="s">
        <v>122</v>
      </c>
      <c r="G28" s="201">
        <v>0</v>
      </c>
      <c r="H28" s="205">
        <v>0.25</v>
      </c>
      <c r="I28" s="36">
        <f>3/21</f>
        <v>0.14285714285714285</v>
      </c>
      <c r="J28" s="119">
        <f>4/21</f>
        <v>0.19047619047619047</v>
      </c>
      <c r="K28" s="35">
        <f>J28+I28</f>
        <v>0.33333333333333331</v>
      </c>
      <c r="L28" s="7"/>
      <c r="M28" s="7"/>
      <c r="N28" s="156">
        <v>469000000</v>
      </c>
      <c r="O28" s="156">
        <v>155000000</v>
      </c>
      <c r="P28" s="153" t="s">
        <v>388</v>
      </c>
      <c r="Q28" s="28">
        <f>J28</f>
        <v>0.19047619047619047</v>
      </c>
      <c r="R28" s="9"/>
      <c r="S28" s="8" t="s">
        <v>402</v>
      </c>
      <c r="T28" s="141" t="s">
        <v>364</v>
      </c>
      <c r="U28" s="173" t="s">
        <v>297</v>
      </c>
    </row>
    <row r="29" spans="1:23" ht="82.5">
      <c r="A29" s="198"/>
      <c r="B29" s="200"/>
      <c r="C29" s="201"/>
      <c r="D29" s="3" t="s">
        <v>123</v>
      </c>
      <c r="E29" s="201"/>
      <c r="F29" s="201"/>
      <c r="G29" s="201"/>
      <c r="H29" s="205"/>
      <c r="I29" s="36">
        <f>1/8</f>
        <v>0.125</v>
      </c>
      <c r="J29" s="119">
        <f>2/8</f>
        <v>0.25</v>
      </c>
      <c r="K29" s="35">
        <f t="shared" ref="K29:K32" si="1">J29+I29</f>
        <v>0.375</v>
      </c>
      <c r="L29" s="7"/>
      <c r="M29" s="7"/>
      <c r="N29" s="156"/>
      <c r="O29" s="156"/>
      <c r="P29" s="154"/>
      <c r="Q29" s="28">
        <f t="shared" ref="Q29:Q32" si="2">J29</f>
        <v>0.25</v>
      </c>
      <c r="R29" s="9"/>
      <c r="S29" s="8" t="s">
        <v>402</v>
      </c>
      <c r="T29" s="141" t="s">
        <v>364</v>
      </c>
      <c r="U29" s="174"/>
    </row>
    <row r="30" spans="1:23" ht="82.5">
      <c r="A30" s="198"/>
      <c r="B30" s="200"/>
      <c r="C30" s="201"/>
      <c r="D30" s="3" t="s">
        <v>124</v>
      </c>
      <c r="E30" s="201"/>
      <c r="F30" s="201"/>
      <c r="G30" s="201"/>
      <c r="H30" s="205"/>
      <c r="I30" s="36">
        <f>3/16</f>
        <v>0.1875</v>
      </c>
      <c r="J30" s="119">
        <f>7/16</f>
        <v>0.4375</v>
      </c>
      <c r="K30" s="35">
        <f t="shared" si="1"/>
        <v>0.625</v>
      </c>
      <c r="L30" s="7"/>
      <c r="M30" s="7"/>
      <c r="N30" s="156"/>
      <c r="O30" s="156"/>
      <c r="P30" s="154"/>
      <c r="Q30" s="28">
        <f t="shared" si="2"/>
        <v>0.4375</v>
      </c>
      <c r="R30" s="9"/>
      <c r="S30" s="8" t="s">
        <v>402</v>
      </c>
      <c r="T30" s="141" t="s">
        <v>364</v>
      </c>
      <c r="U30" s="174"/>
    </row>
    <row r="31" spans="1:23" ht="82.5">
      <c r="A31" s="198"/>
      <c r="B31" s="200"/>
      <c r="C31" s="201"/>
      <c r="D31" s="3" t="s">
        <v>125</v>
      </c>
      <c r="E31" s="201"/>
      <c r="F31" s="201"/>
      <c r="G31" s="201"/>
      <c r="H31" s="205"/>
      <c r="I31" s="79">
        <v>0</v>
      </c>
      <c r="J31" s="3">
        <v>0</v>
      </c>
      <c r="K31" s="35">
        <f t="shared" si="1"/>
        <v>0</v>
      </c>
      <c r="L31" s="7"/>
      <c r="M31" s="7"/>
      <c r="N31" s="156"/>
      <c r="O31" s="156"/>
      <c r="P31" s="154"/>
      <c r="Q31" s="28">
        <f t="shared" si="2"/>
        <v>0</v>
      </c>
      <c r="R31" s="9"/>
      <c r="S31" s="8" t="s">
        <v>402</v>
      </c>
      <c r="T31" s="141" t="s">
        <v>364</v>
      </c>
      <c r="U31" s="174"/>
    </row>
    <row r="32" spans="1:23" ht="82.5">
      <c r="A32" s="198"/>
      <c r="B32" s="200"/>
      <c r="C32" s="201"/>
      <c r="D32" s="3" t="s">
        <v>126</v>
      </c>
      <c r="E32" s="201"/>
      <c r="F32" s="201"/>
      <c r="G32" s="201"/>
      <c r="H32" s="205"/>
      <c r="I32" s="36">
        <f>3/7</f>
        <v>0.42857142857142855</v>
      </c>
      <c r="J32" s="119">
        <f>3/7</f>
        <v>0.42857142857142855</v>
      </c>
      <c r="K32" s="35">
        <f t="shared" si="1"/>
        <v>0.8571428571428571</v>
      </c>
      <c r="L32" s="7"/>
      <c r="M32" s="7"/>
      <c r="N32" s="156"/>
      <c r="O32" s="156"/>
      <c r="P32" s="155"/>
      <c r="Q32" s="28">
        <f t="shared" si="2"/>
        <v>0.42857142857142855</v>
      </c>
      <c r="R32" s="9"/>
      <c r="S32" s="8" t="s">
        <v>402</v>
      </c>
      <c r="T32" s="141" t="s">
        <v>364</v>
      </c>
      <c r="U32" s="174"/>
    </row>
    <row r="33" spans="1:21" ht="90">
      <c r="A33" s="204"/>
      <c r="B33" s="206"/>
      <c r="C33" s="201"/>
      <c r="D33" s="3" t="s">
        <v>127</v>
      </c>
      <c r="E33" s="5" t="s">
        <v>128</v>
      </c>
      <c r="F33" s="5" t="s">
        <v>129</v>
      </c>
      <c r="G33" s="5">
        <v>263</v>
      </c>
      <c r="H33" s="85">
        <v>0.5</v>
      </c>
      <c r="I33" s="44">
        <v>0</v>
      </c>
      <c r="J33" s="50">
        <v>143</v>
      </c>
      <c r="K33" s="28">
        <f>J33/G33</f>
        <v>0.54372623574144485</v>
      </c>
      <c r="L33" s="7"/>
      <c r="M33" s="7"/>
      <c r="N33" s="156"/>
      <c r="O33" s="156"/>
      <c r="P33" s="8" t="s">
        <v>389</v>
      </c>
      <c r="Q33" s="28">
        <v>1</v>
      </c>
      <c r="R33" s="9"/>
      <c r="S33" s="9"/>
      <c r="T33" s="141" t="s">
        <v>364</v>
      </c>
      <c r="U33" s="174"/>
    </row>
    <row r="34" spans="1:21" ht="90">
      <c r="A34" s="204"/>
      <c r="B34" s="200" t="s">
        <v>130</v>
      </c>
      <c r="C34" s="201" t="s">
        <v>131</v>
      </c>
      <c r="D34" s="201" t="s">
        <v>132</v>
      </c>
      <c r="E34" s="3" t="s">
        <v>133</v>
      </c>
      <c r="F34" s="3" t="s">
        <v>134</v>
      </c>
      <c r="G34" s="13">
        <v>0.13</v>
      </c>
      <c r="H34" s="87">
        <v>0.13</v>
      </c>
      <c r="I34" s="56">
        <v>0.13</v>
      </c>
      <c r="J34" s="115">
        <v>0.13</v>
      </c>
      <c r="K34" s="16">
        <v>0.13</v>
      </c>
      <c r="L34" s="7"/>
      <c r="M34" s="7"/>
      <c r="N34" s="150">
        <v>100000000</v>
      </c>
      <c r="O34" s="150">
        <v>100000000</v>
      </c>
      <c r="P34" s="8" t="s">
        <v>403</v>
      </c>
      <c r="Q34" s="28">
        <v>0.13</v>
      </c>
      <c r="R34" s="9"/>
      <c r="S34" s="8" t="s">
        <v>390</v>
      </c>
      <c r="T34" s="141" t="s">
        <v>364</v>
      </c>
      <c r="U34" s="174"/>
    </row>
    <row r="35" spans="1:21" ht="105.75" thickBot="1">
      <c r="A35" s="204"/>
      <c r="B35" s="206"/>
      <c r="C35" s="201"/>
      <c r="D35" s="201"/>
      <c r="E35" s="3" t="s">
        <v>135</v>
      </c>
      <c r="F35" s="3" t="s">
        <v>136</v>
      </c>
      <c r="G35" s="3">
        <v>0</v>
      </c>
      <c r="H35" s="87">
        <v>0.1</v>
      </c>
      <c r="I35" s="44">
        <v>0</v>
      </c>
      <c r="J35" s="3">
        <v>0</v>
      </c>
      <c r="K35" s="6">
        <v>0</v>
      </c>
      <c r="L35" s="7"/>
      <c r="M35" s="7"/>
      <c r="N35" s="152"/>
      <c r="O35" s="152"/>
      <c r="P35" s="137" t="s">
        <v>391</v>
      </c>
      <c r="Q35" s="140">
        <v>0</v>
      </c>
      <c r="R35" s="144"/>
      <c r="S35" s="145" t="s">
        <v>392</v>
      </c>
      <c r="T35" s="141" t="s">
        <v>364</v>
      </c>
      <c r="U35" s="174"/>
    </row>
    <row r="36" spans="1:21" ht="82.5" customHeight="1">
      <c r="A36" s="198" t="s">
        <v>137</v>
      </c>
      <c r="B36" s="200" t="s">
        <v>138</v>
      </c>
      <c r="C36" s="4" t="s">
        <v>139</v>
      </c>
      <c r="D36" s="4" t="s">
        <v>140</v>
      </c>
      <c r="E36" s="4" t="s">
        <v>141</v>
      </c>
      <c r="F36" s="4" t="s">
        <v>142</v>
      </c>
      <c r="G36" s="22">
        <v>0.6</v>
      </c>
      <c r="H36" s="93">
        <v>0.63</v>
      </c>
      <c r="I36" s="80">
        <v>0</v>
      </c>
      <c r="J36" s="115">
        <v>0</v>
      </c>
      <c r="K36" s="16">
        <v>0</v>
      </c>
      <c r="L36" s="7"/>
      <c r="M36" s="7"/>
      <c r="N36" s="150">
        <v>330000000</v>
      </c>
      <c r="O36" s="150">
        <v>100000000</v>
      </c>
      <c r="P36" s="8" t="s">
        <v>143</v>
      </c>
      <c r="Q36" s="28">
        <v>0</v>
      </c>
      <c r="R36" s="9"/>
      <c r="S36" s="8" t="s">
        <v>404</v>
      </c>
      <c r="T36" s="143" t="s">
        <v>365</v>
      </c>
      <c r="U36" s="173" t="s">
        <v>298</v>
      </c>
    </row>
    <row r="37" spans="1:21" ht="105.75" thickBot="1">
      <c r="A37" s="198"/>
      <c r="B37" s="200"/>
      <c r="C37" s="3" t="s">
        <v>144</v>
      </c>
      <c r="D37" s="3" t="s">
        <v>145</v>
      </c>
      <c r="E37" s="3" t="s">
        <v>146</v>
      </c>
      <c r="F37" s="3" t="s">
        <v>147</v>
      </c>
      <c r="G37" s="11">
        <v>0</v>
      </c>
      <c r="H37" s="89">
        <v>0.1</v>
      </c>
      <c r="I37" s="81">
        <v>0</v>
      </c>
      <c r="J37" s="115">
        <v>0.05</v>
      </c>
      <c r="K37" s="16">
        <v>0.05</v>
      </c>
      <c r="L37" s="7"/>
      <c r="M37" s="7"/>
      <c r="N37" s="151"/>
      <c r="O37" s="151"/>
      <c r="P37" s="137" t="s">
        <v>393</v>
      </c>
      <c r="Q37" s="140">
        <v>0.05</v>
      </c>
      <c r="R37" s="144"/>
      <c r="S37" s="145" t="s">
        <v>405</v>
      </c>
      <c r="T37" s="143" t="s">
        <v>365</v>
      </c>
      <c r="U37" s="174"/>
    </row>
    <row r="38" spans="1:21" ht="150.75" thickBot="1">
      <c r="A38" s="198"/>
      <c r="B38" s="200"/>
      <c r="C38" s="201" t="s">
        <v>148</v>
      </c>
      <c r="D38" s="3" t="s">
        <v>149</v>
      </c>
      <c r="E38" s="3" t="s">
        <v>150</v>
      </c>
      <c r="F38" s="3" t="s">
        <v>151</v>
      </c>
      <c r="G38" s="11">
        <v>2</v>
      </c>
      <c r="H38" s="84">
        <v>2</v>
      </c>
      <c r="I38" s="82">
        <v>0</v>
      </c>
      <c r="J38" s="50">
        <v>0</v>
      </c>
      <c r="K38" s="6">
        <v>0</v>
      </c>
      <c r="L38" s="7"/>
      <c r="M38" s="7"/>
      <c r="N38" s="151"/>
      <c r="O38" s="151"/>
      <c r="P38" s="137" t="s">
        <v>406</v>
      </c>
      <c r="Q38" s="140">
        <v>0</v>
      </c>
      <c r="R38" s="144"/>
      <c r="S38" s="145" t="s">
        <v>394</v>
      </c>
      <c r="T38" s="143" t="s">
        <v>365</v>
      </c>
      <c r="U38" s="174"/>
    </row>
    <row r="39" spans="1:21" ht="120">
      <c r="A39" s="198"/>
      <c r="B39" s="200"/>
      <c r="C39" s="207"/>
      <c r="D39" s="3" t="s">
        <v>152</v>
      </c>
      <c r="E39" s="3" t="s">
        <v>153</v>
      </c>
      <c r="F39" s="3" t="s">
        <v>154</v>
      </c>
      <c r="G39" s="11">
        <v>1</v>
      </c>
      <c r="H39" s="84">
        <v>1</v>
      </c>
      <c r="I39" s="44">
        <v>0</v>
      </c>
      <c r="J39" s="50">
        <v>0</v>
      </c>
      <c r="K39" s="6">
        <v>0</v>
      </c>
      <c r="L39" s="7"/>
      <c r="M39" s="7"/>
      <c r="N39" s="152"/>
      <c r="O39" s="152"/>
      <c r="P39" s="8" t="s">
        <v>155</v>
      </c>
      <c r="Q39" s="28">
        <v>0</v>
      </c>
      <c r="R39" s="9"/>
      <c r="S39" s="8"/>
      <c r="T39" s="143" t="s">
        <v>365</v>
      </c>
      <c r="U39" s="174"/>
    </row>
    <row r="40" spans="1:21" ht="76.5">
      <c r="A40" s="198" t="s">
        <v>156</v>
      </c>
      <c r="B40" s="200" t="s">
        <v>157</v>
      </c>
      <c r="C40" s="3" t="s">
        <v>158</v>
      </c>
      <c r="D40" s="3" t="s">
        <v>159</v>
      </c>
      <c r="E40" s="3" t="s">
        <v>160</v>
      </c>
      <c r="F40" s="3" t="s">
        <v>161</v>
      </c>
      <c r="G40" s="3">
        <v>7</v>
      </c>
      <c r="H40" s="84">
        <v>4</v>
      </c>
      <c r="I40" s="44">
        <v>0</v>
      </c>
      <c r="J40" s="50">
        <v>1</v>
      </c>
      <c r="K40" s="16">
        <v>0.25</v>
      </c>
      <c r="L40" s="7"/>
      <c r="M40" s="7"/>
      <c r="N40" s="153"/>
      <c r="O40" s="153"/>
      <c r="P40" s="8" t="s">
        <v>407</v>
      </c>
      <c r="Q40" s="28">
        <f>J40/H40</f>
        <v>0.25</v>
      </c>
      <c r="R40" s="9"/>
      <c r="S40" s="9"/>
      <c r="T40" s="141" t="s">
        <v>162</v>
      </c>
      <c r="U40" s="173" t="s">
        <v>299</v>
      </c>
    </row>
    <row r="41" spans="1:21" ht="102">
      <c r="A41" s="198"/>
      <c r="B41" s="200"/>
      <c r="C41" s="201" t="s">
        <v>163</v>
      </c>
      <c r="D41" s="3" t="s">
        <v>164</v>
      </c>
      <c r="E41" s="21" t="s">
        <v>165</v>
      </c>
      <c r="F41" s="21" t="s">
        <v>166</v>
      </c>
      <c r="G41" s="18">
        <v>0</v>
      </c>
      <c r="H41" s="89">
        <v>0.2</v>
      </c>
      <c r="I41" s="44">
        <v>0</v>
      </c>
      <c r="J41" s="50">
        <v>0</v>
      </c>
      <c r="K41" s="6">
        <v>0</v>
      </c>
      <c r="L41" s="7"/>
      <c r="M41" s="7"/>
      <c r="N41" s="154"/>
      <c r="O41" s="154"/>
      <c r="P41" s="9"/>
      <c r="Q41" s="28">
        <v>0</v>
      </c>
      <c r="R41" s="9"/>
      <c r="S41" s="9"/>
      <c r="T41" s="141" t="s">
        <v>366</v>
      </c>
      <c r="U41" s="174"/>
    </row>
    <row r="42" spans="1:21" ht="49.5">
      <c r="A42" s="198"/>
      <c r="B42" s="200"/>
      <c r="C42" s="207"/>
      <c r="D42" s="201" t="s">
        <v>167</v>
      </c>
      <c r="E42" s="201" t="s">
        <v>168</v>
      </c>
      <c r="F42" s="3" t="s">
        <v>169</v>
      </c>
      <c r="G42" s="3">
        <v>0</v>
      </c>
      <c r="H42" s="84">
        <v>3</v>
      </c>
      <c r="I42" s="44">
        <v>0</v>
      </c>
      <c r="J42" s="50">
        <v>1</v>
      </c>
      <c r="K42" s="16">
        <f>Q42</f>
        <v>0.33333333333333331</v>
      </c>
      <c r="L42" s="7"/>
      <c r="M42" s="7"/>
      <c r="N42" s="154"/>
      <c r="O42" s="154"/>
      <c r="P42" s="9"/>
      <c r="Q42" s="28">
        <f>J42/H42</f>
        <v>0.33333333333333331</v>
      </c>
      <c r="R42" s="9"/>
      <c r="S42" s="9"/>
      <c r="T42" s="141" t="s">
        <v>100</v>
      </c>
      <c r="U42" s="174"/>
    </row>
    <row r="43" spans="1:21" ht="49.5">
      <c r="A43" s="198"/>
      <c r="B43" s="200"/>
      <c r="C43" s="207"/>
      <c r="D43" s="207"/>
      <c r="E43" s="201"/>
      <c r="F43" s="3" t="s">
        <v>170</v>
      </c>
      <c r="G43" s="3">
        <v>1</v>
      </c>
      <c r="H43" s="84">
        <v>3</v>
      </c>
      <c r="I43" s="44">
        <v>5</v>
      </c>
      <c r="J43" s="50">
        <v>2</v>
      </c>
      <c r="K43" s="6">
        <v>7</v>
      </c>
      <c r="L43" s="7"/>
      <c r="M43" s="7"/>
      <c r="N43" s="154"/>
      <c r="O43" s="154"/>
      <c r="P43" s="9"/>
      <c r="Q43" s="28">
        <v>1</v>
      </c>
      <c r="R43" s="9"/>
      <c r="S43" s="9"/>
      <c r="T43" s="141" t="s">
        <v>100</v>
      </c>
      <c r="U43" s="174"/>
    </row>
    <row r="44" spans="1:21" ht="82.5">
      <c r="A44" s="198"/>
      <c r="B44" s="200"/>
      <c r="C44" s="3" t="s">
        <v>171</v>
      </c>
      <c r="D44" s="3" t="s">
        <v>172</v>
      </c>
      <c r="E44" s="3" t="s">
        <v>173</v>
      </c>
      <c r="F44" s="3" t="s">
        <v>174</v>
      </c>
      <c r="G44" s="3">
        <v>0</v>
      </c>
      <c r="H44" s="84">
        <v>1</v>
      </c>
      <c r="I44" s="44">
        <v>0</v>
      </c>
      <c r="J44" s="50">
        <v>0</v>
      </c>
      <c r="K44" s="6">
        <v>0</v>
      </c>
      <c r="L44" s="7"/>
      <c r="M44" s="7"/>
      <c r="N44" s="154"/>
      <c r="O44" s="154"/>
      <c r="P44" s="9"/>
      <c r="Q44" s="28">
        <v>0</v>
      </c>
      <c r="R44" s="9"/>
      <c r="S44" s="9"/>
      <c r="T44" s="141" t="s">
        <v>367</v>
      </c>
      <c r="U44" s="174"/>
    </row>
    <row r="45" spans="1:21" ht="99">
      <c r="A45" s="198"/>
      <c r="B45" s="200"/>
      <c r="C45" s="3" t="s">
        <v>175</v>
      </c>
      <c r="D45" s="3" t="s">
        <v>176</v>
      </c>
      <c r="E45" s="3" t="s">
        <v>177</v>
      </c>
      <c r="F45" s="3" t="s">
        <v>178</v>
      </c>
      <c r="G45" s="3">
        <v>1</v>
      </c>
      <c r="H45" s="84">
        <v>1</v>
      </c>
      <c r="I45" s="44">
        <v>0</v>
      </c>
      <c r="J45" s="50">
        <v>0</v>
      </c>
      <c r="K45" s="6">
        <v>0</v>
      </c>
      <c r="L45" s="7"/>
      <c r="M45" s="7"/>
      <c r="N45" s="154"/>
      <c r="O45" s="154"/>
      <c r="P45" s="9"/>
      <c r="Q45" s="28">
        <v>0</v>
      </c>
      <c r="R45" s="9"/>
      <c r="S45" s="9"/>
      <c r="T45" s="141" t="s">
        <v>368</v>
      </c>
      <c r="U45" s="174"/>
    </row>
    <row r="46" spans="1:21" ht="83.25" thickBot="1">
      <c r="A46" s="209"/>
      <c r="B46" s="210"/>
      <c r="C46" s="94" t="s">
        <v>179</v>
      </c>
      <c r="D46" s="94" t="s">
        <v>180</v>
      </c>
      <c r="E46" s="94" t="s">
        <v>181</v>
      </c>
      <c r="F46" s="94" t="s">
        <v>182</v>
      </c>
      <c r="G46" s="95">
        <v>1</v>
      </c>
      <c r="H46" s="96">
        <v>3</v>
      </c>
      <c r="I46" s="44">
        <v>0</v>
      </c>
      <c r="J46" s="50">
        <v>0</v>
      </c>
      <c r="K46" s="6">
        <v>0</v>
      </c>
      <c r="L46" s="7"/>
      <c r="M46" s="7"/>
      <c r="N46" s="155"/>
      <c r="O46" s="155"/>
      <c r="P46" s="9"/>
      <c r="Q46" s="28">
        <v>0</v>
      </c>
      <c r="R46" s="9"/>
      <c r="S46" s="9"/>
      <c r="T46" s="141" t="s">
        <v>367</v>
      </c>
      <c r="U46" s="174"/>
    </row>
    <row r="54" spans="4:8">
      <c r="D54" s="23"/>
      <c r="E54" s="23"/>
      <c r="F54" s="23"/>
      <c r="G54" s="24"/>
      <c r="H54" s="24"/>
    </row>
    <row r="57" spans="4:8">
      <c r="D57" s="23"/>
      <c r="E57" s="23"/>
      <c r="F57" s="23"/>
      <c r="G57" s="24"/>
      <c r="H57" s="25"/>
    </row>
  </sheetData>
  <mergeCells count="79">
    <mergeCell ref="A1:B1"/>
    <mergeCell ref="C1:O1"/>
    <mergeCell ref="P1:U1"/>
    <mergeCell ref="A40:A46"/>
    <mergeCell ref="B40:B46"/>
    <mergeCell ref="C41:C43"/>
    <mergeCell ref="D42:D43"/>
    <mergeCell ref="E42:E43"/>
    <mergeCell ref="P28:P32"/>
    <mergeCell ref="B34:B35"/>
    <mergeCell ref="C34:C35"/>
    <mergeCell ref="D34:D35"/>
    <mergeCell ref="A36:A39"/>
    <mergeCell ref="B36:B39"/>
    <mergeCell ref="C38:C39"/>
    <mergeCell ref="G24:G25"/>
    <mergeCell ref="H24:H25"/>
    <mergeCell ref="G28:G32"/>
    <mergeCell ref="H28:H32"/>
    <mergeCell ref="A23:A26"/>
    <mergeCell ref="B23:B26"/>
    <mergeCell ref="C23:C25"/>
    <mergeCell ref="A28:A35"/>
    <mergeCell ref="B28:B33"/>
    <mergeCell ref="C28:C33"/>
    <mergeCell ref="E28:E32"/>
    <mergeCell ref="F28:F32"/>
    <mergeCell ref="A16:A22"/>
    <mergeCell ref="B16:B22"/>
    <mergeCell ref="C16:C17"/>
    <mergeCell ref="D16:D17"/>
    <mergeCell ref="C19:C21"/>
    <mergeCell ref="A5:A14"/>
    <mergeCell ref="B5:B14"/>
    <mergeCell ref="C6:C7"/>
    <mergeCell ref="I8:J8"/>
    <mergeCell ref="I11:J11"/>
    <mergeCell ref="I14:J14"/>
    <mergeCell ref="T2:T4"/>
    <mergeCell ref="I3:I4"/>
    <mergeCell ref="J3:J4"/>
    <mergeCell ref="L3:M3"/>
    <mergeCell ref="N3:O3"/>
    <mergeCell ref="K2:K4"/>
    <mergeCell ref="L2:O2"/>
    <mergeCell ref="P2:P4"/>
    <mergeCell ref="Q2:Q4"/>
    <mergeCell ref="R2:R4"/>
    <mergeCell ref="S2:S4"/>
    <mergeCell ref="U36:U39"/>
    <mergeCell ref="U40:U46"/>
    <mergeCell ref="U2:U4"/>
    <mergeCell ref="U5:U14"/>
    <mergeCell ref="U16:U22"/>
    <mergeCell ref="U23:U26"/>
    <mergeCell ref="U28:U35"/>
    <mergeCell ref="A2:A4"/>
    <mergeCell ref="B2:B4"/>
    <mergeCell ref="C2:C4"/>
    <mergeCell ref="D2:D4"/>
    <mergeCell ref="E2:E4"/>
    <mergeCell ref="N16:N22"/>
    <mergeCell ref="O16:O22"/>
    <mergeCell ref="N23:N26"/>
    <mergeCell ref="O23:O26"/>
    <mergeCell ref="F2:F4"/>
    <mergeCell ref="G2:G4"/>
    <mergeCell ref="H2:H4"/>
    <mergeCell ref="N5:N14"/>
    <mergeCell ref="O5:O14"/>
    <mergeCell ref="I2:J2"/>
    <mergeCell ref="N36:N39"/>
    <mergeCell ref="O36:O39"/>
    <mergeCell ref="N40:N46"/>
    <mergeCell ref="O40:O46"/>
    <mergeCell ref="N28:N33"/>
    <mergeCell ref="O28:O33"/>
    <mergeCell ref="N34:N35"/>
    <mergeCell ref="O34:O35"/>
  </mergeCells>
  <hyperlinks>
    <hyperlink ref="U5" r:id="rId1" display="https://drive.google.com/drive/u/3/folders/1D-FxFBq844PnE-qPrU8YMP_QsVyIWBa0"/>
    <hyperlink ref="U15" r:id="rId2"/>
    <hyperlink ref="U16" r:id="rId3"/>
    <hyperlink ref="U23" r:id="rId4"/>
    <hyperlink ref="U27" r:id="rId5"/>
    <hyperlink ref="U28" r:id="rId6"/>
    <hyperlink ref="U36" r:id="rId7"/>
    <hyperlink ref="U40" r:id="rId8"/>
  </hyperlinks>
  <pageMargins left="0.7" right="0.7" top="0.75" bottom="0.75" header="0.3" footer="0.3"/>
  <drawing r:id="rId9"/>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C1" zoomScale="70" zoomScaleNormal="70" workbookViewId="0">
      <selection activeCell="C1" sqref="C1:P1"/>
    </sheetView>
  </sheetViews>
  <sheetFormatPr baseColWidth="10" defaultRowHeight="15"/>
  <cols>
    <col min="1" max="1" width="16.33203125" customWidth="1"/>
    <col min="2" max="2" width="25.44140625" customWidth="1"/>
    <col min="3" max="3" width="23.44140625" customWidth="1"/>
    <col min="4" max="5" width="20.77734375" customWidth="1"/>
    <col min="6" max="6" width="16.6640625" customWidth="1"/>
    <col min="7" max="7" width="17.33203125" customWidth="1"/>
    <col min="10" max="10" width="0" hidden="1" customWidth="1"/>
    <col min="11" max="11" width="17.33203125" customWidth="1"/>
    <col min="15" max="15" width="13.21875" customWidth="1"/>
    <col min="16" max="16" width="17.44140625" customWidth="1"/>
    <col min="17" max="17" width="32.109375" customWidth="1"/>
    <col min="18" max="18" width="10.77734375" style="26"/>
    <col min="20" max="20" width="30.44140625" customWidth="1"/>
    <col min="22" max="22" width="30.44140625" style="122" customWidth="1"/>
  </cols>
  <sheetData>
    <row r="1" spans="1:22" ht="93.75" customHeight="1" thickBot="1">
      <c r="A1" s="252"/>
      <c r="B1" s="253"/>
      <c r="C1" s="208" t="s">
        <v>308</v>
      </c>
      <c r="D1" s="208"/>
      <c r="E1" s="208"/>
      <c r="F1" s="208"/>
      <c r="G1" s="208"/>
      <c r="H1" s="208"/>
      <c r="I1" s="208"/>
      <c r="J1" s="208"/>
      <c r="K1" s="208"/>
      <c r="L1" s="208"/>
      <c r="M1" s="208"/>
      <c r="N1" s="208"/>
      <c r="O1" s="208"/>
      <c r="P1" s="208"/>
      <c r="Q1" s="233" t="s">
        <v>309</v>
      </c>
      <c r="R1" s="233"/>
      <c r="S1" s="233"/>
      <c r="T1" s="233"/>
      <c r="U1" s="233"/>
      <c r="V1" s="233"/>
    </row>
    <row r="2" spans="1:22" ht="57.95" customHeight="1" thickTop="1" thickBot="1">
      <c r="A2" s="213" t="s">
        <v>0</v>
      </c>
      <c r="B2" s="212" t="s">
        <v>1</v>
      </c>
      <c r="C2" s="160" t="s">
        <v>2</v>
      </c>
      <c r="D2" s="160" t="s">
        <v>3</v>
      </c>
      <c r="E2" s="160" t="s">
        <v>310</v>
      </c>
      <c r="F2" s="160" t="s">
        <v>4</v>
      </c>
      <c r="G2" s="160" t="s">
        <v>5</v>
      </c>
      <c r="H2" s="162" t="s">
        <v>6</v>
      </c>
      <c r="I2" s="162" t="s">
        <v>7</v>
      </c>
      <c r="J2" s="250" t="s">
        <v>8</v>
      </c>
      <c r="K2" s="170"/>
      <c r="L2" s="185" t="s">
        <v>9</v>
      </c>
      <c r="M2" s="186" t="s">
        <v>10</v>
      </c>
      <c r="N2" s="187"/>
      <c r="O2" s="187"/>
      <c r="P2" s="188"/>
      <c r="Q2" s="189" t="s">
        <v>11</v>
      </c>
      <c r="R2" s="194" t="s">
        <v>12</v>
      </c>
      <c r="S2" s="194" t="s">
        <v>13</v>
      </c>
      <c r="T2" s="189" t="s">
        <v>14</v>
      </c>
      <c r="U2" s="176" t="s">
        <v>15</v>
      </c>
      <c r="V2" s="214" t="s">
        <v>291</v>
      </c>
    </row>
    <row r="3" spans="1:22" ht="16.5" thickTop="1" thickBot="1">
      <c r="A3" s="171"/>
      <c r="B3" s="160"/>
      <c r="C3" s="160"/>
      <c r="D3" s="160"/>
      <c r="E3" s="160"/>
      <c r="F3" s="160"/>
      <c r="G3" s="160"/>
      <c r="H3" s="162"/>
      <c r="I3" s="162"/>
      <c r="J3" s="181" t="s">
        <v>16</v>
      </c>
      <c r="K3" s="181" t="s">
        <v>17</v>
      </c>
      <c r="L3" s="185"/>
      <c r="M3" s="183" t="s">
        <v>18</v>
      </c>
      <c r="N3" s="184"/>
      <c r="O3" s="183" t="s">
        <v>19</v>
      </c>
      <c r="P3" s="184"/>
      <c r="Q3" s="175"/>
      <c r="R3" s="195"/>
      <c r="S3" s="195"/>
      <c r="T3" s="175"/>
      <c r="U3" s="177"/>
      <c r="V3" s="175"/>
    </row>
    <row r="4" spans="1:22" ht="16.5" thickTop="1" thickBot="1">
      <c r="A4" s="172"/>
      <c r="B4" s="161"/>
      <c r="C4" s="161"/>
      <c r="D4" s="161"/>
      <c r="E4" s="161"/>
      <c r="F4" s="161"/>
      <c r="G4" s="161"/>
      <c r="H4" s="163"/>
      <c r="I4" s="163"/>
      <c r="J4" s="182"/>
      <c r="K4" s="182"/>
      <c r="L4" s="182"/>
      <c r="M4" s="108" t="s">
        <v>20</v>
      </c>
      <c r="N4" s="109" t="s">
        <v>21</v>
      </c>
      <c r="O4" s="109" t="s">
        <v>20</v>
      </c>
      <c r="P4" s="109" t="s">
        <v>21</v>
      </c>
      <c r="Q4" s="190"/>
      <c r="R4" s="196"/>
      <c r="S4" s="196"/>
      <c r="T4" s="190"/>
      <c r="U4" s="178"/>
      <c r="V4" s="175"/>
    </row>
    <row r="5" spans="1:22" ht="166.5" thickBot="1">
      <c r="A5" s="97" t="s">
        <v>183</v>
      </c>
      <c r="B5" s="98" t="s">
        <v>184</v>
      </c>
      <c r="C5" s="99" t="s">
        <v>185</v>
      </c>
      <c r="D5" s="100" t="s">
        <v>186</v>
      </c>
      <c r="E5" s="100" t="s">
        <v>311</v>
      </c>
      <c r="F5" s="100" t="s">
        <v>187</v>
      </c>
      <c r="G5" s="101" t="s">
        <v>188</v>
      </c>
      <c r="H5" s="102">
        <v>86</v>
      </c>
      <c r="I5" s="103">
        <v>88</v>
      </c>
      <c r="J5" s="104">
        <v>0.1368</v>
      </c>
      <c r="K5" s="105">
        <v>0.31730000000000003</v>
      </c>
      <c r="L5" s="105">
        <f>K5</f>
        <v>0.31730000000000003</v>
      </c>
      <c r="M5" s="106"/>
      <c r="N5" s="106"/>
      <c r="O5" s="130">
        <f>200000000+50000000</f>
        <v>250000000</v>
      </c>
      <c r="P5" s="128">
        <v>80000000</v>
      </c>
      <c r="Q5" s="135"/>
      <c r="R5" s="136">
        <v>0.31730000000000003</v>
      </c>
      <c r="S5" s="106"/>
      <c r="T5" s="106"/>
      <c r="U5" s="141" t="s">
        <v>341</v>
      </c>
      <c r="V5" s="121" t="s">
        <v>300</v>
      </c>
    </row>
    <row r="6" spans="1:22" ht="230.25" thickBot="1">
      <c r="A6" s="215" t="s">
        <v>189</v>
      </c>
      <c r="B6" s="38" t="s">
        <v>190</v>
      </c>
      <c r="C6" s="219" t="s">
        <v>191</v>
      </c>
      <c r="D6" s="40" t="s">
        <v>192</v>
      </c>
      <c r="E6" s="234" t="s">
        <v>312</v>
      </c>
      <c r="F6" s="40" t="s">
        <v>193</v>
      </c>
      <c r="G6" s="41" t="s">
        <v>194</v>
      </c>
      <c r="H6" s="42">
        <v>43</v>
      </c>
      <c r="I6" s="43">
        <v>10</v>
      </c>
      <c r="J6" s="44">
        <v>0</v>
      </c>
      <c r="K6" s="6">
        <v>0</v>
      </c>
      <c r="L6" s="6">
        <v>0</v>
      </c>
      <c r="M6" s="9"/>
      <c r="N6" s="9"/>
      <c r="O6" s="236">
        <v>0</v>
      </c>
      <c r="P6" s="237">
        <v>0</v>
      </c>
      <c r="Q6" s="137" t="s">
        <v>321</v>
      </c>
      <c r="R6" s="136">
        <v>0</v>
      </c>
      <c r="S6" s="9"/>
      <c r="T6" s="8" t="s">
        <v>336</v>
      </c>
      <c r="U6" s="141" t="s">
        <v>342</v>
      </c>
      <c r="V6" s="174"/>
    </row>
    <row r="7" spans="1:22" ht="64.5" thickBot="1">
      <c r="A7" s="216"/>
      <c r="B7" s="38" t="s">
        <v>195</v>
      </c>
      <c r="C7" s="220"/>
      <c r="D7" s="45" t="s">
        <v>196</v>
      </c>
      <c r="E7" s="235"/>
      <c r="F7" s="45" t="s">
        <v>89</v>
      </c>
      <c r="G7" s="46" t="s">
        <v>197</v>
      </c>
      <c r="H7" s="47">
        <v>0.5</v>
      </c>
      <c r="I7" s="48">
        <v>0.6</v>
      </c>
      <c r="J7" s="44">
        <v>0</v>
      </c>
      <c r="K7" s="6">
        <v>0</v>
      </c>
      <c r="L7" s="6">
        <v>0</v>
      </c>
      <c r="M7" s="9"/>
      <c r="N7" s="9"/>
      <c r="O7" s="236"/>
      <c r="P7" s="238"/>
      <c r="Q7" s="137" t="s">
        <v>322</v>
      </c>
      <c r="R7" s="136">
        <v>0</v>
      </c>
      <c r="S7" s="9"/>
      <c r="T7" s="9"/>
      <c r="U7" s="141" t="s">
        <v>343</v>
      </c>
      <c r="V7" s="174"/>
    </row>
    <row r="8" spans="1:22" ht="116.25" thickBot="1">
      <c r="A8" s="37" t="s">
        <v>198</v>
      </c>
      <c r="B8" s="38" t="s">
        <v>199</v>
      </c>
      <c r="C8" s="39" t="s">
        <v>200</v>
      </c>
      <c r="D8" s="45" t="s">
        <v>201</v>
      </c>
      <c r="E8" s="125" t="s">
        <v>313</v>
      </c>
      <c r="F8" s="45" t="s">
        <v>202</v>
      </c>
      <c r="G8" s="40" t="s">
        <v>203</v>
      </c>
      <c r="H8" s="47">
        <v>0.5</v>
      </c>
      <c r="I8" s="48">
        <v>0.6</v>
      </c>
      <c r="J8" s="44">
        <v>0</v>
      </c>
      <c r="K8" s="6">
        <v>0</v>
      </c>
      <c r="L8" s="6">
        <v>0</v>
      </c>
      <c r="M8" s="9"/>
      <c r="N8" s="9"/>
      <c r="O8" s="131">
        <v>145000000</v>
      </c>
      <c r="P8" s="129">
        <v>0</v>
      </c>
      <c r="Q8" s="135"/>
      <c r="R8" s="136">
        <v>0</v>
      </c>
      <c r="S8" s="9"/>
      <c r="T8" s="9"/>
      <c r="U8" s="141" t="s">
        <v>344</v>
      </c>
      <c r="V8" s="120"/>
    </row>
    <row r="9" spans="1:22" ht="66.75" thickBot="1">
      <c r="A9" s="215" t="s">
        <v>204</v>
      </c>
      <c r="B9" s="217" t="s">
        <v>205</v>
      </c>
      <c r="C9" s="230" t="s">
        <v>206</v>
      </c>
      <c r="D9" s="225" t="s">
        <v>207</v>
      </c>
      <c r="E9" s="126"/>
      <c r="F9" s="40" t="s">
        <v>208</v>
      </c>
      <c r="G9" s="40" t="s">
        <v>209</v>
      </c>
      <c r="H9" s="42">
        <v>0</v>
      </c>
      <c r="I9" s="49">
        <v>0</v>
      </c>
      <c r="J9" s="223" t="s">
        <v>210</v>
      </c>
      <c r="K9" s="174"/>
      <c r="L9" s="174"/>
      <c r="M9" s="9"/>
      <c r="N9" s="9"/>
      <c r="O9" s="9"/>
      <c r="P9" s="9"/>
      <c r="Q9" s="135"/>
      <c r="R9" s="138" t="s">
        <v>323</v>
      </c>
      <c r="S9" s="9"/>
      <c r="T9" s="9"/>
      <c r="U9" s="142" t="s">
        <v>345</v>
      </c>
      <c r="V9" s="174"/>
    </row>
    <row r="10" spans="1:22" ht="90" thickBot="1">
      <c r="A10" s="216"/>
      <c r="B10" s="218"/>
      <c r="C10" s="230"/>
      <c r="D10" s="226"/>
      <c r="E10" s="127"/>
      <c r="F10" s="40" t="s">
        <v>212</v>
      </c>
      <c r="G10" s="40" t="s">
        <v>213</v>
      </c>
      <c r="H10" s="42">
        <v>0</v>
      </c>
      <c r="I10" s="49">
        <v>0</v>
      </c>
      <c r="J10" s="223" t="s">
        <v>210</v>
      </c>
      <c r="K10" s="174"/>
      <c r="L10" s="174"/>
      <c r="M10" s="9"/>
      <c r="N10" s="9"/>
      <c r="O10" s="9"/>
      <c r="P10" s="9"/>
      <c r="Q10" s="135"/>
      <c r="R10" s="138" t="s">
        <v>324</v>
      </c>
      <c r="S10" s="9"/>
      <c r="T10" s="9"/>
      <c r="U10" s="142" t="s">
        <v>345</v>
      </c>
      <c r="V10" s="174"/>
    </row>
    <row r="11" spans="1:22" ht="83.25" thickBot="1">
      <c r="A11" s="215" t="s">
        <v>214</v>
      </c>
      <c r="B11" s="217" t="s">
        <v>215</v>
      </c>
      <c r="C11" s="219" t="s">
        <v>216</v>
      </c>
      <c r="D11" s="45" t="s">
        <v>217</v>
      </c>
      <c r="E11" s="227" t="s">
        <v>314</v>
      </c>
      <c r="F11" s="45" t="s">
        <v>218</v>
      </c>
      <c r="G11" s="45" t="s">
        <v>219</v>
      </c>
      <c r="H11" s="46">
        <v>0</v>
      </c>
      <c r="I11" s="51">
        <v>1</v>
      </c>
      <c r="J11" s="44">
        <v>0</v>
      </c>
      <c r="K11" s="6">
        <v>0</v>
      </c>
      <c r="L11" s="6">
        <v>0</v>
      </c>
      <c r="M11" s="9"/>
      <c r="N11" s="9"/>
      <c r="O11" s="242">
        <v>104398974</v>
      </c>
      <c r="P11" s="264">
        <v>100000000</v>
      </c>
      <c r="Q11" s="144"/>
      <c r="R11" s="136">
        <v>0</v>
      </c>
      <c r="S11" s="9"/>
      <c r="T11" s="9"/>
      <c r="U11" s="142" t="s">
        <v>211</v>
      </c>
      <c r="V11" s="173" t="s">
        <v>303</v>
      </c>
    </row>
    <row r="12" spans="1:22" ht="90" thickBot="1">
      <c r="A12" s="215"/>
      <c r="B12" s="217"/>
      <c r="C12" s="220"/>
      <c r="D12" s="45" t="s">
        <v>220</v>
      </c>
      <c r="E12" s="228"/>
      <c r="F12" s="45" t="s">
        <v>89</v>
      </c>
      <c r="G12" s="46" t="s">
        <v>221</v>
      </c>
      <c r="H12" s="46">
        <v>3</v>
      </c>
      <c r="I12" s="51">
        <v>0</v>
      </c>
      <c r="J12" s="223" t="s">
        <v>210</v>
      </c>
      <c r="K12" s="174"/>
      <c r="L12" s="174"/>
      <c r="M12" s="9"/>
      <c r="N12" s="9"/>
      <c r="O12" s="243"/>
      <c r="P12" s="264"/>
      <c r="Q12" s="144"/>
      <c r="R12" s="138" t="s">
        <v>324</v>
      </c>
      <c r="S12" s="9"/>
      <c r="T12" s="9"/>
      <c r="U12" s="141"/>
      <c r="V12" s="174"/>
    </row>
    <row r="13" spans="1:22" ht="150.75" thickBot="1">
      <c r="A13" s="215"/>
      <c r="B13" s="217"/>
      <c r="C13" s="224" t="s">
        <v>222</v>
      </c>
      <c r="D13" s="46" t="s">
        <v>223</v>
      </c>
      <c r="E13" s="228"/>
      <c r="F13" s="46" t="s">
        <v>224</v>
      </c>
      <c r="G13" s="46" t="s">
        <v>221</v>
      </c>
      <c r="H13" s="54">
        <v>0</v>
      </c>
      <c r="I13" s="55">
        <v>0.1</v>
      </c>
      <c r="J13" s="56">
        <v>0.02</v>
      </c>
      <c r="K13" s="16">
        <v>0.22</v>
      </c>
      <c r="L13" s="16">
        <f>K13</f>
        <v>0.22</v>
      </c>
      <c r="M13" s="9"/>
      <c r="N13" s="9"/>
      <c r="O13" s="243"/>
      <c r="P13" s="264"/>
      <c r="Q13" s="145" t="s">
        <v>325</v>
      </c>
      <c r="R13" s="136">
        <v>0.22</v>
      </c>
      <c r="S13" s="9"/>
      <c r="T13" s="9"/>
      <c r="U13" s="142" t="s">
        <v>346</v>
      </c>
      <c r="V13" s="174"/>
    </row>
    <row r="14" spans="1:22" ht="132.75" thickBot="1">
      <c r="A14" s="215"/>
      <c r="B14" s="217"/>
      <c r="C14" s="224"/>
      <c r="D14" s="46" t="s">
        <v>225</v>
      </c>
      <c r="E14" s="228"/>
      <c r="F14" s="46" t="s">
        <v>224</v>
      </c>
      <c r="G14" s="46" t="s">
        <v>221</v>
      </c>
      <c r="H14" s="57">
        <v>0.9</v>
      </c>
      <c r="I14" s="48">
        <v>0.9</v>
      </c>
      <c r="J14" s="44">
        <v>0</v>
      </c>
      <c r="K14" s="27">
        <f>1/7</f>
        <v>0.14285714285714285</v>
      </c>
      <c r="L14" s="35">
        <f>K14</f>
        <v>0.14285714285714285</v>
      </c>
      <c r="M14" s="9"/>
      <c r="N14" s="9"/>
      <c r="O14" s="243"/>
      <c r="P14" s="264"/>
      <c r="Q14" s="145" t="s">
        <v>326</v>
      </c>
      <c r="R14" s="136">
        <v>0.1429</v>
      </c>
      <c r="S14" s="9"/>
      <c r="T14" s="8" t="s">
        <v>337</v>
      </c>
      <c r="U14" s="142" t="s">
        <v>347</v>
      </c>
      <c r="V14" s="174"/>
    </row>
    <row r="15" spans="1:22" ht="132.75" thickBot="1">
      <c r="A15" s="215"/>
      <c r="B15" s="217"/>
      <c r="C15" s="224"/>
      <c r="D15" s="45" t="s">
        <v>226</v>
      </c>
      <c r="E15" s="229"/>
      <c r="F15" s="45" t="s">
        <v>227</v>
      </c>
      <c r="G15" s="45" t="s">
        <v>228</v>
      </c>
      <c r="H15" s="54">
        <v>0</v>
      </c>
      <c r="I15" s="55">
        <v>0.3</v>
      </c>
      <c r="J15" s="44">
        <v>0</v>
      </c>
      <c r="K15" s="6">
        <v>0</v>
      </c>
      <c r="L15" s="6">
        <v>0</v>
      </c>
      <c r="M15" s="9"/>
      <c r="N15" s="9"/>
      <c r="O15" s="243"/>
      <c r="P15" s="264"/>
      <c r="Q15" s="145" t="s">
        <v>322</v>
      </c>
      <c r="R15" s="136">
        <v>0</v>
      </c>
      <c r="S15" s="9"/>
      <c r="T15" s="9"/>
      <c r="U15" s="142" t="s">
        <v>347</v>
      </c>
      <c r="V15" s="174"/>
    </row>
    <row r="16" spans="1:22" ht="165.75" thickBot="1">
      <c r="A16" s="215"/>
      <c r="B16" s="217"/>
      <c r="C16" s="39" t="s">
        <v>229</v>
      </c>
      <c r="D16" s="46" t="s">
        <v>230</v>
      </c>
      <c r="E16" s="124" t="s">
        <v>315</v>
      </c>
      <c r="F16" s="45" t="s">
        <v>224</v>
      </c>
      <c r="G16" s="46" t="s">
        <v>221</v>
      </c>
      <c r="H16" s="54">
        <v>0.9</v>
      </c>
      <c r="I16" s="55">
        <v>0.9</v>
      </c>
      <c r="J16" s="27">
        <f>(9*100%)/86</f>
        <v>0.10465116279069768</v>
      </c>
      <c r="K16" s="27">
        <f>(26*100%)/86</f>
        <v>0.30232558139534882</v>
      </c>
      <c r="L16" s="35">
        <f>K16</f>
        <v>0.30232558139534882</v>
      </c>
      <c r="M16" s="9"/>
      <c r="N16" s="9"/>
      <c r="O16" s="244"/>
      <c r="P16" s="264"/>
      <c r="Q16" s="144"/>
      <c r="R16" s="136">
        <v>0.30230000000000001</v>
      </c>
      <c r="S16" s="9"/>
      <c r="T16" s="9"/>
      <c r="U16" s="142" t="s">
        <v>348</v>
      </c>
      <c r="V16" s="174"/>
    </row>
    <row r="17" spans="1:22" ht="77.25" thickBot="1">
      <c r="A17" s="58" t="s">
        <v>231</v>
      </c>
      <c r="B17" s="59" t="s">
        <v>232</v>
      </c>
      <c r="C17" s="60" t="s">
        <v>233</v>
      </c>
      <c r="D17" s="61" t="s">
        <v>234</v>
      </c>
      <c r="E17" s="61" t="s">
        <v>316</v>
      </c>
      <c r="F17" s="61" t="s">
        <v>235</v>
      </c>
      <c r="G17" s="61" t="s">
        <v>236</v>
      </c>
      <c r="H17" s="62">
        <v>0</v>
      </c>
      <c r="I17" s="63">
        <v>0</v>
      </c>
      <c r="J17" s="221" t="s">
        <v>210</v>
      </c>
      <c r="K17" s="222"/>
      <c r="L17" s="223"/>
      <c r="M17" s="9"/>
      <c r="N17" s="9"/>
      <c r="O17" s="132">
        <v>0</v>
      </c>
      <c r="P17" s="263">
        <v>0</v>
      </c>
      <c r="Q17" s="135"/>
      <c r="R17" s="139" t="s">
        <v>323</v>
      </c>
      <c r="S17" s="9"/>
      <c r="T17" s="9"/>
      <c r="U17" s="142" t="s">
        <v>237</v>
      </c>
      <c r="V17" s="120"/>
    </row>
    <row r="18" spans="1:22" ht="83.25" thickBot="1">
      <c r="A18" s="215" t="s">
        <v>238</v>
      </c>
      <c r="B18" s="217" t="s">
        <v>239</v>
      </c>
      <c r="C18" s="219" t="s">
        <v>240</v>
      </c>
      <c r="D18" s="45" t="s">
        <v>241</v>
      </c>
      <c r="E18" s="227" t="s">
        <v>317</v>
      </c>
      <c r="F18" s="45" t="s">
        <v>242</v>
      </c>
      <c r="G18" s="45" t="s">
        <v>243</v>
      </c>
      <c r="H18" s="46">
        <v>0</v>
      </c>
      <c r="I18" s="51">
        <v>0</v>
      </c>
      <c r="J18" s="221" t="s">
        <v>210</v>
      </c>
      <c r="K18" s="222"/>
      <c r="L18" s="223"/>
      <c r="M18" s="9"/>
      <c r="N18" s="9"/>
      <c r="O18" s="9"/>
      <c r="P18" s="9"/>
      <c r="Q18" s="135"/>
      <c r="R18" s="139" t="s">
        <v>324</v>
      </c>
      <c r="S18" s="9"/>
      <c r="T18" s="9"/>
      <c r="U18" s="142" t="s">
        <v>244</v>
      </c>
      <c r="V18" s="173" t="s">
        <v>302</v>
      </c>
    </row>
    <row r="19" spans="1:22" ht="83.25" thickBot="1">
      <c r="A19" s="216"/>
      <c r="B19" s="218"/>
      <c r="C19" s="220"/>
      <c r="D19" s="45" t="s">
        <v>245</v>
      </c>
      <c r="E19" s="228"/>
      <c r="F19" s="46" t="s">
        <v>246</v>
      </c>
      <c r="G19" s="46" t="s">
        <v>247</v>
      </c>
      <c r="H19" s="46">
        <v>0</v>
      </c>
      <c r="I19" s="64">
        <v>2</v>
      </c>
      <c r="J19" s="44">
        <v>2</v>
      </c>
      <c r="K19" s="6">
        <v>0</v>
      </c>
      <c r="L19" s="16">
        <v>1</v>
      </c>
      <c r="M19" s="9"/>
      <c r="N19" s="9"/>
      <c r="O19" s="9"/>
      <c r="P19" s="9"/>
      <c r="Q19" s="135"/>
      <c r="R19" s="136">
        <v>2</v>
      </c>
      <c r="S19" s="9"/>
      <c r="T19" s="8" t="s">
        <v>338</v>
      </c>
      <c r="U19" s="142" t="s">
        <v>244</v>
      </c>
      <c r="V19" s="174"/>
    </row>
    <row r="20" spans="1:22" ht="375.75" thickBot="1">
      <c r="A20" s="216"/>
      <c r="B20" s="218"/>
      <c r="C20" s="39" t="s">
        <v>248</v>
      </c>
      <c r="D20" s="45" t="s">
        <v>249</v>
      </c>
      <c r="E20" s="229"/>
      <c r="F20" s="45" t="s">
        <v>250</v>
      </c>
      <c r="G20" s="45" t="s">
        <v>251</v>
      </c>
      <c r="H20" s="65">
        <v>0</v>
      </c>
      <c r="I20" s="55">
        <v>0.2</v>
      </c>
      <c r="J20" s="56">
        <v>0.1</v>
      </c>
      <c r="K20" s="16">
        <v>0.1</v>
      </c>
      <c r="L20" s="16">
        <v>0.1</v>
      </c>
      <c r="M20" s="9"/>
      <c r="N20" s="9"/>
      <c r="O20" s="133"/>
      <c r="P20" s="9"/>
      <c r="Q20" s="137" t="s">
        <v>327</v>
      </c>
      <c r="R20" s="136">
        <v>0</v>
      </c>
      <c r="S20" s="9"/>
      <c r="T20" s="8" t="s">
        <v>339</v>
      </c>
      <c r="U20" s="142" t="s">
        <v>349</v>
      </c>
      <c r="V20" s="174"/>
    </row>
    <row r="21" spans="1:22" ht="99.75" thickBot="1">
      <c r="A21" s="215" t="s">
        <v>252</v>
      </c>
      <c r="B21" s="217" t="s">
        <v>253</v>
      </c>
      <c r="C21" s="219" t="s">
        <v>254</v>
      </c>
      <c r="D21" s="45" t="s">
        <v>255</v>
      </c>
      <c r="E21" s="227" t="s">
        <v>318</v>
      </c>
      <c r="F21" s="231" t="s">
        <v>250</v>
      </c>
      <c r="G21" s="231" t="s">
        <v>251</v>
      </c>
      <c r="H21" s="248">
        <v>0</v>
      </c>
      <c r="I21" s="249">
        <v>0.2</v>
      </c>
      <c r="J21" s="44">
        <v>1</v>
      </c>
      <c r="K21" s="6">
        <v>0</v>
      </c>
      <c r="L21" s="6">
        <v>1</v>
      </c>
      <c r="M21" s="9"/>
      <c r="N21" s="9"/>
      <c r="O21" s="236">
        <v>55000000</v>
      </c>
      <c r="P21" s="245">
        <v>80000000</v>
      </c>
      <c r="Q21" s="135"/>
      <c r="R21" s="136">
        <v>1</v>
      </c>
      <c r="S21" s="9"/>
      <c r="T21" s="9"/>
      <c r="U21" s="141" t="s">
        <v>350</v>
      </c>
      <c r="V21" s="173" t="s">
        <v>301</v>
      </c>
    </row>
    <row r="22" spans="1:22" ht="99.75" thickBot="1">
      <c r="A22" s="215"/>
      <c r="B22" s="217"/>
      <c r="C22" s="220"/>
      <c r="D22" s="45" t="s">
        <v>256</v>
      </c>
      <c r="E22" s="228"/>
      <c r="F22" s="231"/>
      <c r="G22" s="231"/>
      <c r="H22" s="248"/>
      <c r="I22" s="249"/>
      <c r="J22" s="44">
        <v>0</v>
      </c>
      <c r="K22" s="28">
        <f>2/4</f>
        <v>0.5</v>
      </c>
      <c r="L22" s="28">
        <f>2/4</f>
        <v>0.5</v>
      </c>
      <c r="M22" s="9"/>
      <c r="N22" s="9"/>
      <c r="O22" s="236"/>
      <c r="P22" s="246"/>
      <c r="Q22" s="137" t="s">
        <v>328</v>
      </c>
      <c r="R22" s="136">
        <v>0.5</v>
      </c>
      <c r="S22" s="9"/>
      <c r="T22" s="9"/>
      <c r="U22" s="141" t="s">
        <v>350</v>
      </c>
      <c r="V22" s="174"/>
    </row>
    <row r="23" spans="1:22" ht="135.75" thickBot="1">
      <c r="A23" s="215"/>
      <c r="B23" s="217"/>
      <c r="C23" s="220"/>
      <c r="D23" s="45" t="s">
        <v>257</v>
      </c>
      <c r="E23" s="228"/>
      <c r="F23" s="45" t="s">
        <v>258</v>
      </c>
      <c r="G23" s="45" t="s">
        <v>259</v>
      </c>
      <c r="H23" s="66">
        <v>0</v>
      </c>
      <c r="I23" s="55">
        <v>0.6</v>
      </c>
      <c r="J23" s="44">
        <v>42</v>
      </c>
      <c r="K23" s="6">
        <v>0</v>
      </c>
      <c r="L23" s="6">
        <v>42</v>
      </c>
      <c r="M23" s="9"/>
      <c r="N23" s="9"/>
      <c r="O23" s="236"/>
      <c r="P23" s="246"/>
      <c r="Q23" s="137" t="s">
        <v>329</v>
      </c>
      <c r="R23" s="136">
        <v>0</v>
      </c>
      <c r="S23" s="9"/>
      <c r="T23" s="9"/>
      <c r="U23" s="141" t="s">
        <v>350</v>
      </c>
      <c r="V23" s="174"/>
    </row>
    <row r="24" spans="1:22" ht="99.75" thickBot="1">
      <c r="A24" s="216"/>
      <c r="B24" s="218"/>
      <c r="C24" s="53" t="s">
        <v>260</v>
      </c>
      <c r="D24" s="46" t="s">
        <v>261</v>
      </c>
      <c r="E24" s="229"/>
      <c r="F24" s="46" t="s">
        <v>262</v>
      </c>
      <c r="G24" s="46" t="s">
        <v>228</v>
      </c>
      <c r="H24" s="54">
        <v>0.75</v>
      </c>
      <c r="I24" s="55">
        <v>0.75</v>
      </c>
      <c r="J24" s="67">
        <f>2/19</f>
        <v>0.10526315789473684</v>
      </c>
      <c r="K24" s="67">
        <f>6/19</f>
        <v>0.31578947368421051</v>
      </c>
      <c r="L24" s="16">
        <f>K24+J24</f>
        <v>0.42105263157894735</v>
      </c>
      <c r="M24" s="9"/>
      <c r="N24" s="9"/>
      <c r="O24" s="236"/>
      <c r="P24" s="247"/>
      <c r="Q24" s="137" t="s">
        <v>330</v>
      </c>
      <c r="R24" s="136">
        <v>0.1053</v>
      </c>
      <c r="S24" s="9"/>
      <c r="T24" s="9"/>
      <c r="U24" s="141" t="s">
        <v>350</v>
      </c>
      <c r="V24" s="174"/>
    </row>
    <row r="25" spans="1:22" ht="225.75" thickBot="1">
      <c r="A25" s="215" t="s">
        <v>263</v>
      </c>
      <c r="B25" s="217" t="s">
        <v>264</v>
      </c>
      <c r="C25" s="219" t="s">
        <v>265</v>
      </c>
      <c r="D25" s="231" t="s">
        <v>266</v>
      </c>
      <c r="E25" s="227" t="s">
        <v>319</v>
      </c>
      <c r="F25" s="45" t="s">
        <v>267</v>
      </c>
      <c r="G25" s="46" t="s">
        <v>268</v>
      </c>
      <c r="H25" s="46">
        <v>1</v>
      </c>
      <c r="I25" s="51">
        <v>2</v>
      </c>
      <c r="J25" s="44">
        <v>0</v>
      </c>
      <c r="K25" s="46">
        <v>1</v>
      </c>
      <c r="L25" s="28">
        <f>K25/I25</f>
        <v>0.5</v>
      </c>
      <c r="M25" s="9"/>
      <c r="N25" s="9"/>
      <c r="O25" s="239">
        <v>0</v>
      </c>
      <c r="P25" s="239">
        <v>0</v>
      </c>
      <c r="Q25" s="137" t="s">
        <v>331</v>
      </c>
      <c r="R25" s="136">
        <v>0.5</v>
      </c>
      <c r="S25" s="9"/>
      <c r="T25" s="9"/>
      <c r="U25" s="142" t="s">
        <v>351</v>
      </c>
      <c r="V25" s="173" t="s">
        <v>304</v>
      </c>
    </row>
    <row r="26" spans="1:22" ht="66.75" thickBot="1">
      <c r="A26" s="215"/>
      <c r="B26" s="217"/>
      <c r="C26" s="219"/>
      <c r="D26" s="232"/>
      <c r="E26" s="228"/>
      <c r="F26" s="45" t="s">
        <v>269</v>
      </c>
      <c r="G26" s="46" t="s">
        <v>270</v>
      </c>
      <c r="H26" s="46">
        <v>0</v>
      </c>
      <c r="I26" s="51">
        <v>6</v>
      </c>
      <c r="J26" s="44">
        <v>0</v>
      </c>
      <c r="K26" s="46">
        <v>0</v>
      </c>
      <c r="L26" s="6">
        <v>0</v>
      </c>
      <c r="M26" s="9"/>
      <c r="N26" s="9"/>
      <c r="O26" s="240"/>
      <c r="P26" s="240"/>
      <c r="Q26" s="137" t="s">
        <v>332</v>
      </c>
      <c r="R26" s="136">
        <v>0</v>
      </c>
      <c r="S26" s="9"/>
      <c r="T26" s="9"/>
      <c r="U26" s="142" t="s">
        <v>351</v>
      </c>
      <c r="V26" s="174"/>
    </row>
    <row r="27" spans="1:22" ht="75.75" thickBot="1">
      <c r="A27" s="215"/>
      <c r="B27" s="217"/>
      <c r="C27" s="219"/>
      <c r="D27" s="46" t="s">
        <v>271</v>
      </c>
      <c r="E27" s="229"/>
      <c r="F27" s="45" t="s">
        <v>272</v>
      </c>
      <c r="G27" s="46" t="s">
        <v>273</v>
      </c>
      <c r="H27" s="46">
        <v>3</v>
      </c>
      <c r="I27" s="51">
        <v>4</v>
      </c>
      <c r="J27" s="44">
        <v>0</v>
      </c>
      <c r="K27" s="46">
        <v>5</v>
      </c>
      <c r="L27" s="16">
        <v>1</v>
      </c>
      <c r="M27" s="9"/>
      <c r="N27" s="9"/>
      <c r="O27" s="241"/>
      <c r="P27" s="241"/>
      <c r="Q27" s="137" t="s">
        <v>333</v>
      </c>
      <c r="R27" s="140">
        <v>1</v>
      </c>
      <c r="S27" s="9"/>
      <c r="T27" s="9"/>
      <c r="U27" s="142" t="s">
        <v>351</v>
      </c>
      <c r="V27" s="174"/>
    </row>
    <row r="28" spans="1:22" ht="128.25" thickBot="1">
      <c r="A28" s="37" t="s">
        <v>274</v>
      </c>
      <c r="B28" s="38" t="s">
        <v>275</v>
      </c>
      <c r="C28" s="53" t="s">
        <v>276</v>
      </c>
      <c r="D28" s="46" t="s">
        <v>277</v>
      </c>
      <c r="E28" s="124"/>
      <c r="F28" s="46" t="s">
        <v>278</v>
      </c>
      <c r="G28" s="46" t="s">
        <v>279</v>
      </c>
      <c r="H28" s="46">
        <v>2</v>
      </c>
      <c r="I28" s="68">
        <v>3</v>
      </c>
      <c r="J28" s="44">
        <v>0</v>
      </c>
      <c r="K28" s="46">
        <v>0</v>
      </c>
      <c r="L28" s="6">
        <v>0</v>
      </c>
      <c r="M28" s="9"/>
      <c r="N28" s="9"/>
      <c r="O28" s="134">
        <v>200000000</v>
      </c>
      <c r="P28" s="134">
        <v>0</v>
      </c>
      <c r="Q28" s="137" t="s">
        <v>334</v>
      </c>
      <c r="R28" s="136">
        <v>0</v>
      </c>
      <c r="S28" s="9"/>
      <c r="T28" s="9"/>
      <c r="U28" s="142" t="s">
        <v>352</v>
      </c>
      <c r="V28" s="121" t="s">
        <v>305</v>
      </c>
    </row>
    <row r="29" spans="1:22" ht="409.6" thickBot="1">
      <c r="A29" s="37" t="s">
        <v>280</v>
      </c>
      <c r="B29" s="38" t="s">
        <v>281</v>
      </c>
      <c r="C29" s="39" t="s">
        <v>282</v>
      </c>
      <c r="D29" s="45" t="s">
        <v>283</v>
      </c>
      <c r="E29" s="125" t="s">
        <v>320</v>
      </c>
      <c r="F29" s="45" t="s">
        <v>284</v>
      </c>
      <c r="G29" s="69" t="s">
        <v>285</v>
      </c>
      <c r="H29" s="54">
        <v>0.7</v>
      </c>
      <c r="I29" s="55">
        <v>0.75</v>
      </c>
      <c r="J29" s="56">
        <v>0.73</v>
      </c>
      <c r="K29" s="35">
        <v>0.76249999999999996</v>
      </c>
      <c r="L29" s="16">
        <v>1</v>
      </c>
      <c r="M29" s="9"/>
      <c r="N29" s="9"/>
      <c r="O29" s="134">
        <v>189911530</v>
      </c>
      <c r="P29" s="134">
        <v>0</v>
      </c>
      <c r="Q29" s="137" t="s">
        <v>335</v>
      </c>
      <c r="R29" s="136">
        <v>1</v>
      </c>
      <c r="S29" s="9"/>
      <c r="T29" s="9"/>
      <c r="U29" s="141" t="s">
        <v>353</v>
      </c>
      <c r="V29" s="121" t="s">
        <v>306</v>
      </c>
    </row>
    <row r="30" spans="1:22" ht="99.75" thickBot="1">
      <c r="A30" s="70" t="s">
        <v>286</v>
      </c>
      <c r="B30" s="71" t="s">
        <v>287</v>
      </c>
      <c r="C30" s="72" t="s">
        <v>287</v>
      </c>
      <c r="D30" s="73" t="s">
        <v>288</v>
      </c>
      <c r="E30" s="73"/>
      <c r="F30" s="73" t="s">
        <v>289</v>
      </c>
      <c r="G30" s="74" t="s">
        <v>290</v>
      </c>
      <c r="H30" s="75">
        <v>0.4</v>
      </c>
      <c r="I30" s="76">
        <v>0.6</v>
      </c>
      <c r="J30" s="44">
        <v>0</v>
      </c>
      <c r="K30" s="16">
        <v>0.05</v>
      </c>
      <c r="L30" s="16">
        <v>0.1</v>
      </c>
      <c r="M30" s="9"/>
      <c r="N30" s="9"/>
      <c r="O30" s="9"/>
      <c r="P30" s="9"/>
      <c r="Q30" s="137"/>
      <c r="R30" s="138" t="s">
        <v>307</v>
      </c>
      <c r="S30" s="9"/>
      <c r="T30" s="8" t="s">
        <v>340</v>
      </c>
      <c r="U30" s="142" t="s">
        <v>354</v>
      </c>
      <c r="V30" s="121" t="s">
        <v>306</v>
      </c>
    </row>
  </sheetData>
  <mergeCells count="73">
    <mergeCell ref="C1:P1"/>
    <mergeCell ref="A1:B1"/>
    <mergeCell ref="O25:O27"/>
    <mergeCell ref="P25:P27"/>
    <mergeCell ref="O11:O16"/>
    <mergeCell ref="P11:P16"/>
    <mergeCell ref="E18:E20"/>
    <mergeCell ref="E21:E24"/>
    <mergeCell ref="O21:O24"/>
    <mergeCell ref="P21:P24"/>
    <mergeCell ref="H21:H22"/>
    <mergeCell ref="I21:I22"/>
    <mergeCell ref="F21:F22"/>
    <mergeCell ref="G21:G22"/>
    <mergeCell ref="E25:E27"/>
    <mergeCell ref="J17:L17"/>
    <mergeCell ref="Q1:V1"/>
    <mergeCell ref="E2:E4"/>
    <mergeCell ref="E6:E7"/>
    <mergeCell ref="O6:O7"/>
    <mergeCell ref="P6:P7"/>
    <mergeCell ref="A6:A7"/>
    <mergeCell ref="C6:C7"/>
    <mergeCell ref="J2:K2"/>
    <mergeCell ref="U2:U4"/>
    <mergeCell ref="J3:J4"/>
    <mergeCell ref="K3:K4"/>
    <mergeCell ref="M3:N3"/>
    <mergeCell ref="O3:P3"/>
    <mergeCell ref="L2:L4"/>
    <mergeCell ref="M2:P2"/>
    <mergeCell ref="A25:A27"/>
    <mergeCell ref="B25:B27"/>
    <mergeCell ref="C25:C27"/>
    <mergeCell ref="D25:D26"/>
    <mergeCell ref="A21:A24"/>
    <mergeCell ref="B21:B24"/>
    <mergeCell ref="C21:C23"/>
    <mergeCell ref="A18:A20"/>
    <mergeCell ref="B18:B20"/>
    <mergeCell ref="C18:C19"/>
    <mergeCell ref="J18:L18"/>
    <mergeCell ref="J9:L9"/>
    <mergeCell ref="J10:L10"/>
    <mergeCell ref="A11:A16"/>
    <mergeCell ref="B11:B16"/>
    <mergeCell ref="C11:C12"/>
    <mergeCell ref="J12:L12"/>
    <mergeCell ref="C13:C15"/>
    <mergeCell ref="D9:D10"/>
    <mergeCell ref="E11:E15"/>
    <mergeCell ref="A9:A10"/>
    <mergeCell ref="B9:B10"/>
    <mergeCell ref="C9:C10"/>
    <mergeCell ref="Q2:Q4"/>
    <mergeCell ref="R2:R4"/>
    <mergeCell ref="S2:S4"/>
    <mergeCell ref="T2:T4"/>
    <mergeCell ref="V21:V24"/>
    <mergeCell ref="V25:V27"/>
    <mergeCell ref="V2:V4"/>
    <mergeCell ref="V6:V7"/>
    <mergeCell ref="V9:V10"/>
    <mergeCell ref="V11:V16"/>
    <mergeCell ref="V18:V20"/>
    <mergeCell ref="G2:G4"/>
    <mergeCell ref="H2:H4"/>
    <mergeCell ref="I2:I4"/>
    <mergeCell ref="A2:A4"/>
    <mergeCell ref="B2:B4"/>
    <mergeCell ref="C2:C4"/>
    <mergeCell ref="D2:D4"/>
    <mergeCell ref="F2:F4"/>
  </mergeCells>
  <hyperlinks>
    <hyperlink ref="V5" r:id="rId1"/>
    <hyperlink ref="V11" r:id="rId2"/>
    <hyperlink ref="V18" r:id="rId3"/>
    <hyperlink ref="V21" r:id="rId4"/>
    <hyperlink ref="V25" r:id="rId5"/>
    <hyperlink ref="V28" r:id="rId6"/>
    <hyperlink ref="V29" r:id="rId7"/>
    <hyperlink ref="V30" r:id="rId8"/>
  </hyperlinks>
  <pageMargins left="0.7" right="0.7" top="0.75" bottom="0.75" header="0.3" footer="0.3"/>
  <pageSetup orientation="portrait" r:id="rId9"/>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MISIONAL</vt:lpstr>
      <vt:lpstr>INSTITUCIONAL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Herrera</dc:creator>
  <cp:lastModifiedBy>Lynne Anne Davis Sjogreen</cp:lastModifiedBy>
  <dcterms:created xsi:type="dcterms:W3CDTF">2024-11-19T03:23:27Z</dcterms:created>
  <dcterms:modified xsi:type="dcterms:W3CDTF">2025-01-24T17:07:58Z</dcterms:modified>
</cp:coreProperties>
</file>