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davis\Documents\PLANEACION 2023-2027\PLAN DE ACCION INSTITUCIONAL 2024\"/>
    </mc:Choice>
  </mc:AlternateContent>
  <bookViews>
    <workbookView xWindow="0" yWindow="0" windowWidth="28800" windowHeight="13620"/>
  </bookViews>
  <sheets>
    <sheet name="MISIONAL" sheetId="1" r:id="rId1"/>
    <sheet name="INSTITUCIONAL"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2" l="1"/>
  <c r="R19" i="1" l="1"/>
  <c r="L19" i="1"/>
  <c r="K19" i="1"/>
  <c r="L29" i="2" l="1"/>
  <c r="J29" i="2"/>
  <c r="R44" i="1"/>
  <c r="L37" i="1"/>
  <c r="K36" i="1"/>
  <c r="R35" i="1"/>
  <c r="L35" i="1"/>
  <c r="K35" i="1"/>
  <c r="R34" i="1"/>
  <c r="L34" i="1"/>
  <c r="L33" i="1"/>
  <c r="K33" i="1"/>
  <c r="R32" i="1"/>
  <c r="L32" i="1"/>
  <c r="K32" i="1"/>
  <c r="L30" i="1"/>
  <c r="R28" i="1"/>
  <c r="L27" i="1"/>
  <c r="R27" i="1"/>
  <c r="K27" i="1"/>
  <c r="R23" i="1"/>
  <c r="L23" i="1"/>
  <c r="L22" i="1"/>
  <c r="R14" i="1"/>
  <c r="T20" i="2"/>
  <c r="N20" i="2"/>
  <c r="M36" i="2"/>
  <c r="L36" i="2"/>
  <c r="N35" i="2"/>
  <c r="T34" i="2"/>
  <c r="T32" i="2"/>
  <c r="T31" i="2"/>
  <c r="N31" i="2"/>
  <c r="M30" i="2"/>
  <c r="L30" i="2"/>
  <c r="N30" i="2" s="1"/>
  <c r="T30" i="2" s="1"/>
  <c r="T28" i="2"/>
  <c r="T27" i="2"/>
  <c r="T26" i="2"/>
  <c r="T25" i="2"/>
  <c r="T24" i="2"/>
  <c r="T23" i="2"/>
  <c r="N22" i="2"/>
  <c r="T21" i="2"/>
  <c r="M20" i="2"/>
  <c r="L20" i="2"/>
  <c r="T18" i="2"/>
  <c r="T17" i="2"/>
  <c r="T16" i="2"/>
  <c r="T15" i="2"/>
  <c r="T14" i="2"/>
  <c r="L14" i="2"/>
  <c r="T13" i="2"/>
  <c r="T12" i="2"/>
  <c r="N11" i="2"/>
  <c r="T11" i="2" s="1"/>
  <c r="K30" i="2"/>
  <c r="J30" i="2"/>
  <c r="K28" i="2"/>
  <c r="N28" i="2" s="1"/>
  <c r="K22" i="2"/>
  <c r="K20" i="2"/>
  <c r="J22" i="2"/>
  <c r="R46" i="1"/>
  <c r="L46" i="1"/>
  <c r="J33" i="1"/>
  <c r="I33" i="1"/>
  <c r="J34" i="1"/>
  <c r="I34" i="1"/>
  <c r="J36" i="1"/>
  <c r="R36" i="1" s="1"/>
  <c r="I36" i="1"/>
  <c r="L36" i="1"/>
  <c r="J32" i="1"/>
  <c r="I32" i="1"/>
  <c r="R31" i="1"/>
  <c r="I30" i="1"/>
  <c r="L13" i="1"/>
  <c r="J27" i="1"/>
  <c r="I26" i="1"/>
  <c r="H23" i="1"/>
  <c r="L9" i="1"/>
  <c r="R33" i="1" l="1"/>
</calcChain>
</file>

<file path=xl/comments1.xml><?xml version="1.0" encoding="utf-8"?>
<comments xmlns="http://schemas.openxmlformats.org/spreadsheetml/2006/main">
  <authors>
    <author>Estudiante25</author>
  </authors>
  <commentList>
    <comment ref="D26" authorId="0" shapeId="0">
      <text>
        <r>
          <rPr>
            <b/>
            <sz val="9"/>
            <color indexed="81"/>
            <rFont val="Tahoma"/>
            <family val="2"/>
          </rPr>
          <t>Estudiante25:</t>
        </r>
        <r>
          <rPr>
            <sz val="9"/>
            <color indexed="81"/>
            <rFont val="Tahoma"/>
            <family val="2"/>
          </rPr>
          <t xml:space="preserve">
En el corto Plazo de manera interna - diseñar una politica defina la ruta </t>
        </r>
      </text>
    </comment>
    <comment ref="D27" authorId="0" shapeId="0">
      <text>
        <r>
          <rPr>
            <b/>
            <i/>
            <sz val="14"/>
            <color indexed="10"/>
            <rFont val="Tahoma"/>
            <family val="2"/>
          </rPr>
          <t xml:space="preserve">Estudiante25:
trabajado  con Julieth </t>
        </r>
      </text>
    </comment>
    <comment ref="E40" authorId="0" shapeId="0">
      <text>
        <r>
          <rPr>
            <sz val="12"/>
            <color rgb="FF006100"/>
            <rFont val="Aptos Narrow"/>
            <family val="2"/>
            <scheme val="minor"/>
          </rPr>
          <t>Estudiante25:</t>
        </r>
        <r>
          <rPr>
            <sz val="12"/>
            <color rgb="FF9C0006"/>
            <rFont val="Aptos Narrow"/>
            <family val="2"/>
            <scheme val="minor"/>
          </rPr>
          <t xml:space="preserve">
</t>
        </r>
        <r>
          <rPr>
            <sz val="12"/>
            <color rgb="FF9C5700"/>
            <rFont val="Aptos Narrow"/>
            <family val="2"/>
            <scheme val="minor"/>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<sst xmlns="http://schemas.openxmlformats.org/spreadsheetml/2006/main" count="510" uniqueCount="406">
  <si>
    <t>LÍNEAS TEMÁTICAS</t>
  </si>
  <si>
    <t>DESCRIPCIÓN</t>
  </si>
  <si>
    <t>OBJETIVOS ESTRATEGICOS</t>
  </si>
  <si>
    <t>ACCIONES DEL PLAN</t>
  </si>
  <si>
    <t>INDICADORES</t>
  </si>
  <si>
    <t>FÓRMULA DEL INDICADOR</t>
  </si>
  <si>
    <t>LÍNEA BASE</t>
  </si>
  <si>
    <t>META 2024</t>
  </si>
  <si>
    <t>PROYECCIÓN DE LA EJECUCIÓN DE LA META TRIMESTRALMENTE</t>
  </si>
  <si>
    <t>TOTAL</t>
  </si>
  <si>
    <t>RECURSOS FINANCIEROS Y TIPO DE FUENTE 2024</t>
  </si>
  <si>
    <t>OBSERVACIONES</t>
  </si>
  <si>
    <t>% DE AVANCE DEL PERIODO</t>
  </si>
  <si>
    <t xml:space="preserve">REPORTE DE RECURSOS FINANCIEROS EJECUTADOS CON CORTE </t>
  </si>
  <si>
    <t>REPORTE CUALITATIVO DEL AVANCE EN EL CUMPLIMIENTO DE LA META</t>
  </si>
  <si>
    <t>LIDER DEL PROCESO</t>
  </si>
  <si>
    <t>TRIM I</t>
  </si>
  <si>
    <t>TRIM II</t>
  </si>
  <si>
    <t>FUNCIONAMIENTO</t>
  </si>
  <si>
    <t>INVERSIÓN</t>
  </si>
  <si>
    <t>NACIÓN</t>
  </si>
  <si>
    <t>PROPIOS</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</si>
  <si>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</si>
  <si>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</si>
  <si>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</si>
  <si>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</si>
  <si>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</si>
  <si>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</si>
  <si>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SE REALIZAN ACCIONES ENCAMINADAS A PODER CREAR NUEVOS PROGRAMAS ACADEMICOS. SE LOGRA LA CREACION DE UNO DE ELLOS.SIN EMBARGO, POR TEMAS DE TIEMPO Y RECURSOS SE MANEJA LA ACCION DE ACUERDO A LOS REQUERIMIENTOS EXTERNOS QUE VAYAN ALLEGANDO A LA INSTITUICION EN PRO DE DAR CUMPLIMIENTO CON ESTE</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</si>
  <si>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</si>
  <si>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</si>
  <si>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</si>
  <si>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</si>
  <si>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</si>
  <si>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</si>
  <si>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</si>
  <si>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</si>
  <si>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</si>
  <si>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</si>
  <si>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NO TIENE METAS ASIGNADAS PARA ESTE PERIODO</t>
  </si>
  <si>
    <t>AUNQUE NO TIENE METAS SE HAN REALIZADO ACCIONES PARA LLEVAR A CABO EL DESARROLLO DE ESTAS ESTRATEGIAS. SE ENTREGO CRONOGRAMA DE ACTIVIDADES A DESARROLLAR PARA CAMBIO DE CARACTER, SE SOCIALIZO EN EL CONSEJO DIRECTIVO LA INTENION Y POSTERIORMENTE SE PRESENTO EL ACUERDO DE AUTROZACION PARA CAMBIAR DE CARACTER Y FUE APROBADO.</t>
  </si>
  <si>
    <t>Vicerrectoría académica</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</si>
  <si>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</si>
  <si>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</si>
  <si>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</si>
  <si>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</si>
  <si>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</si>
  <si>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</si>
  <si>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</si>
  <si>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</si>
  <si>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</si>
  <si>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</si>
  <si>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</si>
  <si>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</si>
  <si>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</si>
  <si>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</si>
  <si>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</si>
  <si>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</si>
  <si>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</si>
  <si>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</si>
  <si>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</si>
  <si>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</si>
  <si>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</si>
  <si>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</si>
  <si>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</si>
  <si>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</si>
  <si>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</si>
  <si>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</si>
  <si>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</si>
  <si>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</si>
  <si>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</si>
  <si>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TODAS LAS AREAS PARTICIPAN EN ESTA POLITICA, SI ESTO ES LA POLITICA. DE EDUCACION INCLUSIVA INSTITUCIONAL. ES TRANSVERSAL, BIENESTAR RECOGE LA INFORMACION DE TODAS LAS AREAS PARA DARLE TRAMITE A ESTA ACCION. SE MANIFIESTA QUE SE RECOGERA LA INFORMACION DEPENDENCIA POR DEPENDENCIA PARA DAR RECORDERIS SOBRE LAS ACCIONES QUE SE DEBEN SER IMPLEMENTADAS. (SI ES ESTO DE LO QUE SE HABLA) HAY COMPROMISOS POR AREAS Y ESTOS NO HAN SIDO REPORTADOS PERO SE TIENEN LAS DE BIENESTAR Y SERAN COMPARTIDAS QUE SON LAS DE INCLUSION</t>
  </si>
  <si>
    <t>40% LAS ACCIONES SI SE HAN ENCAMINADO, FALTA PONER DE ACUERDO A LAS AREAS PARA LA ENTREGA DE LA INFORMACION Y EVIDENCIAS</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</si>
  <si>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</si>
  <si>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</si>
  <si>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</si>
  <si>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</si>
  <si>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</si>
  <si>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</si>
  <si>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</si>
  <si>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</si>
  <si>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</si>
  <si>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</si>
  <si>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</si>
  <si>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</si>
  <si>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 xml:space="preserve">LO QUE QUIERE DECIR QUE FALTA UN 60% PARA CUMPLIR CON LA ACCION </t>
  </si>
  <si>
    <t>Fomentar la promoción de la cultura raizal isleña, a través de la apropiación del kriol.</t>
  </si>
  <si>
    <t>Número de personas formadas en Kriol</t>
  </si>
  <si>
    <t># de personas formadas en Kriol</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</si>
  <si>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</si>
  <si>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</si>
  <si>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</si>
  <si>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</si>
  <si>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</si>
  <si>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</si>
  <si>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</si>
  <si>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</si>
  <si>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</si>
  <si>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</si>
  <si>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</si>
  <si>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</si>
  <si>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</si>
  <si>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</si>
  <si>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</si>
  <si>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Extensión y Proyección social JULIETT</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</si>
  <si>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</si>
  <si>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</si>
  <si>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</si>
  <si>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</si>
  <si>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</si>
  <si>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</si>
  <si>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SE REALIZA EL CONTRATO INTERADMINISTRATIVO 002 DE 2024 EL 20 DE JUNIO QUE TIENE POR OBJETO: EJECUTAR LAS ACCIONES PARA LA CREACION DE UN CENTRO DE EMPRENDIMIENTO DE ACUERDO CON LA NORMATIVIDAD NACIONAL VIGENTE QUE PERMITA EL FORTALECIMIENTO DE LA INVESTIGACION Y LA SOSTENIBILIDAD EN EL AREA DE INFLUENCIA DEL INSTITUO NACIONAL DE FORMACION TECNICA PROFESIONAL DE SAN ANDRES PROVIDENCIA-INFOTEP</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</si>
  <si>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</si>
  <si>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</si>
  <si>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</si>
  <si>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</si>
  <si>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</si>
  <si>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</si>
  <si>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</si>
  <si>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</si>
  <si>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</si>
  <si>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</si>
  <si>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SE DESARROLLAN ACTIVIDADES QUE DAN CABIDA A LA CONSECUCION DEL OBJETIVO DE LA META, SIN EMBARGO SE PROPONE CAMBIAR LA METODOLOGIA PARA QUE LA RECILECCION DE LA INFORMACION SEA MAS PRECISA Y ACORDE AL INDICADOR</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</si>
  <si>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</si>
  <si>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</si>
  <si>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</si>
  <si>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Diseñar e implementar el programa de salud, hábitos y estilos de vida saludable.</t>
  </si>
  <si>
    <t>Programa de bienestar estudiantil diseñado e implementado</t>
  </si>
  <si>
    <t># de actividades del programa de bienestar estudiantil ejecutadas/ #de actividades del programa de bienestar estudiantil planeadas</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</si>
  <si>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</si>
  <si>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</si>
  <si>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</si>
  <si>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</si>
  <si>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</si>
  <si>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</si>
  <si>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</si>
  <si>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</si>
  <si>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</si>
  <si>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</si>
  <si>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</si>
  <si>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</si>
  <si>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</si>
  <si>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</si>
  <si>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</si>
  <si>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</si>
  <si>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</si>
  <si>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</si>
  <si>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</si>
  <si>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</si>
  <si>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ESTE COMPONENTE SE DESARROLLA DE ACUERDO A LAS SIGUIENTES ACCIONES: 
-Incrementar el número de productos de investigación desarrollados por el grupo de investigación.
-Incrementar el número de proyectos de investigación bajo la ejecución del grupo de investigación. 
-Realizar eventos académicos para la socialización de propuestas, avances y/o resultados de los diferentes proyectos de investigación bajo el liderazgo del grupo de investigación.
-Implementar estrategias para la creación y fortalecimiento de los semilleros de investigación institucional.
-Aumentar el número de estudiantes miembros del programa de semilleros de investigación de la institución.
Implementar el programa de estímulos e incentivos a la producción investigativa para semilleristas, profesores e investigadores.
-Aumentar la participación de la Institución en las diferentes redes de conocimiento de ciencia, tecnología e innovación y comités interinstitucionales a nivel local, nacional e internacional.</t>
  </si>
  <si>
    <t>SE REALIZA LA CONTRATACION DE LA PERSONA QUE VA A ESTAR ENCARGADA DEL DESARROLLO DE LAS ACCIONES ENCONTRADAS EN EL DISEÑO DEL PLAN</t>
  </si>
  <si>
    <t>Fomentar el uso de las capacidades instaladas del laboratorio de innovación.</t>
  </si>
  <si>
    <t>Diseño e Implementar el plan estrategico para la sostenibilidad del laboratorio de innovación.</t>
  </si>
  <si>
    <t>Plan Estrategico del laboratorio de innovacion implementado</t>
  </si>
  <si>
    <t>Acciones ejecutadas (EE) / Acciones Planeadas (EP) * 100</t>
  </si>
  <si>
    <t>EL DESARROLLO DEL DOCUMENTO CUENTA COMO IN LINEAMIENTO INICIAL PARA LA IMPLEMENTACION DE ESTE</t>
  </si>
  <si>
    <t>Ejecutar proyectos Ciencias, técnologias e innovación financiados, bajo distintas fuentes (internas y externas).</t>
  </si>
  <si>
    <t>Aumentar el número de proyectos ejecutados bajo financiación  de fuentes internas</t>
  </si>
  <si>
    <t>Proyectos de investigacion ejecutados y financiados de fuentes internas</t>
  </si>
  <si>
    <t>Numero de Proyectos de investigacion ejecutados y financiados de fuentes internas /Proyectos de investigacion formulados</t>
  </si>
  <si>
    <t>SE CUENTAN CON LOS PROYECTOS PARA LA PROXIMA CONVOCATORIA INTERNA DE PROYECTOS DE INVESTIGACION (TERCER TRIMESTRE)</t>
  </si>
  <si>
    <t xml:space="preserve">SE REALIZA UNA FORMACION EN ESTRUCTURACION DE PROYECTOS Y FORMULACION DE INVESTIGACION PARA PRESENTARSE EN LA CONVOCATORIA. LOS RESULTADOS DE ESTA CAPACITACION SON PROYECTOS INTERNOS </t>
  </si>
  <si>
    <t>Aumentar el número de proyectos ejecutados bajo financiación de diferentes fuentes externas.</t>
  </si>
  <si>
    <t>Proyectos de investigacion ejecutados y financiados de fuentes externas</t>
  </si>
  <si>
    <t>Numero de Proyectos de investigacion ejecutados y financiados de fuentes externas /Proyectos de investigacion formulados</t>
  </si>
  <si>
    <t>1. Convocatoria Vocaciones Tempranas - Ondas. Ejecutores.
2. Convocatoria No. 43.  Turismo Científico (radicado). Unimagdalena aliados
3. Convocatoria Desafios ambientales Pesca artesanal - (Presentado). aliados
4. Convocatoria Gestión de Riesgos Unal - aliados.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</si>
  <si>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</si>
  <si>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</si>
  <si>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</si>
  <si>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</si>
  <si>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</si>
  <si>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</si>
  <si>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Rectoría</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</si>
  <si>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</si>
  <si>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</si>
  <si>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</si>
  <si>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</si>
  <si>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</si>
  <si>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</si>
  <si>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</si>
  <si>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</si>
  <si>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</si>
  <si>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</si>
  <si>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</si>
  <si>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</si>
  <si>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</si>
  <si>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</si>
  <si>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</si>
  <si>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</si>
  <si>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</si>
  <si>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</si>
  <si>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</si>
  <si>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</si>
  <si>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DE 4 PROGRAMAS FALTAN POR REVISAR POR PARTE DE LOS PARES ACADEMICOS 3 DE ESTOS</t>
  </si>
  <si>
    <t>SE SUSCRIBE 1 CONVENIO, FALTA SUBIR EVIDENCIA</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</si>
  <si>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</si>
  <si>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</si>
  <si>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</si>
  <si>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</si>
  <si>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</si>
  <si>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</si>
  <si>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</si>
  <si>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</si>
  <si>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</si>
  <si>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</si>
  <si>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</si>
  <si>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</si>
  <si>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</si>
  <si>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</si>
  <si>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</si>
  <si>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NO SE REPORTA INFORMACION PARA ESTE PERIODO</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</si>
  <si>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</si>
  <si>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</si>
  <si>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</si>
  <si>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</si>
  <si>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</si>
  <si>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</si>
  <si>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</si>
  <si>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</si>
  <si>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</si>
  <si>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</si>
  <si>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</si>
  <si>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</si>
  <si>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NO TIENE METAS ASIGNADAS PARA EL PERIODO</t>
  </si>
  <si>
    <t>Vicerrectoría Administrativa y financiera AVELINO MEZA</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</si>
  <si>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</si>
  <si>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</si>
  <si>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</si>
  <si>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</si>
  <si>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</si>
  <si>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</si>
  <si>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</si>
  <si>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</si>
  <si>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</si>
  <si>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</si>
  <si>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</si>
  <si>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</si>
  <si>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</si>
  <si>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</si>
  <si>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AUNQUE NO SE TENGAN ESTRATEGIAS PARA DAR CUMPLMIENTO A LA META, SI SE REALIZAN ACCIONES QUE ENCAMINAN LA CONSECUCION DE LOGROS Y EL DESARROLLO DEL BIENESTAR DE LOS COLABORADORES INTERNOS DE LA INSTITUCION</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</si>
  <si>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</si>
  <si>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</si>
  <si>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</si>
  <si>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</si>
  <si>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</si>
  <si>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</si>
  <si>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</si>
  <si>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</si>
  <si>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</si>
  <si>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</si>
  <si>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</si>
  <si>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JURIDICA WENDY</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</si>
  <si>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</si>
  <si>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</si>
  <si>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</si>
  <si>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</si>
  <si>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</si>
  <si>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</si>
  <si>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Vicerrectoría Administrativa y financiera - AVELINO MEZA</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</si>
  <si>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</si>
  <si>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</si>
  <si>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</si>
  <si>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</si>
  <si>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</si>
  <si>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</si>
  <si>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</si>
  <si>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SE EVIDENCIA BAJO CONTRATOS LA REALIZACION DE MANTENIMIENTOS A LA PARTE DE AIRES ACONDICIONADOS Y PARTE ELECTRICA DE LA INSTITUCION</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</si>
  <si>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</si>
  <si>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</si>
  <si>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</si>
  <si>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</si>
  <si>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</si>
  <si>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</si>
  <si>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</si>
  <si>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</si>
  <si>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</si>
  <si>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</si>
  <si>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</si>
  <si>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SE CARGA EL PLAN DE SEGURIDAD Y PRIVACIDAD DE LA INFORMACION, ESTE CUENTA CON 19 ACTIVIDADES A REALIZAR EN EL AÑO. SE CARGARON LAS EVIDENCIAS CORRECTAMENTE</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</si>
  <si>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</si>
  <si>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</si>
  <si>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</si>
  <si>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</si>
  <si>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</si>
  <si>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</si>
  <si>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</si>
  <si>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</si>
  <si>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</si>
  <si>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</si>
  <si>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</si>
  <si>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SE REALIZARON MAS DE 4 TALLERES CON REFERENCIA A LA FORMACION Y MANEJO Y EJECUCION CONTABLE. ESPERAR LISTAS DE ASISTENCIA DE CRISIA CON LA CANTIDAD DE FORMACIONES HECHAS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</si>
  <si>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</si>
  <si>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</si>
  <si>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</si>
  <si>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</si>
  <si>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</si>
  <si>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</si>
  <si>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</si>
  <si>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</si>
  <si>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</si>
  <si>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</si>
  <si>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</si>
  <si>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</si>
  <si>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</si>
  <si>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</si>
  <si>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</si>
  <si>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</si>
  <si>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</si>
  <si>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LINK DE EVIDENCIAS</t>
  </si>
  <si>
    <t>https://drive.google.com/drive/u/3/folders/1D-FxFBq844PnE-qPrU8YMP_QsVyIWBa0
https://drive.google.com/drive/u/3/folders/1CpY_jjwtx8uK5G29hFJN5R8jIq8qydvr</t>
  </si>
  <si>
    <t>https://drive.google.com/drive/u/3/folders/1Dj53Uv9yDTNxKA7XUd8MPDDxiwRrPtYv</t>
  </si>
  <si>
    <t>https://drive.google.com/drive/u/3/folders/1xsZGLHZJWRbOD66fMkdD2YR5ESl61ttQ</t>
  </si>
  <si>
    <t>https://drive.google.com/drive/u/3/folders/1XVCMPZ5kURtoYbBrSDsh6XHG9-0yvtKl</t>
  </si>
  <si>
    <t>https://drive.google.com/drive/u/3/folders/1jqMwXz2ugAVtXJ0dOpvNCKOx4HhOF9_Q</t>
  </si>
  <si>
    <t>https://drive.google.com/drive/u/3/folders/1bVDFvBcjVFTBVpTK_PQa6hKaWQ7UOv7l</t>
  </si>
  <si>
    <t>https://drive.google.com/drive/u/3/folders/1DC0eQiGGRV-m_C04GB1zgvnd3iR0tf_K</t>
  </si>
  <si>
    <t>https://drive.google.com/drive/u/3/folders/1eUspOtm-lmddvH8AnVgcRseSfV3Hsvp6</t>
  </si>
  <si>
    <t>TRIM III</t>
  </si>
  <si>
    <t>TRIM IV</t>
  </si>
  <si>
    <t>NO SE REALIZA PORQUE ESTAMOS EN CAMBIO DE CARACTER</t>
  </si>
  <si>
    <t>SE LE OTORGA EL PUNTAJE YA QUE SE EVIDENCIA REALMENTE EL DESARROLLO LOGRADO POR EL AREA</t>
  </si>
  <si>
    <t xml:space="preserve">SE ARTICULÓ, ACTUALIZO LA ATENCION AL CIUDADANO INCLUYENDO PAUTAS DE ATENCION A LOS CIUDADANOS EN CONIDICION DE DISCAPACIDAD. (PERO NO ES TECNOLOGICO). SE REALIZA COLOCACION DE BOTONES DE REDES SOCIALES DENTRO DE LA PAGINA DEL INFOTEP. SE CAMBIA DE POSICION EL BOTON DE PSE PARA QUE SEA MAS VISIBLE EN LA PAGINA WEB. PREGUNTAR A LYNEE PSE </t>
  </si>
  <si>
    <t xml:space="preserve">NO SE CUENTA CON UN LINEAMIENTO EN MATERIA DE MODERNIZACION O ACCIONES PARA PODER MODERNIZAR ESTE. NO SE CUENTA CON RECURSOS </t>
  </si>
  <si>
    <t>COMO TAL ESTAS SON ACCIONES REALIZADAS MAS NO LAS ESTRATEGIAS PARA REALIZARLAS. PERO EN TEMA DE GESTION SE CUMPLE A CABALIDAD LAS ACTIVIDADES</t>
  </si>
  <si>
    <t>SE REALIZAN MAS ACTIVIDADES ENCAMINADAS A MEJORAR EL BIENESTAR DEL TALENTO HUMANO Y CLIMA ORGANIZACIONAL</t>
  </si>
  <si>
    <t xml:space="preserve">Se han hecho acercamientos y gestiones para la estrategia. Sin embargo,  no se tiene una estrategia de transito inmediato pero se esta en la busqueda de cual sería. </t>
  </si>
  <si>
    <t>Se cumple con la meta propuesta para el año 2024</t>
  </si>
  <si>
    <t>Se declaran: contaduria publica y administracion de empresas</t>
  </si>
  <si>
    <t>El monto se debe a matriculas y derechos complementarios (lo que paga el gobierno y lo que pagan los estudiantes)</t>
  </si>
  <si>
    <t>La meta total alcanza un 133,56%, sobrepasando en un 23% las expectativas planteadas</t>
  </si>
  <si>
    <t xml:space="preserve">Se realizan gestiones para dar cumplimiento al indicador </t>
  </si>
  <si>
    <t>Se le otorga 5% en los trimestres por los avances que se tienen en teoria, falta la implementacion y desarrollo</t>
  </si>
  <si>
    <t>El resultado obtenido para el año 2023 es el que se presenta en el año 2024, en este orden de ideas no se sabe hasta el 2025 el valor del 2024 pero para el 2023 bajó en proporcion con la meta establecida actualmente</t>
  </si>
  <si>
    <t>Bajo el contrato del profesor XXX se realiza la formacion de funcionarios de la institucion que comienza en el mes de agosto 2024, en total son 8 los inscritos divididos en 7 funcionarios y 1 docente. Aunque la formacion no se culmina con diplomas estos siguen siendo formados en una segunda lengua</t>
  </si>
  <si>
    <t>Se le da un valor de 5% porque el lider del proceso ha realizado acciones encaminantes para la gestion de la actividad</t>
  </si>
  <si>
    <t>Los ingresos aumentaron, se anexan las evidencias</t>
  </si>
  <si>
    <t>Para septiembre se tienen 25 personas más formadas</t>
  </si>
  <si>
    <t>Se suben las evidencias y se observa que las personas graduadas formadas en ingles son 36</t>
  </si>
  <si>
    <t>En el dia de la emancipacion se tienen evidencias de la participacion de 123 personas</t>
  </si>
  <si>
    <t xml:space="preserve">Se tiene en cuenta la linea base que es de 50, asi lo indica el plan estrategico </t>
  </si>
  <si>
    <t>Para el tercer semestre se obtuvo la evidencia acta #15 de extension en donde está la socialización de la estrategia INFOTEP A LA COMUNIDAD y se recibieron aportes de profesores, registro fotografico y asistencia</t>
  </si>
  <si>
    <t>Esta acción se cumple con el cumulo de otras 7 actividades en donde a la fecha del tercer corte se han completado 6 de estas</t>
  </si>
  <si>
    <t>Aceptación de ponencia II congreso de turismo patrimonio y sociedad. Invitado internacional de evento HAIPI, evento de emprende caribe desarrollo de feria con invitado internacional e INFOTEP participó en congreso internacional de patrimonio</t>
  </si>
  <si>
    <t>Reporte de ingreso de GYM de julio, agosto y septiembre -- seminario de grado. Evidencias de agosto y septiembre del GYM faltan</t>
  </si>
  <si>
    <t>Las acciones se desarrollan de acuerdo al plan que tiene la oficina de Bienestar</t>
  </si>
  <si>
    <t>El porcentaje de intencion de desecion sube con respecto a los dos primeros trimestres del año</t>
  </si>
  <si>
    <t>Las evidencias son los estudiantes matriculados Vs los estudiantes que se ausentan intersemestralmente</t>
  </si>
  <si>
    <t>Aun no se ha implementado la politica pero se tiene a la persona contratada para realizar esta actividad.</t>
  </si>
  <si>
    <t>Se trabajan acciones encaminantes al desarrollo de lo que podria ser la politica de acceso</t>
  </si>
  <si>
    <t>El diseño de un plan estrategico de sostenibilidad del laboratorio de innovacion. como soportes: el contrato del diseño del plan estrategico para la sostenivilidad del laboratorio</t>
  </si>
  <si>
    <t>El programa se entiende como la ejecucion de las movilidades que se realizan</t>
  </si>
  <si>
    <t>No se realiza gestion para el cumplimiento de la actividad</t>
  </si>
  <si>
    <t>Campañas informativas acerca de que es la autoevaluacion, se realizaron 3 de estas por redes sociales con el fin de generar expectativas, brindando informacion sobre el proceso de autoevaluacion. Posterior a esto, se realizaron encuestas de percepcion para 5 grupos de interes (docentes, estudiantes, administrativos, contratistas, directivos) sobre las condiciones de calidad institucional. ademas, se genera informe de resultado de encuestas para realizar los ajustes necesarios para este mismo informe. Se socializa ante el comité de autoevaluacion, ante la comunidad y ante el consejo academico/directivo un plan de mejora con acciones para el año 2025.</t>
  </si>
  <si>
    <t>Jornada de capacitacion de la universidad unimagdalena</t>
  </si>
  <si>
    <t>El pinar se sigue desarrollando en la manera que los programas internos de este deben tener una continuidad en la institucion. Los valores obtenidos se rescatan de las acciones que realiza la lider como parte del seguimiento del plan de accion de este</t>
  </si>
  <si>
    <t xml:space="preserve">Se adjuntan las evidencias </t>
  </si>
  <si>
    <t>Se realiza gestión para busqueda de nuevo software contable. Sin embargo, se sigue utilizando el mismo en la institución</t>
  </si>
  <si>
    <t>Se cuenta con software novasoft, se está revisando si se puede actualizar o adquirir otro en el mercado, aun no se tienen propuestas revisadas para cambio, se continua con el mismo anterior, se cuenta con un soporte el cual está contratado. se actualizó la licencia del programa novasoft. se comp, imp, routers, licencias de software. se espera constatar con contabilidad un nuevo software para el cambio de novasoft, se han revisado varios software pero aún no hay una concordancia en cual debe ser evaluado para su adquisición.</t>
  </si>
  <si>
    <t>2 capacitaciones que se realizan en julio, y antes de esto se realizó un barrido de los softwares que necesita cada área, capacitación uso de impresoras y equipos nuevos que se compraron. El listado de asistencia se obtiene de bienestar en donde por cada carrera se capacitan a la comunidad academica</t>
  </si>
  <si>
    <t>Adjudicación de estos procesos (la formula se le aplicaría 6/6 ya que 2 de los otros 4 procesos para la totalidad de 6 fueron realizados)</t>
  </si>
  <si>
    <t>Formulacion del Plan, su aprobacion y ejecucion realizada</t>
  </si>
  <si>
    <t>Se realizan las gestiones, ya que se nota el trabajo realizado dentro del plantel estudiantil. Sin embargo, no se cuenta con un plan detallado y unas actividades a realizar, dado esto se otorga el porcentaje</t>
  </si>
  <si>
    <t>Se envían los correos correspondientes del correo institucional del rector en donde se evidencia la información solicitada y se suben al drive de evidencias estas cartas realizadas por la institución</t>
  </si>
  <si>
    <t>PLAN DE ACCIÓN 2024: COMPONENTE GESTIÓN MISIONAL
INSTITUTO NACIONAL DE FORMACIÓN TÉCNICA PROFESIONAL DE SAN ANDRÉS Y PROVIDENCIA - INFOTEP SAI</t>
  </si>
  <si>
    <t>POLÍTICA INSTITUCIONAL, MIPG O MISIONAL ASOCIADA</t>
  </si>
  <si>
    <t>SEGUIMIENTO 3ER TRIMESTRE DE 2024- MESES: JULIO-AGOSTO-SEPTIEMBRE</t>
  </si>
  <si>
    <t>Fortalecimiento organizacional y simplificación de procesos,  Seguimiento y evaluación al desempeño institucional,  Participación Ciudadana, Racionalización de trámites</t>
  </si>
  <si>
    <t>Control Interno</t>
  </si>
  <si>
    <t>Fortalecimiento organizacional y simplificación de procesos</t>
  </si>
  <si>
    <t>Gestión Estratégica de Talento Humano</t>
  </si>
  <si>
    <t>Gestión Estratégica de Talento Humano + Servicio al ciudadano</t>
  </si>
  <si>
    <t>Salud y Seguridad en el Trabajo</t>
  </si>
  <si>
    <t>Compras y contratación pública + Defenca Juridica</t>
  </si>
  <si>
    <t>Infraestructura física y tecnológica</t>
  </si>
  <si>
    <t>Política de Gobierno digital y seguridad de la información.</t>
  </si>
  <si>
    <t>Gestión presupuestal y eficiencia del gasto público y planeación institucional</t>
  </si>
  <si>
    <t>Institucional de Comunicaciones</t>
  </si>
  <si>
    <t>Gestión Documental</t>
  </si>
  <si>
    <t>Participación ciudadana, Racionalización de Trámites</t>
  </si>
  <si>
    <t>Planeación con todos los líderes de procesos - Lynne Davis</t>
  </si>
  <si>
    <t>Control Interno Andrés Meza</t>
  </si>
  <si>
    <t>Control Interno - Andrés Meza</t>
  </si>
  <si>
    <t xml:space="preserve">Vicerrectoría Académica : Jamina Henry y Coordinadora de SGC Janelle Forbes </t>
  </si>
  <si>
    <t>Vicerrectoría Administrativa y financiera Andrés  Meza</t>
  </si>
  <si>
    <t>Vicerrectoría Administrativa y financiera: Jefe de talento Humano- Jaime Jimenez</t>
  </si>
  <si>
    <t>Vicerrectoría Administrativa y financiera: Jefe de talento Humano- Jaime Jimenez + Andres Meza</t>
  </si>
  <si>
    <t>Vicerrectoría Administrativa y financiera: Jefe de Talento Humano + Líder de SST- Jaime Jimenez + Jhinezhka Davis</t>
  </si>
  <si>
    <t>Vicerrectoría Administrativa y financiera - Avelino  Meza</t>
  </si>
  <si>
    <t>Vicerrectoría Administrativa y financiera: Sistemas y Tecnología Jeiner Lora</t>
  </si>
  <si>
    <t>Vicerrectoría Administrativa y financiera - Avelino Meza</t>
  </si>
  <si>
    <t>Rectoria: Planeación + Comunicaciones-Lynne Davis</t>
  </si>
  <si>
    <t>Vicerrectoría Administrativa y financiera: Gestión Documental Zoraida Vanegas</t>
  </si>
  <si>
    <t>Vicerrectoría Administrativa y financiera: Coordinadora de calidad  Janelle Forbes</t>
  </si>
  <si>
    <t>Vicerrectoría Académica - Jamina  Hernry</t>
  </si>
  <si>
    <t xml:space="preserve">Coordinación Académica Surysaday </t>
  </si>
  <si>
    <t>Vicerrectoría Académica- Jamina Henry</t>
  </si>
  <si>
    <t>Vicerrectoría Académica-Jamina Henry</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</si>
  <si>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</si>
  <si>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</si>
  <si>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</si>
  <si>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</si>
  <si>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</si>
  <si>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</si>
  <si>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Downss</t>
  </si>
  <si>
    <t>Vicerrectoría Académica: Centro de lenguas - Emelino O'Neill + Derick  Hudson</t>
  </si>
  <si>
    <t>Vicerrectoría Académica: Coordinación de Extensión - Julliet Orozco+ Derick  Hudson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</si>
</sst>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Red]\-&quot;$&quot;\ #,##0"/>
    <numFmt numFmtId="42" formatCode="_-&quot;$&quot;\ * #,##0_-;\-&quot;$&quot;\ * #,##0_-;_-&quot;$&quot;\ * &quot;-&quot;_-;_-@_-"/>
    <numFmt numFmtId="44" formatCode="_-&quot;$&quot;\ * #,##0.00_-;\-&quot;$&quot;\ * #,##0.00_-;_-&quot;$&quot;\ * &quot;-&quot;??_-;_-@_-"/>
    <numFmt numFmtId="164" formatCode="0.0%"/>
    <numFmt numFmtId="165" formatCode="_-&quot;$&quot;\ * #,##0_-;\-&quot;$&quot;\ * #,##0_-;_-&quot;$&quot;\ * &quot;-&quot;??_-;_-@_-"/>
    <numFmt numFmtId="166" formatCode="_-&quot;$&quot;\ * #,##0_-;\-&quot;$&quot;\ * #,##0_-;_-&quot;$&quot;\ * &quot;-&quot;??_-;_-@"/>
    <numFmt numFmtId="167" formatCode="_-[$$-240A]\ * #,##0_-;\-[$$-240A]\ * #,##0_-;_-[$$-240A]\ * &quot;-&quot;??_-;_-@_-"/>
    <numFmt numFmtId="168" formatCode="_-&quot;$&quot;\ * #,##0_-;\-&quot;$&quot;\ * #,##0_-;_-&quot;$&quot;\ * &quot;-&quot;_-;_-@"/>
  </numFmts>
  <fonts count="26">
    <font>
      <sz val="12"/>
      <color theme="1"/>
      <name val="Aptos Narrow"/>
      <family val="2"/>
      <scheme val="minor"/>
    </font>
    <font>
      <sz val="12"/>
      <color theme="1"/>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b/>
      <sz val="16"/>
      <color rgb="FFFFFFFF"/>
      <name val="Arial"/>
      <family val="2"/>
    </font>
    <font>
      <b/>
      <sz val="12"/>
      <color theme="1"/>
      <name val="Arial"/>
      <family val="2"/>
    </font>
    <font>
      <b/>
      <sz val="11"/>
      <color theme="1"/>
      <name val="Book Antiqua"/>
      <family val="1"/>
    </font>
    <font>
      <b/>
      <sz val="11"/>
      <color theme="1"/>
      <name val="Calibri"/>
      <family val="2"/>
    </font>
    <font>
      <sz val="11"/>
      <color theme="1"/>
      <name val="Aptos Narrow"/>
      <family val="2"/>
      <scheme val="minor"/>
    </font>
    <font>
      <b/>
      <sz val="10"/>
      <color theme="1"/>
      <name val="Calibri"/>
      <family val="2"/>
    </font>
    <font>
      <b/>
      <sz val="10"/>
      <color rgb="FF000000"/>
      <name val="Arial"/>
      <family val="2"/>
    </font>
    <font>
      <sz val="10"/>
      <color theme="1"/>
      <name val="Arial"/>
      <family val="2"/>
    </font>
    <font>
      <sz val="10"/>
      <name val="Arial"/>
      <family val="2"/>
    </font>
    <font>
      <sz val="10"/>
      <color rgb="FF000000"/>
      <name val="Arial"/>
      <family val="2"/>
    </font>
    <font>
      <sz val="12"/>
      <color rgb="FF000000"/>
      <name val="Arial"/>
      <family val="2"/>
    </font>
    <font>
      <b/>
      <sz val="10"/>
      <name val="Arial"/>
      <family val="2"/>
    </font>
    <font>
      <b/>
      <sz val="9"/>
      <color indexed="81"/>
      <name val="Tahoma"/>
      <family val="2"/>
    </font>
    <font>
      <sz val="9"/>
      <color indexed="81"/>
      <name val="Tahoma"/>
      <family val="2"/>
    </font>
    <font>
      <b/>
      <i/>
      <sz val="14"/>
      <color indexed="10"/>
      <name val="Tahoma"/>
      <family val="2"/>
    </font>
    <font>
      <u/>
      <sz val="12"/>
      <color theme="10"/>
      <name val="Aptos Narrow"/>
      <family val="2"/>
      <scheme val="minor"/>
    </font>
    <font>
      <sz val="14"/>
      <color theme="1"/>
      <name val="Aptos"/>
    </font>
    <font>
      <sz val="11"/>
      <color rgb="FF000000"/>
      <name val="Book Antiqua"/>
      <family val="1"/>
    </font>
    <font>
      <sz val="11"/>
      <color theme="1"/>
      <name val="Book Antiqua"/>
      <family val="1"/>
    </font>
    <font>
      <b/>
      <sz val="28"/>
      <color rgb="FFFFFFFF"/>
      <name val="Calibri"/>
      <family val="2"/>
    </font>
    <font>
      <sz val="12"/>
      <color theme="1"/>
      <name val="Calibri"/>
      <family val="2"/>
    </font>
  </fonts>
  <fills count="12">
    <fill>
      <patternFill patternType="none"/>
    </fill>
    <fill>
      <patternFill patternType="gray125"/>
    </fill>
    <fill>
      <patternFill patternType="solid">
        <fgColor rgb="FF2E75B5"/>
        <bgColor indexed="64"/>
      </patternFill>
    </fill>
    <fill>
      <patternFill patternType="solid">
        <fgColor rgb="FFD9E2F3"/>
        <bgColor indexed="64"/>
      </patternFill>
    </fill>
    <fill>
      <patternFill patternType="solid">
        <fgColor rgb="FF00B0F0"/>
        <bgColor indexed="64"/>
      </patternFill>
    </fill>
    <fill>
      <patternFill patternType="solid">
        <fgColor rgb="FFFFFFFF"/>
        <bgColor indexed="64"/>
      </patternFill>
    </fill>
    <fill>
      <patternFill patternType="solid">
        <fgColor rgb="FF0097CC"/>
        <bgColor indexed="64"/>
      </patternFill>
    </fill>
    <fill>
      <patternFill patternType="solid">
        <fgColor theme="0"/>
        <bgColor rgb="FFFFFFFF"/>
      </patternFill>
    </fill>
    <fill>
      <patternFill patternType="solid">
        <fgColor theme="0"/>
        <bgColor indexed="64"/>
      </patternFill>
    </fill>
    <fill>
      <patternFill patternType="solid">
        <fgColor theme="0"/>
        <bgColor rgb="FFFFF2CC"/>
      </patternFill>
    </fill>
    <fill>
      <patternFill patternType="solid">
        <fgColor theme="0"/>
        <bgColor theme="0"/>
      </patternFill>
    </fill>
    <fill>
      <patternFill patternType="solid">
        <fgColor theme="4" tint="0.39997558519241921"/>
        <bgColor indexed="64"/>
      </patternFill>
    </fill>
  </fills>
  <borders count="73">
    <border>
      <left/>
      <right/>
      <top/>
      <bottom/>
      <diagonal/>
    </border>
    <border>
      <left style="thick">
        <color rgb="FF000000"/>
      </left>
      <right/>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medium">
        <color rgb="FF000000"/>
      </left>
      <right style="medium">
        <color rgb="FF000000"/>
      </right>
      <top/>
      <bottom/>
      <diagonal/>
    </border>
    <border>
      <left style="thick">
        <color rgb="FF000000"/>
      </left>
      <right style="thick">
        <color rgb="FF000000"/>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rgb="FF000000"/>
      </left>
      <right/>
      <top style="medium">
        <color indexed="64"/>
      </top>
      <bottom style="thick">
        <color rgb="FF000000"/>
      </bottom>
      <diagonal/>
    </border>
    <border>
      <left/>
      <right/>
      <top style="medium">
        <color indexed="64"/>
      </top>
      <bottom style="thick">
        <color rgb="FF000000"/>
      </bottom>
      <diagonal/>
    </border>
    <border>
      <left style="thick">
        <color rgb="FF000000"/>
      </left>
      <right style="thick">
        <color rgb="FF000000"/>
      </right>
      <top style="medium">
        <color indexed="64"/>
      </top>
      <bottom/>
      <diagonal/>
    </border>
    <border>
      <left/>
      <right style="thick">
        <color rgb="FF000000"/>
      </right>
      <top style="medium">
        <color indexed="64"/>
      </top>
      <bottom style="thick">
        <color rgb="FF000000"/>
      </bottom>
      <diagonal/>
    </border>
    <border>
      <left style="thick">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thick">
        <color rgb="FF000000"/>
      </left>
      <right style="thick">
        <color rgb="FF000000"/>
      </right>
      <top/>
      <bottom style="medium">
        <color indexed="64"/>
      </bottom>
      <diagonal/>
    </border>
    <border>
      <left/>
      <right style="thick">
        <color rgb="FF000000"/>
      </right>
      <top/>
      <bottom style="medium">
        <color indexed="64"/>
      </bottom>
      <diagonal/>
    </border>
    <border>
      <left style="thick">
        <color rgb="FF000000"/>
      </left>
      <right style="medium">
        <color indexed="64"/>
      </right>
      <top/>
      <bottom style="medium">
        <color indexed="64"/>
      </bottom>
      <diagonal/>
    </border>
    <border>
      <left style="medium">
        <color rgb="FF000000"/>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thick">
        <color rgb="FF000000"/>
      </right>
      <top style="medium">
        <color indexed="64"/>
      </top>
      <bottom/>
      <diagonal/>
    </border>
    <border>
      <left style="thick">
        <color rgb="FF000000"/>
      </left>
      <right/>
      <top style="thick">
        <color rgb="FF000000"/>
      </top>
      <bottom/>
      <diagonal/>
    </border>
    <border>
      <left style="thick">
        <color rgb="FF000000"/>
      </left>
      <right/>
      <top/>
      <bottom style="medium">
        <color indexed="64"/>
      </bottom>
      <diagonal/>
    </border>
    <border>
      <left/>
      <right style="thick">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rgb="FF000000"/>
      </left>
      <right/>
      <top style="medium">
        <color indexed="64"/>
      </top>
      <bottom/>
      <diagonal/>
    </border>
    <border>
      <left/>
      <right/>
      <top style="thick">
        <color rgb="FF000000"/>
      </top>
      <bottom style="thick">
        <color rgb="FF000000"/>
      </bottom>
      <diagonal/>
    </border>
    <border>
      <left style="thick">
        <color rgb="FF000000"/>
      </left>
      <right style="thick">
        <color rgb="FF000000"/>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medium">
        <color rgb="FF000000"/>
      </top>
      <bottom/>
      <diagonal/>
    </border>
    <border>
      <left style="thin">
        <color indexed="64"/>
      </left>
      <right style="thin">
        <color indexed="64"/>
      </right>
      <top style="medium">
        <color indexed="64"/>
      </top>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indexed="64"/>
      </right>
      <top style="medium">
        <color rgb="FF000000"/>
      </top>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medium">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medium">
        <color rgb="FF000000"/>
      </bottom>
      <diagonal/>
    </border>
  </borders>
  <cellStyleXfs count="6">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9" fillId="0" borderId="0"/>
    <xf numFmtId="0" fontId="20" fillId="0" borderId="0" applyNumberFormat="0" applyFill="0" applyBorder="0" applyAlignment="0" applyProtection="0"/>
  </cellStyleXfs>
  <cellXfs count="291">
    <xf numFmtId="0" fontId="0" fillId="0" borderId="0" xfId="0"/>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xf>
    <xf numFmtId="0" fontId="0" fillId="0" borderId="8" xfId="0" applyBorder="1" applyAlignment="1">
      <alignment wrapText="1"/>
    </xf>
    <xf numFmtId="0" fontId="0" fillId="0" borderId="8" xfId="0" applyBorder="1"/>
    <xf numFmtId="9" fontId="14" fillId="0" borderId="8" xfId="0" applyNumberFormat="1" applyFont="1" applyBorder="1" applyAlignment="1">
      <alignment horizontal="center" vertical="center" wrapText="1"/>
    </xf>
    <xf numFmtId="9" fontId="0" fillId="0" borderId="8" xfId="3" applyFont="1" applyBorder="1" applyAlignment="1">
      <alignment wrapText="1"/>
    </xf>
    <xf numFmtId="0" fontId="12" fillId="0" borderId="8" xfId="0" applyFont="1" applyBorder="1" applyAlignment="1">
      <alignment horizontal="center" vertical="center"/>
    </xf>
    <xf numFmtId="165" fontId="14" fillId="0" borderId="8" xfId="1" applyNumberFormat="1" applyFont="1" applyFill="1" applyBorder="1" applyAlignment="1">
      <alignment horizontal="center" vertical="center" wrapText="1"/>
    </xf>
    <xf numFmtId="9" fontId="12" fillId="0" borderId="8" xfId="3" applyFont="1" applyFill="1" applyBorder="1" applyAlignment="1">
      <alignment horizontal="center" vertical="center" wrapText="1"/>
    </xf>
    <xf numFmtId="42" fontId="0" fillId="0" borderId="8" xfId="2" applyFont="1" applyBorder="1" applyAlignment="1">
      <alignment horizontal="center" vertical="center"/>
    </xf>
    <xf numFmtId="9" fontId="0" fillId="0" borderId="0" xfId="0" applyNumberFormat="1"/>
    <xf numFmtId="9" fontId="0" fillId="0" borderId="8" xfId="0" applyNumberFormat="1" applyBorder="1" applyAlignment="1">
      <alignment horizontal="center" vertical="center"/>
    </xf>
    <xf numFmtId="9" fontId="0" fillId="0" borderId="0" xfId="3" applyFont="1"/>
    <xf numFmtId="9" fontId="12" fillId="0" borderId="8" xfId="0" applyNumberFormat="1" applyFont="1" applyBorder="1" applyAlignment="1">
      <alignment horizontal="center" vertical="center" wrapText="1"/>
    </xf>
    <xf numFmtId="0" fontId="14" fillId="0" borderId="8" xfId="0" applyFont="1" applyBorder="1" applyAlignment="1">
      <alignment vertical="center" wrapText="1"/>
    </xf>
    <xf numFmtId="0" fontId="12" fillId="0" borderId="8" xfId="0" applyFont="1" applyBorder="1" applyAlignment="1">
      <alignment wrapText="1"/>
    </xf>
    <xf numFmtId="3" fontId="12" fillId="0" borderId="8" xfId="0" applyNumberFormat="1" applyFont="1" applyBorder="1" applyAlignment="1">
      <alignment horizontal="center" vertical="center" wrapText="1"/>
    </xf>
    <xf numFmtId="9" fontId="13" fillId="0" borderId="8" xfId="3" applyFont="1" applyFill="1" applyBorder="1" applyAlignment="1">
      <alignment horizontal="center" vertical="center" wrapText="1"/>
    </xf>
    <xf numFmtId="0" fontId="0" fillId="0" borderId="8" xfId="2" applyNumberFormat="1" applyFont="1" applyBorder="1" applyAlignment="1">
      <alignment wrapText="1"/>
    </xf>
    <xf numFmtId="0" fontId="12" fillId="0" borderId="0" xfId="0" applyFont="1"/>
    <xf numFmtId="0" fontId="12" fillId="0" borderId="0" xfId="0" applyFont="1" applyAlignment="1">
      <alignment horizontal="center" vertical="center"/>
    </xf>
    <xf numFmtId="9" fontId="12" fillId="0" borderId="0" xfId="0" applyNumberFormat="1" applyFont="1" applyAlignment="1">
      <alignment horizontal="center" vertical="center"/>
    </xf>
    <xf numFmtId="0" fontId="0" fillId="0" borderId="0" xfId="0" applyAlignment="1">
      <alignment horizontal="center" vertical="center"/>
    </xf>
    <xf numFmtId="10" fontId="0" fillId="0" borderId="8" xfId="3" applyNumberFormat="1" applyFont="1" applyBorder="1" applyAlignment="1">
      <alignment horizontal="center" vertical="center"/>
    </xf>
    <xf numFmtId="9" fontId="0" fillId="0" borderId="8" xfId="3" applyFont="1" applyBorder="1" applyAlignment="1">
      <alignment horizontal="center" vertical="center"/>
    </xf>
    <xf numFmtId="9" fontId="15" fillId="0" borderId="8" xfId="3" applyFont="1" applyBorder="1" applyAlignment="1">
      <alignment horizontal="center" vertical="center"/>
    </xf>
    <xf numFmtId="9" fontId="0" fillId="0" borderId="8" xfId="3" applyFont="1" applyBorder="1" applyAlignment="1">
      <alignment horizontal="center" vertical="center" wrapText="1"/>
    </xf>
    <xf numFmtId="9" fontId="0" fillId="0" borderId="0" xfId="3" applyFont="1" applyAlignment="1">
      <alignment horizontal="center" vertical="center"/>
    </xf>
    <xf numFmtId="165" fontId="0" fillId="0" borderId="0" xfId="0" applyNumberFormat="1"/>
    <xf numFmtId="42" fontId="0" fillId="0" borderId="8" xfId="0" applyNumberFormat="1" applyBorder="1" applyAlignment="1">
      <alignment horizontal="center" vertical="center"/>
    </xf>
    <xf numFmtId="10" fontId="0" fillId="0" borderId="8" xfId="0" applyNumberFormat="1" applyBorder="1" applyAlignment="1">
      <alignment horizontal="center" vertical="center"/>
    </xf>
    <xf numFmtId="10" fontId="12" fillId="0" borderId="13" xfId="0" applyNumberFormat="1" applyFont="1" applyBorder="1" applyAlignment="1">
      <alignment horizontal="center" vertical="center"/>
    </xf>
    <xf numFmtId="0" fontId="11" fillId="7" borderId="7" xfId="4" applyFont="1" applyFill="1" applyBorder="1" applyAlignment="1">
      <alignment horizontal="center" vertical="center" wrapText="1"/>
    </xf>
    <xf numFmtId="0" fontId="11" fillId="7" borderId="8" xfId="4"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7" borderId="8" xfId="4"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9" borderId="8" xfId="4" applyFont="1" applyFill="1" applyBorder="1" applyAlignment="1">
      <alignment horizontal="center" vertical="center" wrapText="1"/>
    </xf>
    <xf numFmtId="3" fontId="14" fillId="7" borderId="14" xfId="4" applyNumberFormat="1" applyFont="1" applyFill="1" applyBorder="1" applyAlignment="1">
      <alignment horizontal="center" vertical="center" wrapText="1"/>
    </xf>
    <xf numFmtId="0" fontId="0" fillId="0" borderId="13" xfId="0" applyBorder="1" applyAlignment="1">
      <alignment horizontal="center" vertical="center"/>
    </xf>
    <xf numFmtId="0" fontId="14" fillId="8" borderId="8" xfId="0" applyFont="1" applyFill="1" applyBorder="1" applyAlignment="1">
      <alignment horizontal="center" vertical="center" wrapText="1"/>
    </xf>
    <xf numFmtId="0" fontId="12" fillId="8" borderId="8" xfId="0" applyFont="1" applyFill="1" applyBorder="1" applyAlignment="1">
      <alignment horizontal="center" vertical="center" wrapText="1"/>
    </xf>
    <xf numFmtId="9" fontId="14" fillId="9" borderId="8" xfId="4" applyNumberFormat="1" applyFont="1" applyFill="1" applyBorder="1" applyAlignment="1">
      <alignment horizontal="center" vertical="center" wrapText="1"/>
    </xf>
    <xf numFmtId="9" fontId="14" fillId="7" borderId="14" xfId="4" applyNumberFormat="1" applyFont="1" applyFill="1" applyBorder="1" applyAlignment="1">
      <alignment horizontal="center" vertical="center" wrapText="1"/>
    </xf>
    <xf numFmtId="0" fontId="14" fillId="7" borderId="14" xfId="4" applyFont="1" applyFill="1" applyBorder="1" applyAlignment="1">
      <alignment horizontal="center" vertical="center" wrapText="1"/>
    </xf>
    <xf numFmtId="0" fontId="0" fillId="0" borderId="8" xfId="0" applyBorder="1" applyAlignment="1">
      <alignment horizontal="center" vertical="center" wrapText="1"/>
    </xf>
    <xf numFmtId="0" fontId="12" fillId="8" borderId="14" xfId="0" applyFont="1" applyFill="1" applyBorder="1" applyAlignment="1">
      <alignment horizontal="center" vertical="center" wrapText="1"/>
    </xf>
    <xf numFmtId="0" fontId="0" fillId="0" borderId="0" xfId="0" applyAlignment="1">
      <alignment horizontal="center" vertical="center" wrapText="1"/>
    </xf>
    <xf numFmtId="0" fontId="12" fillId="8" borderId="7" xfId="0" applyFont="1" applyFill="1" applyBorder="1" applyAlignment="1">
      <alignment horizontal="center" vertical="center" wrapText="1"/>
    </xf>
    <xf numFmtId="9" fontId="12" fillId="8" borderId="8" xfId="0" applyNumberFormat="1" applyFont="1" applyFill="1" applyBorder="1" applyAlignment="1">
      <alignment horizontal="center" vertical="center" wrapText="1"/>
    </xf>
    <xf numFmtId="9" fontId="12" fillId="8" borderId="14" xfId="0" applyNumberFormat="1" applyFont="1" applyFill="1" applyBorder="1" applyAlignment="1">
      <alignment horizontal="center" vertical="center" wrapText="1"/>
    </xf>
    <xf numFmtId="9" fontId="0" fillId="0" borderId="13" xfId="0" applyNumberFormat="1" applyBorder="1" applyAlignment="1">
      <alignment horizontal="center" vertical="center"/>
    </xf>
    <xf numFmtId="9" fontId="14" fillId="7" borderId="8" xfId="4" applyNumberFormat="1" applyFont="1" applyFill="1" applyBorder="1" applyAlignment="1">
      <alignment horizontal="center" vertical="center" wrapText="1"/>
    </xf>
    <xf numFmtId="0" fontId="11" fillId="7" borderId="12" xfId="4" applyFont="1" applyFill="1" applyBorder="1" applyAlignment="1">
      <alignment horizontal="center" vertical="center" wrapText="1"/>
    </xf>
    <xf numFmtId="0" fontId="11" fillId="7" borderId="15" xfId="4"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0" xfId="0" applyFont="1" applyFill="1" applyBorder="1" applyAlignment="1">
      <alignment horizontal="center" vertical="center" wrapText="1"/>
    </xf>
    <xf numFmtId="9" fontId="12" fillId="8" borderId="10" xfId="0" applyNumberFormat="1" applyFont="1" applyFill="1" applyBorder="1" applyAlignment="1">
      <alignment horizontal="center" vertical="center" wrapText="1"/>
    </xf>
    <xf numFmtId="9" fontId="12" fillId="8" borderId="15" xfId="0" applyNumberFormat="1" applyFont="1" applyFill="1" applyBorder="1" applyAlignment="1">
      <alignment horizontal="center" vertical="center" wrapText="1"/>
    </xf>
    <xf numFmtId="0" fontId="14" fillId="8" borderId="14" xfId="0" applyFont="1" applyFill="1" applyBorder="1" applyAlignment="1">
      <alignment horizontal="center" vertical="center" wrapText="1"/>
    </xf>
    <xf numFmtId="3" fontId="12" fillId="8" borderId="8" xfId="0" applyNumberFormat="1" applyFont="1" applyFill="1" applyBorder="1" applyAlignment="1">
      <alignment horizontal="center" vertical="center" wrapText="1"/>
    </xf>
    <xf numFmtId="4" fontId="12" fillId="8" borderId="8" xfId="0" applyNumberFormat="1" applyFont="1" applyFill="1" applyBorder="1" applyAlignment="1">
      <alignment horizontal="center" vertical="center"/>
    </xf>
    <xf numFmtId="9" fontId="0" fillId="0" borderId="13" xfId="3" applyFont="1" applyBorder="1" applyAlignment="1">
      <alignment horizontal="center" vertical="center"/>
    </xf>
    <xf numFmtId="3" fontId="12" fillId="8" borderId="14" xfId="0" applyNumberFormat="1"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1" fillId="7" borderId="18" xfId="4"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4" fillId="8" borderId="18" xfId="0" applyFont="1" applyFill="1" applyBorder="1" applyAlignment="1">
      <alignment horizontal="center" vertical="center" wrapText="1"/>
    </xf>
    <xf numFmtId="0" fontId="14" fillId="8" borderId="19" xfId="0" applyFont="1" applyFill="1" applyBorder="1" applyAlignment="1">
      <alignment horizontal="center" vertical="center" wrapText="1"/>
    </xf>
    <xf numFmtId="0" fontId="12" fillId="8" borderId="19" xfId="0" applyFont="1" applyFill="1" applyBorder="1" applyAlignment="1">
      <alignment horizontal="center" vertical="center" wrapText="1"/>
    </xf>
    <xf numFmtId="9" fontId="12" fillId="8" borderId="19" xfId="0" applyNumberFormat="1" applyFont="1" applyFill="1" applyBorder="1" applyAlignment="1">
      <alignment horizontal="center" vertical="center" wrapText="1"/>
    </xf>
    <xf numFmtId="9" fontId="12" fillId="8" borderId="20" xfId="0" applyNumberFormat="1" applyFont="1" applyFill="1" applyBorder="1" applyAlignment="1">
      <alignment horizontal="center" vertical="center" wrapText="1"/>
    </xf>
    <xf numFmtId="42" fontId="0" fillId="0" borderId="13" xfId="2" applyFont="1" applyBorder="1" applyAlignment="1">
      <alignment horizontal="center" vertical="center"/>
    </xf>
    <xf numFmtId="42" fontId="14" fillId="0" borderId="13" xfId="2" applyFont="1" applyBorder="1" applyAlignment="1">
      <alignment horizontal="center" vertical="center"/>
    </xf>
    <xf numFmtId="0" fontId="12" fillId="0" borderId="13" xfId="0" applyFont="1" applyBorder="1" applyAlignment="1">
      <alignment horizontal="center" vertical="center"/>
    </xf>
    <xf numFmtId="9" fontId="13" fillId="0" borderId="13" xfId="0" applyNumberFormat="1" applyFont="1" applyBorder="1" applyAlignment="1">
      <alignment horizontal="center" vertical="center" wrapText="1"/>
    </xf>
    <xf numFmtId="9" fontId="12" fillId="0" borderId="13" xfId="0" applyNumberFormat="1" applyFont="1" applyBorder="1" applyAlignment="1">
      <alignment horizontal="center" vertical="center" wrapText="1"/>
    </xf>
    <xf numFmtId="0" fontId="12"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2" fillId="0" borderId="14" xfId="0" applyFont="1" applyBorder="1" applyAlignment="1">
      <alignment horizontal="center" vertical="center" wrapText="1"/>
    </xf>
    <xf numFmtId="9" fontId="14" fillId="0" borderId="14" xfId="0" applyNumberFormat="1" applyFont="1" applyBorder="1" applyAlignment="1">
      <alignment horizontal="center" vertical="center" wrapText="1"/>
    </xf>
    <xf numFmtId="1" fontId="14" fillId="0" borderId="14" xfId="0" applyNumberFormat="1" applyFont="1" applyBorder="1" applyAlignment="1">
      <alignment horizontal="center" vertical="center" wrapText="1"/>
    </xf>
    <xf numFmtId="9" fontId="12" fillId="0" borderId="14" xfId="3" applyFont="1" applyFill="1" applyBorder="1" applyAlignment="1">
      <alignment horizontal="center" vertical="center" wrapText="1"/>
    </xf>
    <xf numFmtId="0" fontId="12" fillId="0" borderId="14" xfId="0" applyFont="1" applyBorder="1" applyAlignment="1">
      <alignment horizontal="center" vertical="center"/>
    </xf>
    <xf numFmtId="9" fontId="12" fillId="0" borderId="14" xfId="0" applyNumberFormat="1" applyFont="1" applyBorder="1" applyAlignment="1">
      <alignment horizontal="center" vertical="center" wrapText="1"/>
    </xf>
    <xf numFmtId="3" fontId="14" fillId="0" borderId="14" xfId="0" applyNumberFormat="1" applyFont="1" applyBorder="1" applyAlignment="1">
      <alignment horizontal="center" vertical="center" wrapText="1"/>
    </xf>
    <xf numFmtId="9" fontId="12" fillId="0" borderId="14" xfId="0" applyNumberFormat="1" applyFont="1" applyBorder="1" applyAlignment="1">
      <alignment horizontal="center" vertical="center"/>
    </xf>
    <xf numFmtId="3" fontId="12" fillId="0" borderId="14" xfId="0" applyNumberFormat="1" applyFont="1" applyBorder="1" applyAlignment="1">
      <alignment horizontal="center" vertical="center" wrapText="1"/>
    </xf>
    <xf numFmtId="9" fontId="13" fillId="0" borderId="14" xfId="0" applyNumberFormat="1" applyFont="1" applyBorder="1" applyAlignment="1">
      <alignment horizontal="center" vertical="center" wrapText="1"/>
    </xf>
    <xf numFmtId="0" fontId="12" fillId="0" borderId="19" xfId="0" applyFont="1" applyBorder="1" applyAlignment="1">
      <alignment horizontal="center" vertical="center" wrapText="1"/>
    </xf>
    <xf numFmtId="3" fontId="12" fillId="0" borderId="19" xfId="0" applyNumberFormat="1" applyFont="1" applyBorder="1" applyAlignment="1">
      <alignment horizontal="center" vertical="center" wrapText="1"/>
    </xf>
    <xf numFmtId="3" fontId="12" fillId="0" borderId="20" xfId="0" applyNumberFormat="1" applyFont="1" applyBorder="1" applyAlignment="1">
      <alignment horizontal="center" vertical="center" wrapText="1"/>
    </xf>
    <xf numFmtId="0" fontId="11" fillId="7" borderId="27" xfId="4" applyFont="1" applyFill="1" applyBorder="1" applyAlignment="1">
      <alignment vertical="center" wrapText="1"/>
    </xf>
    <xf numFmtId="0" fontId="11" fillId="7" borderId="9" xfId="4" applyFont="1" applyFill="1" applyBorder="1" applyAlignment="1">
      <alignment vertical="center" wrapText="1"/>
    </xf>
    <xf numFmtId="0" fontId="14" fillId="8" borderId="27" xfId="0" applyFont="1" applyFill="1" applyBorder="1" applyAlignment="1">
      <alignment vertical="center" wrapText="1"/>
    </xf>
    <xf numFmtId="0" fontId="14" fillId="8" borderId="9" xfId="0" applyFont="1" applyFill="1" applyBorder="1" applyAlignment="1">
      <alignment vertical="center" wrapText="1"/>
    </xf>
    <xf numFmtId="0" fontId="12" fillId="8" borderId="9" xfId="0" applyFont="1" applyFill="1" applyBorder="1" applyAlignment="1">
      <alignment vertical="center" wrapText="1"/>
    </xf>
    <xf numFmtId="1" fontId="12" fillId="8" borderId="9" xfId="0" applyNumberFormat="1" applyFont="1" applyFill="1" applyBorder="1" applyAlignment="1">
      <alignment horizontal="center" vertical="center" wrapText="1"/>
    </xf>
    <xf numFmtId="1" fontId="12" fillId="8" borderId="28" xfId="0" applyNumberFormat="1" applyFont="1" applyFill="1" applyBorder="1" applyAlignment="1">
      <alignment horizontal="center" vertical="center" wrapText="1"/>
    </xf>
    <xf numFmtId="10" fontId="12" fillId="0" borderId="11" xfId="0" applyNumberFormat="1" applyFont="1" applyBorder="1" applyAlignment="1">
      <alignment horizontal="center" vertical="center"/>
    </xf>
    <xf numFmtId="10" fontId="0" fillId="0" borderId="9" xfId="0" applyNumberFormat="1" applyBorder="1" applyAlignment="1">
      <alignment horizontal="center" vertical="center"/>
    </xf>
    <xf numFmtId="0" fontId="0" fillId="0" borderId="9" xfId="0" applyBorder="1"/>
    <xf numFmtId="0" fontId="12" fillId="0" borderId="9" xfId="0" applyFont="1" applyBorder="1" applyAlignment="1">
      <alignment horizontal="center" vertical="center" wrapText="1"/>
    </xf>
    <xf numFmtId="0" fontId="7" fillId="0" borderId="36" xfId="0" applyFont="1" applyBorder="1" applyAlignment="1">
      <alignment vertical="center" wrapText="1"/>
    </xf>
    <xf numFmtId="0" fontId="7" fillId="5" borderId="37" xfId="0" applyFont="1" applyFill="1" applyBorder="1" applyAlignment="1">
      <alignment vertical="center" wrapText="1"/>
    </xf>
    <xf numFmtId="0" fontId="13" fillId="0" borderId="9" xfId="0" applyFont="1" applyBorder="1" applyAlignment="1">
      <alignment horizontal="center" vertical="center" wrapText="1"/>
    </xf>
    <xf numFmtId="0" fontId="14" fillId="0" borderId="28" xfId="0" applyFont="1" applyBorder="1" applyAlignment="1">
      <alignment horizontal="center" vertical="center" wrapText="1"/>
    </xf>
    <xf numFmtId="0" fontId="0" fillId="0" borderId="11" xfId="0" applyBorder="1" applyAlignment="1">
      <alignment horizontal="center" vertical="center"/>
    </xf>
    <xf numFmtId="164" fontId="0" fillId="0" borderId="9" xfId="3" applyNumberFormat="1" applyFont="1" applyBorder="1" applyAlignment="1">
      <alignment horizontal="center" vertical="center"/>
    </xf>
    <xf numFmtId="0" fontId="0" fillId="0" borderId="9" xfId="0" applyBorder="1" applyAlignment="1">
      <alignment horizontal="center"/>
    </xf>
    <xf numFmtId="0" fontId="0" fillId="0" borderId="9" xfId="0" applyBorder="1" applyAlignment="1">
      <alignment wrapText="1"/>
    </xf>
    <xf numFmtId="9" fontId="0" fillId="0" borderId="9" xfId="3" applyFont="1" applyBorder="1" applyAlignment="1">
      <alignment horizontal="center" vertical="center"/>
    </xf>
    <xf numFmtId="0" fontId="0" fillId="0" borderId="9" xfId="0" applyBorder="1" applyAlignment="1">
      <alignment horizontal="center" vertical="center" wrapText="1"/>
    </xf>
    <xf numFmtId="9" fontId="0" fillId="0" borderId="8" xfId="0" applyNumberFormat="1" applyBorder="1" applyAlignment="1">
      <alignment horizontal="center" vertical="center" wrapText="1"/>
    </xf>
    <xf numFmtId="42" fontId="0" fillId="0" borderId="8" xfId="2" applyFont="1" applyBorder="1" applyAlignment="1">
      <alignment horizontal="center" vertical="center" wrapText="1"/>
    </xf>
    <xf numFmtId="1" fontId="0" fillId="0" borderId="8" xfId="3" applyNumberFormat="1" applyFont="1" applyBorder="1" applyAlignment="1">
      <alignment horizontal="center" vertical="center" wrapText="1"/>
    </xf>
    <xf numFmtId="42" fontId="14" fillId="0" borderId="8" xfId="2" applyFont="1" applyBorder="1" applyAlignment="1">
      <alignment horizontal="center" vertical="center" wrapText="1"/>
    </xf>
    <xf numFmtId="10" fontId="12" fillId="0" borderId="8" xfId="0" applyNumberFormat="1" applyFont="1" applyBorder="1" applyAlignment="1">
      <alignment horizontal="center" vertical="center" wrapText="1"/>
    </xf>
    <xf numFmtId="0" fontId="20" fillId="0" borderId="8" xfId="5" applyBorder="1" applyAlignment="1">
      <alignment vertical="center" wrapText="1"/>
    </xf>
    <xf numFmtId="0" fontId="0" fillId="0" borderId="0" xfId="0" applyAlignment="1">
      <alignment vertical="center" wrapText="1"/>
    </xf>
    <xf numFmtId="42" fontId="0" fillId="0" borderId="0" xfId="2" applyFont="1" applyBorder="1" applyAlignment="1">
      <alignment horizontal="center" vertical="center"/>
    </xf>
    <xf numFmtId="0" fontId="7" fillId="0" borderId="31" xfId="0" applyFont="1" applyBorder="1" applyAlignment="1">
      <alignment horizontal="center" vertical="center" wrapText="1"/>
    </xf>
    <xf numFmtId="0" fontId="7" fillId="0" borderId="6" xfId="0" applyFont="1" applyBorder="1" applyAlignment="1">
      <alignment vertical="center" wrapText="1"/>
    </xf>
    <xf numFmtId="0" fontId="7" fillId="5" borderId="45" xfId="0" applyFont="1" applyFill="1" applyBorder="1" applyAlignment="1">
      <alignment vertical="center" wrapText="1"/>
    </xf>
    <xf numFmtId="10" fontId="0" fillId="0" borderId="8" xfId="0" applyNumberFormat="1" applyBorder="1"/>
    <xf numFmtId="10" fontId="0" fillId="0" borderId="8" xfId="0" applyNumberFormat="1" applyBorder="1" applyAlignment="1">
      <alignment wrapText="1"/>
    </xf>
    <xf numFmtId="0" fontId="0" fillId="0" borderId="8" xfId="0" applyBorder="1" applyAlignment="1">
      <alignment vertical="center"/>
    </xf>
    <xf numFmtId="0" fontId="0" fillId="0" borderId="0" xfId="0" applyAlignment="1">
      <alignment wrapText="1"/>
    </xf>
    <xf numFmtId="6" fontId="0" fillId="0" borderId="8" xfId="2" applyNumberFormat="1" applyFont="1" applyBorder="1" applyAlignment="1">
      <alignment horizontal="center" vertical="center" wrapText="1"/>
    </xf>
    <xf numFmtId="6" fontId="0" fillId="0" borderId="8" xfId="2" applyNumberFormat="1" applyFont="1" applyBorder="1" applyAlignment="1">
      <alignment horizontal="center" vertical="center"/>
    </xf>
    <xf numFmtId="1" fontId="0" fillId="0" borderId="8" xfId="0" applyNumberFormat="1" applyBorder="1" applyAlignment="1">
      <alignment horizontal="center" vertical="center"/>
    </xf>
    <xf numFmtId="10" fontId="12" fillId="0" borderId="8" xfId="3" applyNumberFormat="1" applyFont="1" applyBorder="1" applyAlignment="1">
      <alignment horizontal="center" vertical="center" wrapText="1"/>
    </xf>
    <xf numFmtId="10" fontId="0" fillId="0" borderId="8" xfId="0" applyNumberFormat="1" applyBorder="1" applyAlignment="1">
      <alignment vertical="center"/>
    </xf>
    <xf numFmtId="0" fontId="21" fillId="0" borderId="0" xfId="0" applyFont="1" applyAlignment="1">
      <alignment vertical="center" wrapText="1"/>
    </xf>
    <xf numFmtId="0" fontId="0" fillId="0" borderId="13" xfId="0" applyFill="1" applyBorder="1" applyAlignment="1">
      <alignment horizontal="center" vertical="center"/>
    </xf>
    <xf numFmtId="0" fontId="13" fillId="0" borderId="8" xfId="0" applyFont="1" applyFill="1" applyBorder="1" applyAlignment="1">
      <alignment horizontal="center" vertical="center" wrapText="1"/>
    </xf>
    <xf numFmtId="9" fontId="0" fillId="0" borderId="8" xfId="0" applyNumberFormat="1" applyFill="1" applyBorder="1" applyAlignment="1">
      <alignment horizontal="center" vertical="center"/>
    </xf>
    <xf numFmtId="0" fontId="0" fillId="0" borderId="8" xfId="0" applyFill="1" applyBorder="1" applyAlignment="1">
      <alignment horizontal="center"/>
    </xf>
    <xf numFmtId="0" fontId="0" fillId="0" borderId="8" xfId="0" applyFill="1" applyBorder="1" applyAlignment="1">
      <alignment wrapText="1"/>
    </xf>
    <xf numFmtId="9" fontId="0" fillId="0" borderId="8" xfId="3" applyFont="1" applyFill="1" applyBorder="1" applyAlignment="1">
      <alignment horizontal="center" vertical="center"/>
    </xf>
    <xf numFmtId="9" fontId="0" fillId="0" borderId="13" xfId="0" applyNumberFormat="1" applyFill="1" applyBorder="1" applyAlignment="1">
      <alignment horizontal="center" vertical="center"/>
    </xf>
    <xf numFmtId="9" fontId="0" fillId="0" borderId="8" xfId="0" applyNumberFormat="1" applyFill="1" applyBorder="1" applyAlignment="1">
      <alignment horizontal="center" vertical="center" wrapText="1"/>
    </xf>
    <xf numFmtId="0" fontId="12" fillId="0" borderId="8" xfId="0" applyFont="1" applyFill="1" applyBorder="1" applyAlignment="1">
      <alignment horizontal="center" vertical="center" wrapText="1"/>
    </xf>
    <xf numFmtId="0" fontId="0" fillId="0" borderId="8" xfId="0" applyFill="1" applyBorder="1" applyAlignment="1">
      <alignment horizontal="center" vertical="center"/>
    </xf>
    <xf numFmtId="9" fontId="0" fillId="0" borderId="13" xfId="3" applyFont="1" applyFill="1" applyBorder="1" applyAlignment="1">
      <alignment horizontal="center" vertical="center"/>
    </xf>
    <xf numFmtId="0" fontId="5" fillId="2" borderId="52" xfId="0" applyFont="1" applyFill="1" applyBorder="1" applyAlignment="1">
      <alignment horizontal="center" vertical="center" wrapText="1"/>
    </xf>
    <xf numFmtId="0" fontId="22" fillId="8" borderId="53" xfId="0" applyFont="1" applyFill="1" applyBorder="1" applyAlignment="1">
      <alignment horizontal="center" vertical="center" wrapText="1"/>
    </xf>
    <xf numFmtId="0" fontId="22" fillId="7" borderId="8" xfId="4" applyFont="1" applyFill="1" applyBorder="1" applyAlignment="1">
      <alignment horizontal="center" vertical="center" wrapText="1"/>
    </xf>
    <xf numFmtId="0" fontId="22" fillId="8" borderId="8" xfId="0" applyFont="1" applyFill="1" applyBorder="1" applyAlignment="1">
      <alignment horizontal="center" vertical="center" wrapText="1"/>
    </xf>
    <xf numFmtId="0" fontId="22" fillId="10" borderId="54" xfId="0" applyFont="1" applyFill="1" applyBorder="1" applyAlignment="1">
      <alignment horizontal="center" vertical="center" wrapText="1"/>
    </xf>
    <xf numFmtId="0" fontId="22" fillId="10" borderId="55" xfId="0" applyFont="1" applyFill="1" applyBorder="1" applyAlignment="1">
      <alignment horizontal="center" vertical="center" wrapText="1"/>
    </xf>
    <xf numFmtId="0" fontId="22" fillId="8" borderId="10" xfId="0" applyFont="1" applyFill="1" applyBorder="1" applyAlignment="1">
      <alignment horizontal="center" vertical="center" wrapText="1"/>
    </xf>
    <xf numFmtId="0" fontId="23" fillId="8" borderId="8" xfId="0" applyFont="1" applyFill="1" applyBorder="1" applyAlignment="1">
      <alignment horizontal="center" vertical="center" wrapText="1"/>
    </xf>
    <xf numFmtId="0" fontId="22" fillId="8" borderId="19" xfId="0" applyFont="1" applyFill="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horizontal="center"/>
    </xf>
    <xf numFmtId="0" fontId="0" fillId="0" borderId="56" xfId="0" applyBorder="1" applyAlignment="1">
      <alignment horizontal="center"/>
    </xf>
    <xf numFmtId="0" fontId="0" fillId="0" borderId="9" xfId="0" applyBorder="1" applyAlignment="1">
      <alignment horizontal="center"/>
    </xf>
    <xf numFmtId="0" fontId="11" fillId="0" borderId="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9"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0" applyFont="1" applyBorder="1" applyAlignment="1">
      <alignment horizontal="center" vertical="center"/>
    </xf>
    <xf numFmtId="0" fontId="0" fillId="0" borderId="8" xfId="0" applyBorder="1" applyAlignment="1">
      <alignment horizontal="center" wrapText="1"/>
    </xf>
    <xf numFmtId="0" fontId="16" fillId="0" borderId="8" xfId="0" applyFont="1" applyBorder="1" applyAlignment="1">
      <alignment horizontal="center" vertical="center"/>
    </xf>
    <xf numFmtId="0" fontId="12" fillId="0" borderId="14" xfId="0" applyFont="1" applyBorder="1" applyAlignment="1">
      <alignment horizontal="center" vertical="center" wrapText="1"/>
    </xf>
    <xf numFmtId="0" fontId="16" fillId="0" borderId="7" xfId="0" applyFont="1" applyBorder="1" applyAlignment="1">
      <alignment horizontal="center" vertical="center"/>
    </xf>
    <xf numFmtId="9" fontId="12" fillId="0" borderId="14" xfId="3" applyFont="1" applyFill="1" applyBorder="1" applyAlignment="1">
      <alignment horizontal="center" vertical="center" wrapText="1"/>
    </xf>
    <xf numFmtId="0" fontId="11" fillId="0" borderId="27"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3" xfId="0"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3" xfId="0" applyFill="1" applyBorder="1" applyAlignment="1">
      <alignment horizontal="center" vertical="center"/>
    </xf>
    <xf numFmtId="0" fontId="6" fillId="4" borderId="24"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8" fillId="6" borderId="33"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45" xfId="0" applyFont="1" applyBorder="1" applyAlignment="1">
      <alignment horizontal="center" vertical="center" wrapText="1"/>
    </xf>
    <xf numFmtId="0" fontId="7" fillId="5" borderId="29"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6" xfId="0" applyFont="1" applyFill="1" applyBorder="1" applyAlignment="1">
      <alignment horizontal="center" vertical="center" wrapText="1"/>
    </xf>
    <xf numFmtId="9" fontId="10" fillId="6" borderId="6" xfId="3" applyFont="1" applyFill="1" applyBorder="1" applyAlignment="1">
      <alignment horizontal="center" vertical="center" wrapText="1"/>
    </xf>
    <xf numFmtId="9" fontId="10" fillId="6" borderId="36" xfId="3"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5" fillId="2" borderId="52"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0" fillId="0" borderId="8" xfId="5" applyBorder="1" applyAlignment="1">
      <alignment horizontal="center" vertical="center" wrapText="1"/>
    </xf>
    <xf numFmtId="0" fontId="0" fillId="0" borderId="8" xfId="0" applyBorder="1" applyAlignment="1">
      <alignment horizontal="center" vertical="center" wrapText="1"/>
    </xf>
    <xf numFmtId="0" fontId="6" fillId="3" borderId="22"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12" fillId="8" borderId="8" xfId="0" applyFont="1" applyFill="1" applyBorder="1" applyAlignment="1">
      <alignment horizontal="center" vertical="center" wrapText="1"/>
    </xf>
    <xf numFmtId="9" fontId="12" fillId="8" borderId="14" xfId="0" applyNumberFormat="1" applyFont="1" applyFill="1" applyBorder="1" applyAlignment="1">
      <alignment horizontal="center" vertical="center" wrapText="1"/>
    </xf>
    <xf numFmtId="0" fontId="11" fillId="7" borderId="7" xfId="4" applyFont="1" applyFill="1" applyBorder="1" applyAlignment="1">
      <alignment horizontal="center" vertical="center" wrapText="1"/>
    </xf>
    <xf numFmtId="0" fontId="11" fillId="7" borderId="8" xfId="4"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3" fillId="8" borderId="8" xfId="0" applyFont="1" applyFill="1" applyBorder="1" applyAlignment="1">
      <alignment horizontal="center" vertical="center"/>
    </xf>
    <xf numFmtId="0" fontId="16" fillId="8" borderId="7" xfId="4" applyFont="1" applyFill="1" applyBorder="1" applyAlignment="1">
      <alignment horizontal="center" vertical="center"/>
    </xf>
    <xf numFmtId="0" fontId="16" fillId="8" borderId="8" xfId="4" applyFont="1" applyFill="1" applyBorder="1" applyAlignment="1">
      <alignment horizontal="center" vertical="center"/>
    </xf>
    <xf numFmtId="0" fontId="13" fillId="8" borderId="7" xfId="0" applyFont="1" applyFill="1" applyBorder="1" applyAlignment="1">
      <alignment horizontal="center" vertical="center"/>
    </xf>
    <xf numFmtId="0" fontId="22" fillId="10" borderId="57" xfId="0" applyFont="1" applyFill="1" applyBorder="1" applyAlignment="1">
      <alignment horizontal="center" vertical="center" wrapText="1"/>
    </xf>
    <xf numFmtId="0" fontId="22" fillId="10" borderId="56"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22" fillId="8" borderId="10" xfId="0" applyFont="1" applyFill="1" applyBorder="1" applyAlignment="1">
      <alignment horizontal="center" vertical="center" wrapText="1"/>
    </xf>
    <xf numFmtId="0" fontId="22" fillId="8" borderId="56"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13" fillId="7" borderId="7" xfId="4" applyFont="1" applyFill="1" applyBorder="1" applyAlignment="1">
      <alignment horizontal="center" vertical="center" wrapText="1"/>
    </xf>
    <xf numFmtId="0" fontId="12" fillId="8" borderId="7" xfId="0" applyFont="1" applyFill="1" applyBorder="1" applyAlignment="1">
      <alignment horizontal="center" vertical="center" wrapText="1"/>
    </xf>
    <xf numFmtId="0" fontId="14" fillId="7" borderId="8" xfId="4" applyFont="1" applyFill="1" applyBorder="1" applyAlignment="1">
      <alignment horizontal="center" vertical="center" wrapText="1"/>
    </xf>
    <xf numFmtId="0" fontId="13" fillId="8" borderId="8" xfId="4" applyFont="1" applyFill="1" applyBorder="1" applyAlignment="1">
      <alignment horizontal="center" vertical="center"/>
    </xf>
    <xf numFmtId="0" fontId="7" fillId="0" borderId="4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0" xfId="0" applyFont="1" applyBorder="1" applyAlignment="1">
      <alignment horizontal="center" vertical="center" wrapText="1"/>
    </xf>
    <xf numFmtId="0" fontId="7" fillId="5" borderId="4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7" fillId="0" borderId="36" xfId="0" applyFont="1" applyBorder="1" applyAlignment="1">
      <alignment horizontal="center" vertical="center" wrapText="1"/>
    </xf>
    <xf numFmtId="0" fontId="0" fillId="0" borderId="51" xfId="0" applyBorder="1" applyAlignment="1">
      <alignment horizontal="center"/>
    </xf>
    <xf numFmtId="0" fontId="0" fillId="0" borderId="37" xfId="0" applyBorder="1" applyAlignment="1">
      <alignment horizontal="center"/>
    </xf>
    <xf numFmtId="0" fontId="5" fillId="2" borderId="59" xfId="0" applyFont="1" applyFill="1" applyBorder="1" applyAlignment="1">
      <alignment horizontal="center" vertical="center" wrapText="1"/>
    </xf>
    <xf numFmtId="0" fontId="0" fillId="0" borderId="8" xfId="0" applyBorder="1" applyAlignment="1">
      <alignment vertical="center" wrapText="1"/>
    </xf>
    <xf numFmtId="0" fontId="24" fillId="11" borderId="60" xfId="0" applyFont="1" applyFill="1" applyBorder="1" applyAlignment="1">
      <alignment horizontal="center" vertical="center" wrapText="1"/>
    </xf>
    <xf numFmtId="0" fontId="24" fillId="11" borderId="61" xfId="0" applyFont="1" applyFill="1" applyBorder="1" applyAlignment="1">
      <alignment horizontal="center" vertical="center" wrapText="1"/>
    </xf>
    <xf numFmtId="0" fontId="23" fillId="0" borderId="8" xfId="0" applyFont="1" applyBorder="1" applyAlignment="1">
      <alignment horizontal="center" vertical="center" wrapText="1"/>
    </xf>
    <xf numFmtId="0" fontId="22" fillId="0" borderId="8" xfId="0" applyFont="1" applyBorder="1" applyAlignment="1">
      <alignment horizontal="center" vertical="center" wrapText="1"/>
    </xf>
    <xf numFmtId="0" fontId="23" fillId="0" borderId="55" xfId="0" applyFont="1" applyBorder="1" applyAlignment="1">
      <alignment horizontal="center" vertical="center" wrapText="1"/>
    </xf>
    <xf numFmtId="166" fontId="23" fillId="10" borderId="58" xfId="0" applyNumberFormat="1" applyFont="1" applyFill="1" applyBorder="1" applyAlignment="1">
      <alignment horizontal="center" vertical="center" wrapText="1"/>
    </xf>
    <xf numFmtId="166" fontId="23" fillId="10" borderId="62" xfId="0" applyNumberFormat="1" applyFont="1" applyFill="1" applyBorder="1" applyAlignment="1">
      <alignment horizontal="center" vertical="center"/>
    </xf>
    <xf numFmtId="166" fontId="23" fillId="10" borderId="56" xfId="0" applyNumberFormat="1" applyFont="1" applyFill="1" applyBorder="1" applyAlignment="1">
      <alignment horizontal="center" vertical="center" wrapText="1"/>
    </xf>
    <xf numFmtId="166" fontId="23" fillId="10" borderId="63" xfId="0" applyNumberFormat="1" applyFont="1" applyFill="1" applyBorder="1" applyAlignment="1">
      <alignment horizontal="center" vertical="center"/>
    </xf>
    <xf numFmtId="166" fontId="23" fillId="10" borderId="9" xfId="0" applyNumberFormat="1" applyFont="1" applyFill="1" applyBorder="1" applyAlignment="1">
      <alignment horizontal="center" vertical="center" wrapText="1"/>
    </xf>
    <xf numFmtId="166" fontId="23" fillId="10" borderId="64" xfId="0" applyNumberFormat="1" applyFont="1" applyFill="1" applyBorder="1" applyAlignment="1">
      <alignment horizontal="center" vertical="center"/>
    </xf>
    <xf numFmtId="166" fontId="23" fillId="10" borderId="8" xfId="0" applyNumberFormat="1" applyFont="1" applyFill="1" applyBorder="1" applyAlignment="1">
      <alignment vertical="center" wrapText="1"/>
    </xf>
    <xf numFmtId="166" fontId="23" fillId="10" borderId="10" xfId="0" applyNumberFormat="1" applyFont="1" applyFill="1" applyBorder="1" applyAlignment="1">
      <alignment horizontal="center" vertical="center" wrapText="1"/>
    </xf>
    <xf numFmtId="167" fontId="0" fillId="0" borderId="8" xfId="0" applyNumberFormat="1" applyBorder="1" applyAlignment="1">
      <alignment horizontal="center" vertical="center"/>
    </xf>
    <xf numFmtId="167" fontId="0" fillId="0" borderId="10" xfId="0" applyNumberFormat="1" applyBorder="1" applyAlignment="1">
      <alignment horizontal="center" vertical="center"/>
    </xf>
    <xf numFmtId="167" fontId="0" fillId="0" borderId="9" xfId="0" applyNumberFormat="1" applyBorder="1" applyAlignment="1">
      <alignment horizontal="center" vertical="center"/>
    </xf>
    <xf numFmtId="167" fontId="0" fillId="0" borderId="56" xfId="0" applyNumberFormat="1" applyBorder="1" applyAlignment="1">
      <alignment horizontal="center" vertical="center"/>
    </xf>
    <xf numFmtId="168" fontId="25" fillId="10" borderId="65" xfId="0" applyNumberFormat="1" applyFont="1" applyFill="1" applyBorder="1" applyAlignment="1">
      <alignment horizontal="right" vertical="center" wrapText="1"/>
    </xf>
    <xf numFmtId="168" fontId="25" fillId="10" borderId="66" xfId="0" applyNumberFormat="1" applyFont="1" applyFill="1" applyBorder="1" applyAlignment="1">
      <alignment vertical="center" wrapText="1"/>
    </xf>
    <xf numFmtId="168" fontId="25" fillId="10" borderId="8" xfId="0" applyNumberFormat="1" applyFont="1" applyFill="1" applyBorder="1" applyAlignment="1">
      <alignment horizontal="center" vertical="center" wrapText="1"/>
    </xf>
    <xf numFmtId="168" fontId="25" fillId="10" borderId="67" xfId="0" applyNumberFormat="1" applyFont="1" applyFill="1" applyBorder="1" applyAlignment="1">
      <alignment horizontal="center" vertical="center" wrapText="1"/>
    </xf>
    <xf numFmtId="168" fontId="25" fillId="10" borderId="11" xfId="0" applyNumberFormat="1" applyFont="1" applyFill="1" applyBorder="1" applyAlignment="1">
      <alignment horizontal="center" vertical="center" wrapText="1"/>
    </xf>
    <xf numFmtId="166" fontId="22" fillId="10" borderId="68" xfId="0" applyNumberFormat="1" applyFont="1" applyFill="1" applyBorder="1" applyAlignment="1">
      <alignment horizontal="center" vertical="center" wrapText="1"/>
    </xf>
    <xf numFmtId="166" fontId="22" fillId="10" borderId="65" xfId="0" applyNumberFormat="1" applyFont="1" applyFill="1" applyBorder="1" applyAlignment="1">
      <alignment horizontal="center" vertical="center" wrapText="1"/>
    </xf>
    <xf numFmtId="166" fontId="22" fillId="10" borderId="56" xfId="0" applyNumberFormat="1" applyFont="1" applyFill="1" applyBorder="1" applyAlignment="1">
      <alignment horizontal="center" vertical="center" wrapText="1"/>
    </xf>
    <xf numFmtId="166" fontId="22" fillId="10" borderId="9" xfId="0" applyNumberFormat="1" applyFont="1" applyFill="1" applyBorder="1" applyAlignment="1">
      <alignment horizontal="center" vertical="center" wrapText="1"/>
    </xf>
    <xf numFmtId="166" fontId="22" fillId="10" borderId="8" xfId="0" applyNumberFormat="1" applyFont="1" applyFill="1" applyBorder="1" applyAlignment="1">
      <alignment vertical="center" wrapText="1"/>
    </xf>
    <xf numFmtId="167" fontId="0" fillId="0" borderId="8" xfId="0" applyNumberFormat="1" applyBorder="1" applyAlignment="1">
      <alignment vertical="center"/>
    </xf>
    <xf numFmtId="166" fontId="22" fillId="10" borderId="69" xfId="0" applyNumberFormat="1" applyFont="1" applyFill="1" applyBorder="1" applyAlignment="1">
      <alignment horizontal="center" vertical="center" wrapText="1"/>
    </xf>
    <xf numFmtId="166" fontId="22" fillId="10" borderId="70" xfId="0" applyNumberFormat="1" applyFont="1" applyFill="1" applyBorder="1" applyAlignment="1">
      <alignment horizontal="center" vertical="center" wrapText="1"/>
    </xf>
    <xf numFmtId="166" fontId="22" fillId="10" borderId="71" xfId="0" applyNumberFormat="1" applyFont="1" applyFill="1" applyBorder="1" applyAlignment="1">
      <alignment horizontal="center" vertical="center" wrapText="1"/>
    </xf>
    <xf numFmtId="166" fontId="22" fillId="10" borderId="72" xfId="0" applyNumberFormat="1" applyFont="1" applyFill="1" applyBorder="1" applyAlignment="1">
      <alignment horizontal="center" vertical="center" wrapText="1"/>
    </xf>
  </cellXfs>
  <cellStyles count="6">
    <cellStyle name="Hipervínculo" xfId="5" builtinId="8"/>
    <cellStyle name="Moneda" xfId="1" builtinId="4"/>
    <cellStyle name="Moneda [0]" xfId="2" builtinId="7"/>
    <cellStyle name="Normal" xfId="0" builtinId="0"/>
    <cellStyle name="Normal 2"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4</xdr:row>
      <xdr:rowOff>47625</xdr:rowOff>
    </xdr:from>
    <xdr:to>
      <xdr:col>1</xdr:col>
      <xdr:colOff>1317625</xdr:colOff>
      <xdr:row>4</xdr:row>
      <xdr:rowOff>1127125</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206375"/>
          <a:ext cx="3222625" cy="107950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6</xdr:row>
      <xdr:rowOff>285750</xdr:rowOff>
    </xdr:from>
    <xdr:to>
      <xdr:col>1</xdr:col>
      <xdr:colOff>2019300</xdr:colOff>
      <xdr:row>6</xdr:row>
      <xdr:rowOff>1466850</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123950"/>
          <a:ext cx="3409950" cy="1181100"/>
        </a:xfrm>
        <a:prstGeom prst="rect">
          <a:avLst/>
        </a:prstGeom>
        <a:solidFill>
          <a:schemeClr val="bg1"/>
        </a:solid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u/3/folders/1eUspOtm-lmddvH8AnVgcRseSfV3Hsvp6" TargetMode="External"/><Relationship Id="rId3" Type="http://schemas.openxmlformats.org/officeDocument/2006/relationships/hyperlink" Target="https://drive.google.com/drive/u/3/folders/1xsZGLHZJWRbOD66fMkdD2YR5ESl61ttQ" TargetMode="External"/><Relationship Id="rId7" Type="http://schemas.openxmlformats.org/officeDocument/2006/relationships/hyperlink" Target="https://drive.google.com/drive/u/3/folders/1DC0eQiGGRV-m_C04GB1zgvnd3iR0tf_K" TargetMode="External"/><Relationship Id="rId2" Type="http://schemas.openxmlformats.org/officeDocument/2006/relationships/hyperlink" Target="https://drive.google.com/drive/u/3/folders/1Dj53Uv9yDTNxKA7XUd8MPDDxiwRrPtYv" TargetMode="External"/><Relationship Id="rId1" Type="http://schemas.openxmlformats.org/officeDocument/2006/relationships/hyperlink" Target="https://drive.google.com/drive/u/3/folders/1D-FxFBq844PnE-qPrU8YMP_QsVyIWBa0" TargetMode="External"/><Relationship Id="rId6" Type="http://schemas.openxmlformats.org/officeDocument/2006/relationships/hyperlink" Target="https://drive.google.com/drive/u/3/folders/1bVDFvBcjVFTBVpTK_PQa6hKaWQ7UOv7l" TargetMode="External"/><Relationship Id="rId11" Type="http://schemas.openxmlformats.org/officeDocument/2006/relationships/comments" Target="../comments1.xml"/><Relationship Id="rId5" Type="http://schemas.openxmlformats.org/officeDocument/2006/relationships/hyperlink" Target="https://drive.google.com/drive/u/3/folders/1jqMwXz2ugAVtXJ0dOpvNCKOx4HhOF9_Q" TargetMode="External"/><Relationship Id="rId10" Type="http://schemas.openxmlformats.org/officeDocument/2006/relationships/vmlDrawing" Target="../drawings/vmlDrawing1.vml"/><Relationship Id="rId4" Type="http://schemas.openxmlformats.org/officeDocument/2006/relationships/hyperlink" Target="https://drive.google.com/drive/u/3/folders/1XVCMPZ5kURtoYbBrSDsh6XHG9-0yvtKl"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61"/>
  <sheetViews>
    <sheetView tabSelected="1" zoomScale="60" zoomScaleNormal="60" workbookViewId="0">
      <selection activeCell="O40" sqref="O40:P43"/>
    </sheetView>
  </sheetViews>
  <sheetFormatPr baseColWidth="10" defaultRowHeight="15"/>
  <cols>
    <col min="1" max="1" width="23.77734375" bestFit="1" customWidth="1"/>
    <col min="2" max="2" width="17.44140625" bestFit="1" customWidth="1"/>
    <col min="3" max="3" width="27" customWidth="1"/>
    <col min="4" max="4" width="21.21875" customWidth="1"/>
    <col min="5" max="5" width="15.21875" customWidth="1"/>
    <col min="6" max="6" width="27.109375" customWidth="1"/>
    <col min="7" max="7" width="15.109375" style="28" bestFit="1" customWidth="1"/>
    <col min="8" max="8" width="12.33203125" style="28" customWidth="1"/>
    <col min="9" max="9" width="17" style="28" hidden="1" customWidth="1"/>
    <col min="10" max="10" width="17" style="53" hidden="1" customWidth="1"/>
    <col min="11" max="11" width="30.5546875" style="53" customWidth="1"/>
    <col min="12" max="12" width="16.33203125" style="28" customWidth="1"/>
    <col min="13" max="13" width="6.44140625" hidden="1" customWidth="1"/>
    <col min="14" max="14" width="1.44140625" hidden="1" customWidth="1"/>
    <col min="15" max="15" width="15.6640625" bestFit="1" customWidth="1"/>
    <col min="16" max="16" width="15.33203125" bestFit="1" customWidth="1"/>
    <col min="17" max="17" width="37.6640625" customWidth="1"/>
    <col min="18" max="18" width="10.77734375" style="33"/>
    <col min="20" max="20" width="19.6640625" customWidth="1"/>
    <col min="21" max="21" width="15.33203125" customWidth="1"/>
    <col min="22" max="22" width="10.77734375" style="125"/>
    <col min="23" max="23" width="18.109375" customWidth="1"/>
  </cols>
  <sheetData>
    <row r="1" spans="1:25" ht="12.75" customHeight="1" thickBot="1"/>
    <row r="2" spans="1:25" hidden="1"/>
    <row r="3" spans="1:25" hidden="1"/>
    <row r="4" spans="1:25" ht="3.75" hidden="1" customHeight="1"/>
    <row r="5" spans="1:25" ht="93" customHeight="1" thickBot="1">
      <c r="A5" s="255"/>
      <c r="B5" s="256"/>
      <c r="C5" s="210" t="s">
        <v>363</v>
      </c>
      <c r="D5" s="211"/>
      <c r="E5" s="211"/>
      <c r="F5" s="211"/>
      <c r="G5" s="211"/>
      <c r="H5" s="211"/>
      <c r="I5" s="211"/>
      <c r="J5" s="211"/>
      <c r="K5" s="211"/>
      <c r="L5" s="211"/>
      <c r="M5" s="211"/>
      <c r="N5" s="211"/>
      <c r="O5" s="212"/>
      <c r="P5" s="151"/>
      <c r="Q5" s="259" t="s">
        <v>365</v>
      </c>
      <c r="R5" s="259"/>
      <c r="S5" s="259"/>
      <c r="T5" s="259"/>
      <c r="U5" s="259"/>
      <c r="V5" s="260"/>
    </row>
    <row r="6" spans="1:25" ht="59.25" customHeight="1" thickBot="1">
      <c r="A6" s="215" t="s">
        <v>0</v>
      </c>
      <c r="B6" s="218" t="s">
        <v>1</v>
      </c>
      <c r="C6" s="218" t="s">
        <v>2</v>
      </c>
      <c r="D6" s="218" t="s">
        <v>3</v>
      </c>
      <c r="E6" s="218" t="s">
        <v>4</v>
      </c>
      <c r="F6" s="218" t="s">
        <v>5</v>
      </c>
      <c r="G6" s="221" t="s">
        <v>6</v>
      </c>
      <c r="H6" s="183" t="s">
        <v>7</v>
      </c>
      <c r="I6" s="205" t="s">
        <v>8</v>
      </c>
      <c r="J6" s="206"/>
      <c r="K6" s="207"/>
      <c r="L6" s="194" t="s">
        <v>9</v>
      </c>
      <c r="M6" s="196" t="s">
        <v>10</v>
      </c>
      <c r="N6" s="197"/>
      <c r="O6" s="197"/>
      <c r="P6" s="198"/>
      <c r="Q6" s="199" t="s">
        <v>11</v>
      </c>
      <c r="R6" s="201" t="s">
        <v>12</v>
      </c>
      <c r="S6" s="203" t="s">
        <v>13</v>
      </c>
      <c r="T6" s="199" t="s">
        <v>14</v>
      </c>
      <c r="U6" s="186" t="s">
        <v>15</v>
      </c>
      <c r="V6" s="199" t="s">
        <v>308</v>
      </c>
    </row>
    <row r="7" spans="1:25" ht="22.5" customHeight="1" thickTop="1" thickBot="1">
      <c r="A7" s="216"/>
      <c r="B7" s="219"/>
      <c r="C7" s="219"/>
      <c r="D7" s="219"/>
      <c r="E7" s="219"/>
      <c r="F7" s="219"/>
      <c r="G7" s="222"/>
      <c r="H7" s="184"/>
      <c r="I7" s="188" t="s">
        <v>16</v>
      </c>
      <c r="J7" s="190" t="s">
        <v>17</v>
      </c>
      <c r="K7" s="208" t="s">
        <v>317</v>
      </c>
      <c r="L7" s="195"/>
      <c r="M7" s="192" t="s">
        <v>18</v>
      </c>
      <c r="N7" s="193"/>
      <c r="O7" s="192" t="s">
        <v>19</v>
      </c>
      <c r="P7" s="193"/>
      <c r="Q7" s="199"/>
      <c r="R7" s="201"/>
      <c r="S7" s="203"/>
      <c r="T7" s="199"/>
      <c r="U7" s="186"/>
      <c r="V7" s="199"/>
    </row>
    <row r="8" spans="1:25" ht="106.5" thickTop="1" thickBot="1">
      <c r="A8" s="217"/>
      <c r="B8" s="220"/>
      <c r="C8" s="220"/>
      <c r="D8" s="220"/>
      <c r="E8" s="220"/>
      <c r="F8" s="220"/>
      <c r="G8" s="223"/>
      <c r="H8" s="185"/>
      <c r="I8" s="189"/>
      <c r="J8" s="191"/>
      <c r="K8" s="209"/>
      <c r="L8" s="189"/>
      <c r="M8" s="109" t="s">
        <v>20</v>
      </c>
      <c r="N8" s="110" t="s">
        <v>21</v>
      </c>
      <c r="O8" s="110" t="s">
        <v>20</v>
      </c>
      <c r="P8" s="110" t="s">
        <v>21</v>
      </c>
      <c r="Q8" s="200"/>
      <c r="R8" s="202"/>
      <c r="S8" s="204"/>
      <c r="T8" s="200"/>
      <c r="U8" s="187"/>
      <c r="V8" s="199"/>
    </row>
    <row r="9" spans="1:25" ht="166.5" customHeight="1">
      <c r="A9" s="175" t="s">
        <v>22</v>
      </c>
      <c r="B9" s="176" t="s">
        <v>23</v>
      </c>
      <c r="C9" s="108" t="s">
        <v>24</v>
      </c>
      <c r="D9" s="108" t="s">
        <v>25</v>
      </c>
      <c r="E9" s="108" t="s">
        <v>26</v>
      </c>
      <c r="F9" s="108" t="s">
        <v>27</v>
      </c>
      <c r="G9" s="111">
        <v>0</v>
      </c>
      <c r="H9" s="112">
        <v>3</v>
      </c>
      <c r="I9" s="113">
        <v>1</v>
      </c>
      <c r="J9" s="118">
        <v>0</v>
      </c>
      <c r="K9" s="118">
        <v>0</v>
      </c>
      <c r="L9" s="114">
        <f>+I9/H9</f>
        <v>0.33333333333333331</v>
      </c>
      <c r="M9" s="115"/>
      <c r="N9" s="115"/>
      <c r="O9" s="264">
        <v>220000000</v>
      </c>
      <c r="P9" s="265">
        <v>10000000</v>
      </c>
      <c r="Q9" s="160" t="s">
        <v>193</v>
      </c>
      <c r="R9" s="117">
        <v>0</v>
      </c>
      <c r="S9" s="107"/>
      <c r="T9" s="116" t="s">
        <v>28</v>
      </c>
      <c r="U9" s="262" t="s">
        <v>393</v>
      </c>
      <c r="V9" s="213" t="s">
        <v>309</v>
      </c>
    </row>
    <row r="10" spans="1:25" ht="76.5">
      <c r="A10" s="164"/>
      <c r="B10" s="166"/>
      <c r="C10" s="168" t="s">
        <v>29</v>
      </c>
      <c r="D10" s="3" t="s">
        <v>30</v>
      </c>
      <c r="E10" s="3" t="s">
        <v>31</v>
      </c>
      <c r="F10" s="5" t="s">
        <v>32</v>
      </c>
      <c r="G10" s="3">
        <v>0</v>
      </c>
      <c r="H10" s="85">
        <v>1</v>
      </c>
      <c r="I10" s="45">
        <v>0</v>
      </c>
      <c r="J10" s="3">
        <v>0</v>
      </c>
      <c r="K10" s="3">
        <v>0</v>
      </c>
      <c r="L10" s="6">
        <v>0</v>
      </c>
      <c r="M10" s="7"/>
      <c r="N10" s="7"/>
      <c r="O10" s="266"/>
      <c r="P10" s="267"/>
      <c r="Q10" s="8" t="s">
        <v>325</v>
      </c>
      <c r="R10" s="30">
        <v>0</v>
      </c>
      <c r="S10" s="9"/>
      <c r="T10" s="9"/>
      <c r="U10" s="262" t="s">
        <v>394</v>
      </c>
      <c r="V10" s="214"/>
    </row>
    <row r="11" spans="1:25" ht="63.75">
      <c r="A11" s="164"/>
      <c r="B11" s="166"/>
      <c r="C11" s="168"/>
      <c r="D11" s="3" t="s">
        <v>33</v>
      </c>
      <c r="E11" s="3" t="s">
        <v>34</v>
      </c>
      <c r="F11" s="3" t="s">
        <v>35</v>
      </c>
      <c r="G11" s="5">
        <v>263</v>
      </c>
      <c r="H11" s="86">
        <v>0.15</v>
      </c>
      <c r="I11" s="45">
        <v>329</v>
      </c>
      <c r="J11" s="51">
        <v>0</v>
      </c>
      <c r="K11" s="51">
        <v>289</v>
      </c>
      <c r="L11" s="29">
        <v>1</v>
      </c>
      <c r="M11" s="7"/>
      <c r="N11" s="7"/>
      <c r="O11" s="266"/>
      <c r="P11" s="267"/>
      <c r="Q11" s="9"/>
      <c r="R11" s="31">
        <v>1</v>
      </c>
      <c r="S11" s="9"/>
      <c r="T11" s="8" t="s">
        <v>326</v>
      </c>
      <c r="U11" s="262" t="s">
        <v>394</v>
      </c>
      <c r="V11" s="214"/>
    </row>
    <row r="12" spans="1:25" ht="180">
      <c r="A12" s="164"/>
      <c r="B12" s="166"/>
      <c r="C12" s="3" t="s">
        <v>36</v>
      </c>
      <c r="D12" s="3" t="s">
        <v>37</v>
      </c>
      <c r="E12" s="3" t="s">
        <v>38</v>
      </c>
      <c r="F12" s="3" t="s">
        <v>32</v>
      </c>
      <c r="G12" s="5">
        <v>0</v>
      </c>
      <c r="H12" s="84">
        <v>0</v>
      </c>
      <c r="I12" s="177" t="s">
        <v>39</v>
      </c>
      <c r="J12" s="178"/>
      <c r="K12" s="178"/>
      <c r="L12" s="179"/>
      <c r="M12" s="7"/>
      <c r="N12" s="7"/>
      <c r="O12" s="266"/>
      <c r="P12" s="267"/>
      <c r="Q12" s="8" t="s">
        <v>40</v>
      </c>
      <c r="R12" s="32" t="s">
        <v>39</v>
      </c>
      <c r="S12" s="9"/>
      <c r="T12" s="9"/>
      <c r="U12" s="261" t="s">
        <v>395</v>
      </c>
      <c r="V12" s="214"/>
    </row>
    <row r="13" spans="1:25" ht="63.75">
      <c r="A13" s="164"/>
      <c r="B13" s="166"/>
      <c r="C13" s="3" t="s">
        <v>42</v>
      </c>
      <c r="D13" s="3" t="s">
        <v>43</v>
      </c>
      <c r="E13" s="3" t="s">
        <v>44</v>
      </c>
      <c r="F13" s="3" t="s">
        <v>45</v>
      </c>
      <c r="G13" s="12">
        <v>0</v>
      </c>
      <c r="H13" s="87">
        <v>2</v>
      </c>
      <c r="I13" s="45">
        <v>1</v>
      </c>
      <c r="J13" s="51">
        <v>0</v>
      </c>
      <c r="K13" s="51">
        <v>0</v>
      </c>
      <c r="L13" s="30">
        <f>I13/H13</f>
        <v>0.5</v>
      </c>
      <c r="M13" s="7"/>
      <c r="N13" s="7"/>
      <c r="O13" s="266"/>
      <c r="P13" s="267"/>
      <c r="Q13" s="8" t="s">
        <v>327</v>
      </c>
      <c r="R13" s="30">
        <v>0</v>
      </c>
      <c r="S13" s="9"/>
      <c r="T13" s="9"/>
      <c r="U13" s="261" t="s">
        <v>41</v>
      </c>
      <c r="V13" s="214"/>
    </row>
    <row r="14" spans="1:25" ht="75">
      <c r="A14" s="164"/>
      <c r="B14" s="166"/>
      <c r="C14" s="5" t="s">
        <v>46</v>
      </c>
      <c r="D14" s="5" t="s">
        <v>47</v>
      </c>
      <c r="E14" s="5" t="s">
        <v>48</v>
      </c>
      <c r="F14" s="3" t="s">
        <v>49</v>
      </c>
      <c r="G14" s="13">
        <v>271381040</v>
      </c>
      <c r="H14" s="88">
        <v>0.1</v>
      </c>
      <c r="I14" s="78">
        <v>192307371</v>
      </c>
      <c r="J14" s="51">
        <v>0</v>
      </c>
      <c r="K14" s="120">
        <v>170471825</v>
      </c>
      <c r="L14" s="17">
        <v>1</v>
      </c>
      <c r="M14" s="7"/>
      <c r="N14" s="7"/>
      <c r="O14" s="266"/>
      <c r="P14" s="267"/>
      <c r="Q14" s="8" t="s">
        <v>328</v>
      </c>
      <c r="R14" s="30">
        <f>K14/G14</f>
        <v>0.62816409355642533</v>
      </c>
      <c r="S14" s="9"/>
      <c r="T14" s="8" t="s">
        <v>329</v>
      </c>
      <c r="U14" s="261" t="s">
        <v>396</v>
      </c>
      <c r="V14" s="214"/>
    </row>
    <row r="15" spans="1:25" ht="49.5">
      <c r="A15" s="164"/>
      <c r="B15" s="166"/>
      <c r="C15" s="5" t="s">
        <v>50</v>
      </c>
      <c r="D15" s="5" t="s">
        <v>51</v>
      </c>
      <c r="E15" s="5" t="s">
        <v>52</v>
      </c>
      <c r="F15" s="5" t="s">
        <v>53</v>
      </c>
      <c r="G15" s="12">
        <v>0</v>
      </c>
      <c r="H15" s="89">
        <v>0</v>
      </c>
      <c r="I15" s="177" t="s">
        <v>39</v>
      </c>
      <c r="J15" s="178"/>
      <c r="K15" s="178"/>
      <c r="L15" s="179"/>
      <c r="M15" s="7"/>
      <c r="N15" s="7"/>
      <c r="O15" s="266"/>
      <c r="P15" s="267"/>
      <c r="Q15" s="8" t="s">
        <v>39</v>
      </c>
      <c r="R15" s="30"/>
      <c r="S15" s="9"/>
      <c r="T15" s="9"/>
      <c r="U15" s="261" t="s">
        <v>395</v>
      </c>
      <c r="V15" s="214"/>
      <c r="X15" s="16"/>
    </row>
    <row r="16" spans="1:25" ht="90">
      <c r="A16" s="164"/>
      <c r="B16" s="166"/>
      <c r="C16" s="5" t="s">
        <v>54</v>
      </c>
      <c r="D16" s="5" t="s">
        <v>55</v>
      </c>
      <c r="E16" s="5" t="s">
        <v>56</v>
      </c>
      <c r="F16" s="5" t="s">
        <v>57</v>
      </c>
      <c r="G16" s="12">
        <v>0</v>
      </c>
      <c r="H16" s="86">
        <v>0.25</v>
      </c>
      <c r="I16" s="57">
        <v>0.05</v>
      </c>
      <c r="J16" s="119">
        <v>0.05</v>
      </c>
      <c r="K16" s="119">
        <v>0.05</v>
      </c>
      <c r="L16" s="17">
        <v>0.15</v>
      </c>
      <c r="M16" s="7"/>
      <c r="N16" s="7"/>
      <c r="O16" s="266"/>
      <c r="P16" s="267"/>
      <c r="Q16" s="8" t="s">
        <v>330</v>
      </c>
      <c r="R16" s="30">
        <v>0.05</v>
      </c>
      <c r="S16" s="9"/>
      <c r="T16" s="133" t="s">
        <v>331</v>
      </c>
      <c r="U16" s="261" t="s">
        <v>397</v>
      </c>
      <c r="V16" s="214"/>
      <c r="Y16" s="16"/>
    </row>
    <row r="17" spans="1:25" ht="165">
      <c r="A17" s="164"/>
      <c r="B17" s="166"/>
      <c r="C17" s="4" t="s">
        <v>58</v>
      </c>
      <c r="D17" s="3" t="s">
        <v>59</v>
      </c>
      <c r="E17" s="4" t="s">
        <v>60</v>
      </c>
      <c r="F17" s="4" t="s">
        <v>61</v>
      </c>
      <c r="G17" s="4">
        <v>86</v>
      </c>
      <c r="H17" s="84">
        <v>88</v>
      </c>
      <c r="I17" s="140">
        <v>0</v>
      </c>
      <c r="J17" s="141">
        <v>0</v>
      </c>
      <c r="K17" s="141">
        <v>83</v>
      </c>
      <c r="L17" s="142">
        <v>0</v>
      </c>
      <c r="M17" s="143"/>
      <c r="N17" s="143"/>
      <c r="O17" s="266"/>
      <c r="P17" s="267"/>
      <c r="Q17" s="144"/>
      <c r="R17" s="145"/>
      <c r="S17" s="9"/>
      <c r="T17" s="8" t="s">
        <v>332</v>
      </c>
      <c r="U17" s="261" t="s">
        <v>397</v>
      </c>
      <c r="V17" s="214"/>
      <c r="Y17" s="18"/>
    </row>
    <row r="18" spans="1:25" ht="49.5">
      <c r="A18" s="164"/>
      <c r="B18" s="166"/>
      <c r="C18" s="5" t="s">
        <v>62</v>
      </c>
      <c r="D18" s="5" t="s">
        <v>63</v>
      </c>
      <c r="E18" s="5" t="s">
        <v>64</v>
      </c>
      <c r="F18" s="5" t="s">
        <v>64</v>
      </c>
      <c r="G18" s="12">
        <v>2</v>
      </c>
      <c r="H18" s="84">
        <v>0</v>
      </c>
      <c r="I18" s="180" t="s">
        <v>39</v>
      </c>
      <c r="J18" s="181"/>
      <c r="K18" s="181"/>
      <c r="L18" s="182"/>
      <c r="M18" s="143"/>
      <c r="N18" s="143"/>
      <c r="O18" s="268"/>
      <c r="P18" s="269"/>
      <c r="Q18" s="144" t="s">
        <v>39</v>
      </c>
      <c r="R18" s="145">
        <v>0</v>
      </c>
      <c r="S18" s="9"/>
      <c r="T18" s="9"/>
      <c r="U18" s="262" t="s">
        <v>395</v>
      </c>
      <c r="V18" s="214"/>
    </row>
    <row r="19" spans="1:25" ht="306">
      <c r="A19" s="1" t="s">
        <v>65</v>
      </c>
      <c r="B19" s="2" t="s">
        <v>66</v>
      </c>
      <c r="C19" s="3" t="s">
        <v>67</v>
      </c>
      <c r="D19" s="3" t="s">
        <v>68</v>
      </c>
      <c r="E19" s="3" t="s">
        <v>69</v>
      </c>
      <c r="F19" s="3" t="s">
        <v>70</v>
      </c>
      <c r="G19" s="19">
        <v>0</v>
      </c>
      <c r="H19" s="90">
        <v>0.8</v>
      </c>
      <c r="I19" s="146">
        <v>0.05</v>
      </c>
      <c r="J19" s="147">
        <v>0.05</v>
      </c>
      <c r="K19" s="147">
        <f>11/19</f>
        <v>0.57894736842105265</v>
      </c>
      <c r="L19" s="142">
        <f>K19+J19</f>
        <v>0.6289473684210527</v>
      </c>
      <c r="M19" s="143"/>
      <c r="N19" s="143"/>
      <c r="O19" s="270">
        <v>0</v>
      </c>
      <c r="P19" s="270">
        <v>0</v>
      </c>
      <c r="Q19" s="144" t="s">
        <v>71</v>
      </c>
      <c r="R19" s="147">
        <f>11/19</f>
        <v>0.57894736842105265</v>
      </c>
      <c r="S19" s="9"/>
      <c r="T19" s="8" t="s">
        <v>72</v>
      </c>
      <c r="U19" s="261" t="s">
        <v>397</v>
      </c>
      <c r="V19" s="124" t="s">
        <v>310</v>
      </c>
    </row>
    <row r="20" spans="1:25" ht="105">
      <c r="A20" s="164" t="s">
        <v>73</v>
      </c>
      <c r="B20" s="166" t="s">
        <v>74</v>
      </c>
      <c r="C20" s="168" t="s">
        <v>75</v>
      </c>
      <c r="D20" s="168" t="s">
        <v>76</v>
      </c>
      <c r="E20" s="5" t="s">
        <v>77</v>
      </c>
      <c r="F20" s="20" t="s">
        <v>78</v>
      </c>
      <c r="G20" s="10">
        <v>0.2</v>
      </c>
      <c r="H20" s="86">
        <v>0.3</v>
      </c>
      <c r="I20" s="57">
        <v>0.05</v>
      </c>
      <c r="J20" s="119">
        <v>0.05</v>
      </c>
      <c r="K20" s="119">
        <v>0.25</v>
      </c>
      <c r="L20" s="17">
        <v>0.25</v>
      </c>
      <c r="M20" s="7"/>
      <c r="N20" s="7"/>
      <c r="O20" s="271">
        <v>156420821</v>
      </c>
      <c r="P20" s="271">
        <v>59513283</v>
      </c>
      <c r="Q20" s="8" t="s">
        <v>333</v>
      </c>
      <c r="R20" s="30">
        <v>0.25</v>
      </c>
      <c r="S20" s="9"/>
      <c r="T20" s="8" t="s">
        <v>334</v>
      </c>
      <c r="U20" s="262" t="s">
        <v>398</v>
      </c>
      <c r="V20" s="213" t="s">
        <v>311</v>
      </c>
    </row>
    <row r="21" spans="1:25" ht="90">
      <c r="A21" s="173"/>
      <c r="B21" s="166"/>
      <c r="C21" s="168"/>
      <c r="D21" s="168"/>
      <c r="E21" s="3" t="s">
        <v>79</v>
      </c>
      <c r="F21" s="3" t="s">
        <v>80</v>
      </c>
      <c r="G21" s="10">
        <v>0</v>
      </c>
      <c r="H21" s="86">
        <v>0.2</v>
      </c>
      <c r="I21" s="57">
        <v>0.05</v>
      </c>
      <c r="J21" s="119">
        <v>0.05</v>
      </c>
      <c r="K21" s="119">
        <v>0</v>
      </c>
      <c r="L21" s="17">
        <v>0.1</v>
      </c>
      <c r="M21" s="7"/>
      <c r="N21" s="7"/>
      <c r="O21" s="266"/>
      <c r="P21" s="266"/>
      <c r="Q21" s="9"/>
      <c r="R21" s="30">
        <v>0.05</v>
      </c>
      <c r="S21" s="9"/>
      <c r="T21" s="8" t="s">
        <v>334</v>
      </c>
      <c r="U21" s="262" t="s">
        <v>398</v>
      </c>
      <c r="V21" s="214"/>
    </row>
    <row r="22" spans="1:25" ht="76.5">
      <c r="A22" s="173"/>
      <c r="B22" s="166"/>
      <c r="C22" s="3" t="s">
        <v>81</v>
      </c>
      <c r="D22" s="3" t="s">
        <v>82</v>
      </c>
      <c r="E22" s="3" t="s">
        <v>83</v>
      </c>
      <c r="F22" s="3" t="s">
        <v>84</v>
      </c>
      <c r="G22" s="13">
        <v>31370100</v>
      </c>
      <c r="H22" s="90">
        <v>0.15</v>
      </c>
      <c r="I22" s="78">
        <v>11014488</v>
      </c>
      <c r="J22" s="120">
        <v>19786092</v>
      </c>
      <c r="K22" s="134">
        <v>35750000</v>
      </c>
      <c r="L22" s="135">
        <f>K22+J22+I22</f>
        <v>66550580</v>
      </c>
      <c r="M22" s="15"/>
      <c r="N22" s="7"/>
      <c r="O22" s="266"/>
      <c r="P22" s="266"/>
      <c r="Q22" s="8" t="s">
        <v>335</v>
      </c>
      <c r="R22" s="30">
        <v>0.63073091893235911</v>
      </c>
      <c r="S22" s="9"/>
      <c r="T22" s="8" t="s">
        <v>85</v>
      </c>
      <c r="U22" s="262" t="s">
        <v>398</v>
      </c>
      <c r="V22" s="214"/>
      <c r="W22" s="34"/>
      <c r="X22" s="16"/>
    </row>
    <row r="23" spans="1:25" ht="66">
      <c r="A23" s="173"/>
      <c r="B23" s="166"/>
      <c r="C23" s="168" t="s">
        <v>74</v>
      </c>
      <c r="D23" s="3" t="s">
        <v>86</v>
      </c>
      <c r="E23" s="5" t="s">
        <v>87</v>
      </c>
      <c r="F23" s="5" t="s">
        <v>88</v>
      </c>
      <c r="G23" s="5">
        <v>50</v>
      </c>
      <c r="H23" s="91">
        <f t="shared" ref="H23" si="0">G23+(G23*20%)</f>
        <v>60</v>
      </c>
      <c r="I23" s="45">
        <v>23</v>
      </c>
      <c r="J23" s="121">
        <v>0</v>
      </c>
      <c r="K23" s="121">
        <v>25</v>
      </c>
      <c r="L23" s="136">
        <f>K23+I23</f>
        <v>48</v>
      </c>
      <c r="M23" s="7"/>
      <c r="N23" s="7"/>
      <c r="O23" s="266"/>
      <c r="P23" s="266"/>
      <c r="Q23" s="8" t="s">
        <v>336</v>
      </c>
      <c r="R23" s="30">
        <f>L23/H23</f>
        <v>0.8</v>
      </c>
      <c r="S23" s="9"/>
      <c r="T23" s="9"/>
      <c r="U23" s="262" t="s">
        <v>398</v>
      </c>
      <c r="V23" s="214"/>
      <c r="W23" s="126"/>
      <c r="X23" s="18"/>
    </row>
    <row r="24" spans="1:25" ht="66">
      <c r="A24" s="173"/>
      <c r="B24" s="166"/>
      <c r="C24" s="168"/>
      <c r="D24" s="21" t="s">
        <v>89</v>
      </c>
      <c r="E24" s="21" t="s">
        <v>90</v>
      </c>
      <c r="F24" s="21" t="s">
        <v>91</v>
      </c>
      <c r="G24" s="12">
        <v>100</v>
      </c>
      <c r="H24" s="89">
        <v>120</v>
      </c>
      <c r="I24" s="45">
        <v>0</v>
      </c>
      <c r="J24" s="51">
        <v>36</v>
      </c>
      <c r="K24" s="51">
        <v>0</v>
      </c>
      <c r="L24" s="29">
        <v>0.3</v>
      </c>
      <c r="M24" s="7"/>
      <c r="N24" s="7"/>
      <c r="O24" s="266"/>
      <c r="P24" s="266"/>
      <c r="Q24" s="8" t="s">
        <v>337</v>
      </c>
      <c r="R24" s="29">
        <v>0</v>
      </c>
      <c r="S24" s="9"/>
      <c r="T24" s="9"/>
      <c r="U24" s="262" t="s">
        <v>398</v>
      </c>
      <c r="V24" s="214"/>
    </row>
    <row r="25" spans="1:25" ht="90">
      <c r="A25" s="173"/>
      <c r="B25" s="166"/>
      <c r="C25" s="168"/>
      <c r="D25" s="21" t="s">
        <v>92</v>
      </c>
      <c r="E25" s="21" t="s">
        <v>93</v>
      </c>
      <c r="F25" s="21" t="s">
        <v>32</v>
      </c>
      <c r="G25" s="12">
        <v>0</v>
      </c>
      <c r="H25" s="92">
        <v>0.5</v>
      </c>
      <c r="I25" s="57">
        <v>0.05</v>
      </c>
      <c r="J25" s="119">
        <v>0.05</v>
      </c>
      <c r="K25" s="119">
        <v>0</v>
      </c>
      <c r="L25" s="17">
        <v>0.1</v>
      </c>
      <c r="M25" s="7"/>
      <c r="N25" s="7"/>
      <c r="O25" s="266"/>
      <c r="P25" s="266"/>
      <c r="Q25" s="8"/>
      <c r="R25" s="30">
        <v>0</v>
      </c>
      <c r="S25" s="9"/>
      <c r="T25" s="8" t="s">
        <v>334</v>
      </c>
      <c r="U25" s="262" t="s">
        <v>398</v>
      </c>
      <c r="V25" s="214"/>
    </row>
    <row r="26" spans="1:25" ht="89.25">
      <c r="A26" s="173"/>
      <c r="B26" s="166"/>
      <c r="C26" s="3" t="s">
        <v>94</v>
      </c>
      <c r="D26" s="3" t="s">
        <v>95</v>
      </c>
      <c r="E26" s="3" t="s">
        <v>96</v>
      </c>
      <c r="F26" s="3" t="s">
        <v>97</v>
      </c>
      <c r="G26" s="5">
        <v>50</v>
      </c>
      <c r="H26" s="91">
        <v>171</v>
      </c>
      <c r="I26" s="45">
        <f>G26+114</f>
        <v>164</v>
      </c>
      <c r="J26" s="51">
        <v>0</v>
      </c>
      <c r="K26" s="51">
        <v>123</v>
      </c>
      <c r="L26" s="30">
        <v>0.95906432748538006</v>
      </c>
      <c r="M26" s="7"/>
      <c r="N26" s="7"/>
      <c r="O26" s="268"/>
      <c r="P26" s="268"/>
      <c r="Q26" s="8" t="s">
        <v>338</v>
      </c>
      <c r="R26" s="30">
        <v>0</v>
      </c>
      <c r="S26" s="9"/>
      <c r="T26" s="8" t="s">
        <v>339</v>
      </c>
      <c r="U26" s="262" t="s">
        <v>398</v>
      </c>
      <c r="V26" s="214"/>
    </row>
    <row r="27" spans="1:25" ht="90">
      <c r="A27" s="164" t="s">
        <v>98</v>
      </c>
      <c r="B27" s="166" t="s">
        <v>99</v>
      </c>
      <c r="C27" s="168" t="s">
        <v>100</v>
      </c>
      <c r="D27" s="3" t="s">
        <v>101</v>
      </c>
      <c r="E27" s="3" t="s">
        <v>102</v>
      </c>
      <c r="F27" s="3" t="s">
        <v>103</v>
      </c>
      <c r="G27" s="3">
        <v>1</v>
      </c>
      <c r="H27" s="85">
        <v>1</v>
      </c>
      <c r="I27" s="45">
        <v>0</v>
      </c>
      <c r="J27" s="32">
        <f>4/7</f>
        <v>0.5714285714285714</v>
      </c>
      <c r="K27" s="32">
        <f>6/7</f>
        <v>0.8571428571428571</v>
      </c>
      <c r="L27" s="30">
        <f>K27</f>
        <v>0.8571428571428571</v>
      </c>
      <c r="M27" s="7"/>
      <c r="N27" s="7"/>
      <c r="O27" s="271">
        <v>0</v>
      </c>
      <c r="P27" s="271">
        <v>1</v>
      </c>
      <c r="Q27" s="8" t="s">
        <v>340</v>
      </c>
      <c r="R27" s="30">
        <f>K27-J27</f>
        <v>0.2857142857142857</v>
      </c>
      <c r="S27" s="9"/>
      <c r="T27" s="8" t="s">
        <v>341</v>
      </c>
      <c r="U27" s="262" t="s">
        <v>399</v>
      </c>
      <c r="V27" s="213" t="s">
        <v>312</v>
      </c>
      <c r="W27" s="16"/>
    </row>
    <row r="28" spans="1:25" ht="102">
      <c r="A28" s="173"/>
      <c r="B28" s="171"/>
      <c r="C28" s="169"/>
      <c r="D28" s="3" t="s">
        <v>105</v>
      </c>
      <c r="E28" s="3" t="s">
        <v>106</v>
      </c>
      <c r="F28" s="3" t="s">
        <v>107</v>
      </c>
      <c r="G28" s="168">
        <v>3</v>
      </c>
      <c r="H28" s="172">
        <v>6</v>
      </c>
      <c r="I28" s="45">
        <v>0</v>
      </c>
      <c r="J28" s="51">
        <v>1</v>
      </c>
      <c r="K28" s="51">
        <v>3</v>
      </c>
      <c r="L28" s="36">
        <v>0.66666666666666696</v>
      </c>
      <c r="M28" s="7"/>
      <c r="N28" s="7"/>
      <c r="O28" s="266"/>
      <c r="P28" s="266"/>
      <c r="Q28" s="8" t="s">
        <v>342</v>
      </c>
      <c r="R28" s="36">
        <f>2/6</f>
        <v>0.33333333333333331</v>
      </c>
      <c r="S28" s="9"/>
      <c r="T28" s="9"/>
      <c r="U28" s="262" t="s">
        <v>399</v>
      </c>
      <c r="V28" s="214"/>
    </row>
    <row r="29" spans="1:25" ht="195">
      <c r="A29" s="173"/>
      <c r="B29" s="171"/>
      <c r="C29" s="169"/>
      <c r="D29" s="3" t="s">
        <v>108</v>
      </c>
      <c r="E29" s="3" t="s">
        <v>109</v>
      </c>
      <c r="F29" s="3" t="s">
        <v>110</v>
      </c>
      <c r="G29" s="168"/>
      <c r="H29" s="172">
        <v>6</v>
      </c>
      <c r="I29" s="45">
        <v>0</v>
      </c>
      <c r="J29" s="51">
        <v>1</v>
      </c>
      <c r="K29" s="51">
        <v>0</v>
      </c>
      <c r="L29" s="36">
        <v>0.33329999999999999</v>
      </c>
      <c r="M29" s="7"/>
      <c r="N29" s="7"/>
      <c r="O29" s="268"/>
      <c r="P29" s="268"/>
      <c r="Q29" s="8" t="s">
        <v>111</v>
      </c>
      <c r="R29" s="36">
        <v>0</v>
      </c>
      <c r="S29" s="9"/>
      <c r="T29" s="9"/>
      <c r="U29" s="262" t="s">
        <v>399</v>
      </c>
      <c r="V29" s="214"/>
    </row>
    <row r="30" spans="1:25" ht="82.5">
      <c r="A30" s="173"/>
      <c r="B30" s="171"/>
      <c r="C30" s="3" t="s">
        <v>112</v>
      </c>
      <c r="D30" s="3" t="s">
        <v>113</v>
      </c>
      <c r="E30" s="3" t="s">
        <v>114</v>
      </c>
      <c r="F30" s="3" t="s">
        <v>115</v>
      </c>
      <c r="G30" s="22">
        <v>16891808</v>
      </c>
      <c r="H30" s="93">
        <v>20270170</v>
      </c>
      <c r="I30" s="79">
        <f>371363+20834870</f>
        <v>21206233</v>
      </c>
      <c r="J30" s="122">
        <v>6509010</v>
      </c>
      <c r="K30" s="122">
        <v>1166928</v>
      </c>
      <c r="L30" s="35">
        <f>J30+I30+K30</f>
        <v>28882171</v>
      </c>
      <c r="M30" s="7"/>
      <c r="N30" s="7"/>
      <c r="O30" s="7"/>
      <c r="P30" s="7"/>
      <c r="Q30" s="8" t="s">
        <v>343</v>
      </c>
      <c r="R30" s="30">
        <v>1</v>
      </c>
      <c r="S30" s="9"/>
      <c r="T30" s="9"/>
      <c r="U30" s="262" t="s">
        <v>399</v>
      </c>
      <c r="V30" s="214"/>
    </row>
    <row r="31" spans="1:25" ht="225">
      <c r="A31" s="1" t="s">
        <v>116</v>
      </c>
      <c r="B31" s="2" t="s">
        <v>117</v>
      </c>
      <c r="C31" s="3" t="s">
        <v>118</v>
      </c>
      <c r="D31" s="3" t="s">
        <v>119</v>
      </c>
      <c r="E31" s="3" t="s">
        <v>120</v>
      </c>
      <c r="F31" s="3" t="s">
        <v>121</v>
      </c>
      <c r="G31" s="22">
        <v>5</v>
      </c>
      <c r="H31" s="93">
        <v>7</v>
      </c>
      <c r="I31" s="45">
        <v>3</v>
      </c>
      <c r="J31" s="51">
        <v>2</v>
      </c>
      <c r="K31" s="51"/>
      <c r="L31" s="30">
        <v>0.7142857142857143</v>
      </c>
      <c r="M31" s="7"/>
      <c r="N31" s="7"/>
      <c r="O31" s="7"/>
      <c r="P31" s="7"/>
      <c r="Q31" s="9"/>
      <c r="R31" s="30">
        <f>2/7</f>
        <v>0.2857142857142857</v>
      </c>
      <c r="S31" s="9"/>
      <c r="T31" s="8" t="s">
        <v>122</v>
      </c>
      <c r="U31" s="261" t="s">
        <v>400</v>
      </c>
      <c r="V31" s="124" t="s">
        <v>313</v>
      </c>
    </row>
    <row r="32" spans="1:25" ht="82.5">
      <c r="A32" s="164" t="s">
        <v>123</v>
      </c>
      <c r="B32" s="166" t="s">
        <v>124</v>
      </c>
      <c r="C32" s="168" t="s">
        <v>125</v>
      </c>
      <c r="D32" s="3" t="s">
        <v>126</v>
      </c>
      <c r="E32" s="168" t="s">
        <v>127</v>
      </c>
      <c r="F32" s="168" t="s">
        <v>128</v>
      </c>
      <c r="G32" s="168">
        <v>0</v>
      </c>
      <c r="H32" s="174">
        <v>0.25</v>
      </c>
      <c r="I32" s="37">
        <f>3/21</f>
        <v>0.14285714285714285</v>
      </c>
      <c r="J32" s="123">
        <f>4/21</f>
        <v>0.19047619047619047</v>
      </c>
      <c r="K32" s="123">
        <f>4/21</f>
        <v>0.19047619047619047</v>
      </c>
      <c r="L32" s="36">
        <f>J32+I32+K32</f>
        <v>0.52380952380952372</v>
      </c>
      <c r="M32" s="7"/>
      <c r="N32" s="7"/>
      <c r="O32" s="272">
        <v>469000000</v>
      </c>
      <c r="P32" s="272">
        <v>155000000</v>
      </c>
      <c r="Q32" s="170"/>
      <c r="R32" s="123">
        <f>4/21</f>
        <v>0.19047619047619047</v>
      </c>
      <c r="S32" s="9"/>
      <c r="T32" s="8" t="s">
        <v>344</v>
      </c>
      <c r="U32" s="261" t="s">
        <v>401</v>
      </c>
      <c r="V32" s="213" t="s">
        <v>314</v>
      </c>
    </row>
    <row r="33" spans="1:22" ht="82.5">
      <c r="A33" s="164"/>
      <c r="B33" s="166"/>
      <c r="C33" s="168"/>
      <c r="D33" s="3" t="s">
        <v>129</v>
      </c>
      <c r="E33" s="168"/>
      <c r="F33" s="168"/>
      <c r="G33" s="168"/>
      <c r="H33" s="174"/>
      <c r="I33" s="37">
        <f>1/8</f>
        <v>0.125</v>
      </c>
      <c r="J33" s="123">
        <f>2/8</f>
        <v>0.25</v>
      </c>
      <c r="K33" s="123">
        <f>4/8</f>
        <v>0.5</v>
      </c>
      <c r="L33" s="36">
        <f>J33+I33+K33</f>
        <v>0.875</v>
      </c>
      <c r="M33" s="7"/>
      <c r="N33" s="7"/>
      <c r="O33" s="272"/>
      <c r="P33" s="272"/>
      <c r="Q33" s="170"/>
      <c r="R33" s="30">
        <f t="shared" ref="R33:R36" si="1">J33</f>
        <v>0.25</v>
      </c>
      <c r="S33" s="9"/>
      <c r="T33" s="8" t="s">
        <v>344</v>
      </c>
      <c r="U33" s="261" t="s">
        <v>401</v>
      </c>
      <c r="V33" s="214"/>
    </row>
    <row r="34" spans="1:22" ht="82.5">
      <c r="A34" s="164"/>
      <c r="B34" s="166"/>
      <c r="C34" s="168"/>
      <c r="D34" s="3" t="s">
        <v>130</v>
      </c>
      <c r="E34" s="168"/>
      <c r="F34" s="168"/>
      <c r="G34" s="168"/>
      <c r="H34" s="174"/>
      <c r="I34" s="37">
        <f>3/16</f>
        <v>0.1875</v>
      </c>
      <c r="J34" s="123">
        <f>7/16</f>
        <v>0.4375</v>
      </c>
      <c r="K34" s="123">
        <v>0.25</v>
      </c>
      <c r="L34" s="36">
        <f>J34+I34+K34</f>
        <v>0.875</v>
      </c>
      <c r="M34" s="7"/>
      <c r="N34" s="7"/>
      <c r="O34" s="272"/>
      <c r="P34" s="272"/>
      <c r="Q34" s="170"/>
      <c r="R34" s="30">
        <f>K34</f>
        <v>0.25</v>
      </c>
      <c r="S34" s="9"/>
      <c r="T34" s="8" t="s">
        <v>344</v>
      </c>
      <c r="U34" s="261" t="s">
        <v>401</v>
      </c>
      <c r="V34" s="214"/>
    </row>
    <row r="35" spans="1:22" ht="82.5">
      <c r="A35" s="164"/>
      <c r="B35" s="166"/>
      <c r="C35" s="168"/>
      <c r="D35" s="3" t="s">
        <v>131</v>
      </c>
      <c r="E35" s="168"/>
      <c r="F35" s="168"/>
      <c r="G35" s="168"/>
      <c r="H35" s="174"/>
      <c r="I35" s="80">
        <v>0</v>
      </c>
      <c r="J35" s="3">
        <v>0</v>
      </c>
      <c r="K35" s="137">
        <f>2/7</f>
        <v>0.2857142857142857</v>
      </c>
      <c r="L35" s="36">
        <f>K35</f>
        <v>0.2857142857142857</v>
      </c>
      <c r="M35" s="7"/>
      <c r="N35" s="7"/>
      <c r="O35" s="272"/>
      <c r="P35" s="272"/>
      <c r="Q35" s="170"/>
      <c r="R35" s="30">
        <f>L35</f>
        <v>0.2857142857142857</v>
      </c>
      <c r="S35" s="9"/>
      <c r="T35" s="8" t="s">
        <v>344</v>
      </c>
      <c r="U35" s="261" t="s">
        <v>401</v>
      </c>
      <c r="V35" s="214"/>
    </row>
    <row r="36" spans="1:22" ht="82.5">
      <c r="A36" s="164"/>
      <c r="B36" s="166"/>
      <c r="C36" s="168"/>
      <c r="D36" s="3" t="s">
        <v>132</v>
      </c>
      <c r="E36" s="168"/>
      <c r="F36" s="168"/>
      <c r="G36" s="168"/>
      <c r="H36" s="174"/>
      <c r="I36" s="37">
        <f>3/7</f>
        <v>0.42857142857142855</v>
      </c>
      <c r="J36" s="123">
        <f>3/7</f>
        <v>0.42857142857142855</v>
      </c>
      <c r="K36" s="123">
        <f>4/5</f>
        <v>0.8</v>
      </c>
      <c r="L36" s="36">
        <f t="shared" ref="L36" si="2">J36+I36</f>
        <v>0.8571428571428571</v>
      </c>
      <c r="M36" s="7"/>
      <c r="N36" s="7"/>
      <c r="O36" s="272"/>
      <c r="P36" s="272"/>
      <c r="Q36" s="170"/>
      <c r="R36" s="30">
        <f t="shared" si="1"/>
        <v>0.42857142857142855</v>
      </c>
      <c r="S36" s="9"/>
      <c r="T36" s="8" t="s">
        <v>344</v>
      </c>
      <c r="U36" s="261" t="s">
        <v>401</v>
      </c>
      <c r="V36" s="214"/>
    </row>
    <row r="37" spans="1:22" ht="102">
      <c r="A37" s="173"/>
      <c r="B37" s="171"/>
      <c r="C37" s="168"/>
      <c r="D37" s="3" t="s">
        <v>133</v>
      </c>
      <c r="E37" s="5" t="s">
        <v>134</v>
      </c>
      <c r="F37" s="5" t="s">
        <v>135</v>
      </c>
      <c r="G37" s="5">
        <v>263</v>
      </c>
      <c r="H37" s="86">
        <v>0.5</v>
      </c>
      <c r="I37" s="45">
        <v>0</v>
      </c>
      <c r="J37" s="51">
        <v>143</v>
      </c>
      <c r="K37" s="51">
        <v>185</v>
      </c>
      <c r="L37" s="30">
        <f>(J37+K37)/G37</f>
        <v>1.247148288973384</v>
      </c>
      <c r="M37" s="7"/>
      <c r="N37" s="7"/>
      <c r="O37" s="272"/>
      <c r="P37" s="272"/>
      <c r="Q37" s="8"/>
      <c r="R37" s="30">
        <v>1</v>
      </c>
      <c r="S37" s="9"/>
      <c r="T37" s="9"/>
      <c r="U37" s="261" t="s">
        <v>401</v>
      </c>
      <c r="V37" s="214"/>
    </row>
    <row r="38" spans="1:22" ht="90">
      <c r="A38" s="173"/>
      <c r="B38" s="166" t="s">
        <v>136</v>
      </c>
      <c r="C38" s="168" t="s">
        <v>137</v>
      </c>
      <c r="D38" s="168" t="s">
        <v>138</v>
      </c>
      <c r="E38" s="3" t="s">
        <v>139</v>
      </c>
      <c r="F38" s="3" t="s">
        <v>140</v>
      </c>
      <c r="G38" s="14">
        <v>0.13</v>
      </c>
      <c r="H38" s="88">
        <v>0.13</v>
      </c>
      <c r="I38" s="57">
        <v>0.13</v>
      </c>
      <c r="J38" s="119">
        <v>0.13</v>
      </c>
      <c r="K38" s="119">
        <v>0.22</v>
      </c>
      <c r="L38" s="17">
        <v>0.22</v>
      </c>
      <c r="M38" s="7"/>
      <c r="N38" s="7"/>
      <c r="O38" s="273">
        <v>100000000</v>
      </c>
      <c r="P38" s="273">
        <v>100000000</v>
      </c>
      <c r="Q38" s="8" t="s">
        <v>345</v>
      </c>
      <c r="R38" s="30">
        <v>0.22</v>
      </c>
      <c r="S38" s="9"/>
      <c r="T38" s="8" t="s">
        <v>346</v>
      </c>
      <c r="U38" s="261" t="s">
        <v>401</v>
      </c>
      <c r="V38" s="214"/>
    </row>
    <row r="39" spans="1:22" ht="89.25">
      <c r="A39" s="173"/>
      <c r="B39" s="171"/>
      <c r="C39" s="168"/>
      <c r="D39" s="168"/>
      <c r="E39" s="3" t="s">
        <v>141</v>
      </c>
      <c r="F39" s="3" t="s">
        <v>142</v>
      </c>
      <c r="G39" s="3">
        <v>0</v>
      </c>
      <c r="H39" s="88">
        <v>0.1</v>
      </c>
      <c r="I39" s="140">
        <v>0</v>
      </c>
      <c r="J39" s="148">
        <v>0</v>
      </c>
      <c r="K39" s="148">
        <v>0</v>
      </c>
      <c r="L39" s="149">
        <v>0</v>
      </c>
      <c r="M39" s="7"/>
      <c r="N39" s="7"/>
      <c r="O39" s="274"/>
      <c r="P39" s="274"/>
      <c r="Q39" s="8" t="s">
        <v>347</v>
      </c>
      <c r="R39" s="30">
        <v>0</v>
      </c>
      <c r="S39" s="9"/>
      <c r="T39" s="8" t="s">
        <v>348</v>
      </c>
      <c r="U39" s="261" t="s">
        <v>401</v>
      </c>
      <c r="V39" s="214"/>
    </row>
    <row r="40" spans="1:22" ht="409.5">
      <c r="A40" s="164" t="s">
        <v>143</v>
      </c>
      <c r="B40" s="166" t="s">
        <v>144</v>
      </c>
      <c r="C40" s="4" t="s">
        <v>145</v>
      </c>
      <c r="D40" s="4" t="s">
        <v>146</v>
      </c>
      <c r="E40" s="4" t="s">
        <v>147</v>
      </c>
      <c r="F40" s="4" t="s">
        <v>148</v>
      </c>
      <c r="G40" s="23">
        <v>0.6</v>
      </c>
      <c r="H40" s="94">
        <v>0.63</v>
      </c>
      <c r="I40" s="81">
        <v>0</v>
      </c>
      <c r="J40" s="119">
        <v>0</v>
      </c>
      <c r="K40" s="119">
        <v>1</v>
      </c>
      <c r="L40" s="17">
        <v>1</v>
      </c>
      <c r="M40" s="7"/>
      <c r="N40" s="7"/>
      <c r="O40" s="273">
        <v>330000000</v>
      </c>
      <c r="P40" s="273">
        <v>100000000</v>
      </c>
      <c r="Q40" s="8" t="s">
        <v>149</v>
      </c>
      <c r="R40" s="30">
        <v>1</v>
      </c>
      <c r="S40" s="9"/>
      <c r="T40" s="8" t="s">
        <v>150</v>
      </c>
      <c r="U40" s="263" t="s">
        <v>402</v>
      </c>
      <c r="V40" s="213" t="s">
        <v>315</v>
      </c>
    </row>
    <row r="41" spans="1:22" ht="105">
      <c r="A41" s="164"/>
      <c r="B41" s="166"/>
      <c r="C41" s="3" t="s">
        <v>151</v>
      </c>
      <c r="D41" s="3" t="s">
        <v>152</v>
      </c>
      <c r="E41" s="3" t="s">
        <v>153</v>
      </c>
      <c r="F41" s="3" t="s">
        <v>154</v>
      </c>
      <c r="G41" s="12">
        <v>0</v>
      </c>
      <c r="H41" s="90">
        <v>0.1</v>
      </c>
      <c r="I41" s="82">
        <v>0</v>
      </c>
      <c r="J41" s="119">
        <v>0.05</v>
      </c>
      <c r="K41" s="119">
        <v>0.08</v>
      </c>
      <c r="L41" s="17">
        <v>0.08</v>
      </c>
      <c r="M41" s="7"/>
      <c r="N41" s="7"/>
      <c r="O41" s="275"/>
      <c r="P41" s="275"/>
      <c r="Q41" s="8" t="s">
        <v>349</v>
      </c>
      <c r="R41" s="30">
        <v>0.03</v>
      </c>
      <c r="S41" s="9"/>
      <c r="T41" s="24" t="s">
        <v>155</v>
      </c>
      <c r="U41" s="263" t="s">
        <v>402</v>
      </c>
      <c r="V41" s="214"/>
    </row>
    <row r="42" spans="1:22" ht="195">
      <c r="A42" s="164"/>
      <c r="B42" s="166"/>
      <c r="C42" s="168" t="s">
        <v>156</v>
      </c>
      <c r="D42" s="3" t="s">
        <v>157</v>
      </c>
      <c r="E42" s="3" t="s">
        <v>158</v>
      </c>
      <c r="F42" s="3" t="s">
        <v>159</v>
      </c>
      <c r="G42" s="12">
        <v>2</v>
      </c>
      <c r="H42" s="85">
        <v>2</v>
      </c>
      <c r="I42" s="83">
        <v>0</v>
      </c>
      <c r="J42" s="51">
        <v>0</v>
      </c>
      <c r="K42" s="51">
        <v>3</v>
      </c>
      <c r="L42" s="6">
        <v>3</v>
      </c>
      <c r="M42" s="7"/>
      <c r="N42" s="7"/>
      <c r="O42" s="275"/>
      <c r="P42" s="275"/>
      <c r="Q42" s="8" t="s">
        <v>160</v>
      </c>
      <c r="R42" s="30">
        <v>1</v>
      </c>
      <c r="S42" s="9"/>
      <c r="T42" s="11" t="s">
        <v>161</v>
      </c>
      <c r="U42" s="263" t="s">
        <v>402</v>
      </c>
      <c r="V42" s="214"/>
    </row>
    <row r="43" spans="1:22" ht="120">
      <c r="A43" s="164"/>
      <c r="B43" s="166"/>
      <c r="C43" s="169"/>
      <c r="D43" s="3" t="s">
        <v>162</v>
      </c>
      <c r="E43" s="3" t="s">
        <v>163</v>
      </c>
      <c r="F43" s="3" t="s">
        <v>164</v>
      </c>
      <c r="G43" s="12">
        <v>1</v>
      </c>
      <c r="H43" s="85">
        <v>1</v>
      </c>
      <c r="I43" s="45">
        <v>0</v>
      </c>
      <c r="J43" s="51">
        <v>0</v>
      </c>
      <c r="K43" s="51">
        <v>1</v>
      </c>
      <c r="L43" s="6">
        <v>0</v>
      </c>
      <c r="M43" s="7"/>
      <c r="N43" s="7"/>
      <c r="O43" s="274"/>
      <c r="P43" s="274"/>
      <c r="Q43" s="8" t="s">
        <v>165</v>
      </c>
      <c r="R43" s="30">
        <v>0</v>
      </c>
      <c r="S43" s="9"/>
      <c r="T43" s="8"/>
      <c r="U43" s="263" t="s">
        <v>402</v>
      </c>
      <c r="V43" s="214"/>
    </row>
    <row r="44" spans="1:22" ht="114.75">
      <c r="A44" s="164" t="s">
        <v>166</v>
      </c>
      <c r="B44" s="166" t="s">
        <v>167</v>
      </c>
      <c r="C44" s="3" t="s">
        <v>168</v>
      </c>
      <c r="D44" s="3" t="s">
        <v>169</v>
      </c>
      <c r="E44" s="3" t="s">
        <v>170</v>
      </c>
      <c r="F44" s="3" t="s">
        <v>171</v>
      </c>
      <c r="G44" s="3">
        <v>7</v>
      </c>
      <c r="H44" s="85">
        <v>4</v>
      </c>
      <c r="I44" s="45">
        <v>0</v>
      </c>
      <c r="J44" s="51">
        <v>1</v>
      </c>
      <c r="K44" s="51">
        <v>1</v>
      </c>
      <c r="L44" s="6">
        <v>2</v>
      </c>
      <c r="M44" s="7"/>
      <c r="N44" s="7"/>
      <c r="O44" s="161"/>
      <c r="P44" s="161"/>
      <c r="Q44" s="8" t="s">
        <v>194</v>
      </c>
      <c r="R44" s="30">
        <f>(J44+K44)/H44</f>
        <v>0.5</v>
      </c>
      <c r="S44" s="9"/>
      <c r="T44" s="9"/>
      <c r="U44" s="261" t="s">
        <v>172</v>
      </c>
      <c r="V44" s="213" t="s">
        <v>316</v>
      </c>
    </row>
    <row r="45" spans="1:22" ht="114.75">
      <c r="A45" s="164"/>
      <c r="B45" s="166"/>
      <c r="C45" s="168" t="s">
        <v>173</v>
      </c>
      <c r="D45" s="3" t="s">
        <v>174</v>
      </c>
      <c r="E45" s="22" t="s">
        <v>175</v>
      </c>
      <c r="F45" s="22" t="s">
        <v>176</v>
      </c>
      <c r="G45" s="19">
        <v>0</v>
      </c>
      <c r="H45" s="90">
        <v>0.2</v>
      </c>
      <c r="I45" s="45">
        <v>0</v>
      </c>
      <c r="J45" s="51">
        <v>0</v>
      </c>
      <c r="K45" s="51">
        <v>0</v>
      </c>
      <c r="L45" s="6">
        <v>0</v>
      </c>
      <c r="M45" s="7"/>
      <c r="N45" s="7"/>
      <c r="O45" s="162"/>
      <c r="P45" s="162"/>
      <c r="Q45" s="8" t="s">
        <v>350</v>
      </c>
      <c r="R45" s="30">
        <v>0</v>
      </c>
      <c r="S45" s="9"/>
      <c r="T45" s="9"/>
      <c r="U45" s="261" t="s">
        <v>403</v>
      </c>
      <c r="V45" s="214"/>
    </row>
    <row r="46" spans="1:22" ht="49.5">
      <c r="A46" s="164"/>
      <c r="B46" s="166"/>
      <c r="C46" s="169"/>
      <c r="D46" s="168" t="s">
        <v>177</v>
      </c>
      <c r="E46" s="168" t="s">
        <v>178</v>
      </c>
      <c r="F46" s="3" t="s">
        <v>179</v>
      </c>
      <c r="G46" s="3">
        <v>0</v>
      </c>
      <c r="H46" s="85">
        <v>3</v>
      </c>
      <c r="I46" s="45">
        <v>0</v>
      </c>
      <c r="J46" s="51">
        <v>1</v>
      </c>
      <c r="K46" s="51">
        <v>0</v>
      </c>
      <c r="L46" s="17">
        <f>R46</f>
        <v>0.33333333333333331</v>
      </c>
      <c r="M46" s="7"/>
      <c r="N46" s="7"/>
      <c r="O46" s="162"/>
      <c r="P46" s="162"/>
      <c r="Q46" s="9"/>
      <c r="R46" s="30">
        <f>J46/H46</f>
        <v>0.33333333333333331</v>
      </c>
      <c r="S46" s="9"/>
      <c r="T46" s="9"/>
      <c r="U46" s="261" t="s">
        <v>104</v>
      </c>
      <c r="V46" s="214"/>
    </row>
    <row r="47" spans="1:22" ht="49.5">
      <c r="A47" s="164"/>
      <c r="B47" s="166"/>
      <c r="C47" s="169"/>
      <c r="D47" s="169"/>
      <c r="E47" s="168"/>
      <c r="F47" s="3" t="s">
        <v>180</v>
      </c>
      <c r="G47" s="3">
        <v>1</v>
      </c>
      <c r="H47" s="85">
        <v>3</v>
      </c>
      <c r="I47" s="45">
        <v>5</v>
      </c>
      <c r="J47" s="51">
        <v>2</v>
      </c>
      <c r="K47" s="51">
        <v>3</v>
      </c>
      <c r="L47" s="6">
        <v>7</v>
      </c>
      <c r="M47" s="7"/>
      <c r="N47" s="7"/>
      <c r="O47" s="162"/>
      <c r="P47" s="162"/>
      <c r="Q47" s="9"/>
      <c r="R47" s="30">
        <v>1</v>
      </c>
      <c r="S47" s="9"/>
      <c r="T47" s="9"/>
      <c r="U47" s="261" t="s">
        <v>104</v>
      </c>
      <c r="V47" s="214"/>
    </row>
    <row r="48" spans="1:22" ht="82.5">
      <c r="A48" s="164"/>
      <c r="B48" s="166"/>
      <c r="C48" s="3" t="s">
        <v>181</v>
      </c>
      <c r="D48" s="3" t="s">
        <v>182</v>
      </c>
      <c r="E48" s="3" t="s">
        <v>183</v>
      </c>
      <c r="F48" s="3" t="s">
        <v>184</v>
      </c>
      <c r="G48" s="3">
        <v>0</v>
      </c>
      <c r="H48" s="85">
        <v>1</v>
      </c>
      <c r="I48" s="45">
        <v>0</v>
      </c>
      <c r="J48" s="51">
        <v>0</v>
      </c>
      <c r="K48" s="51">
        <v>0</v>
      </c>
      <c r="L48" s="6">
        <v>0</v>
      </c>
      <c r="M48" s="7"/>
      <c r="N48" s="7"/>
      <c r="O48" s="162"/>
      <c r="P48" s="162"/>
      <c r="Q48" s="9"/>
      <c r="R48" s="30">
        <v>0</v>
      </c>
      <c r="S48" s="9"/>
      <c r="T48" s="9"/>
      <c r="U48" s="261" t="s">
        <v>404</v>
      </c>
      <c r="V48" s="214"/>
    </row>
    <row r="49" spans="1:22" ht="99">
      <c r="A49" s="164"/>
      <c r="B49" s="166"/>
      <c r="C49" s="3" t="s">
        <v>185</v>
      </c>
      <c r="D49" s="3" t="s">
        <v>186</v>
      </c>
      <c r="E49" s="3" t="s">
        <v>187</v>
      </c>
      <c r="F49" s="3" t="s">
        <v>188</v>
      </c>
      <c r="G49" s="3">
        <v>1</v>
      </c>
      <c r="H49" s="85">
        <v>1</v>
      </c>
      <c r="I49" s="45">
        <v>0</v>
      </c>
      <c r="J49" s="51">
        <v>0</v>
      </c>
      <c r="K49" s="51">
        <v>0</v>
      </c>
      <c r="L49" s="6">
        <v>0</v>
      </c>
      <c r="M49" s="7"/>
      <c r="N49" s="7"/>
      <c r="O49" s="162"/>
      <c r="P49" s="162"/>
      <c r="Q49" s="9"/>
      <c r="R49" s="30">
        <v>0</v>
      </c>
      <c r="S49" s="9"/>
      <c r="T49" s="9"/>
      <c r="U49" s="261" t="s">
        <v>405</v>
      </c>
      <c r="V49" s="214"/>
    </row>
    <row r="50" spans="1:22" ht="83.25" thickBot="1">
      <c r="A50" s="165"/>
      <c r="B50" s="167"/>
      <c r="C50" s="95" t="s">
        <v>189</v>
      </c>
      <c r="D50" s="95" t="s">
        <v>190</v>
      </c>
      <c r="E50" s="95" t="s">
        <v>191</v>
      </c>
      <c r="F50" s="95" t="s">
        <v>192</v>
      </c>
      <c r="G50" s="96">
        <v>1</v>
      </c>
      <c r="H50" s="97">
        <v>3</v>
      </c>
      <c r="I50" s="45">
        <v>0</v>
      </c>
      <c r="J50" s="51">
        <v>0</v>
      </c>
      <c r="K50" s="51">
        <v>0</v>
      </c>
      <c r="L50" s="6">
        <v>0</v>
      </c>
      <c r="M50" s="7"/>
      <c r="N50" s="7"/>
      <c r="O50" s="163"/>
      <c r="P50" s="163"/>
      <c r="Q50" s="9"/>
      <c r="R50" s="30">
        <v>0</v>
      </c>
      <c r="S50" s="9"/>
      <c r="T50" s="9"/>
      <c r="U50" s="261" t="s">
        <v>404</v>
      </c>
      <c r="V50" s="214"/>
    </row>
    <row r="58" spans="1:22">
      <c r="D58" s="25"/>
      <c r="E58" s="25"/>
      <c r="F58" s="25"/>
      <c r="G58" s="26"/>
      <c r="H58" s="26"/>
    </row>
    <row r="61" spans="1:22">
      <c r="D61" s="25"/>
      <c r="E61" s="25"/>
      <c r="F61" s="25"/>
      <c r="G61" s="26"/>
      <c r="H61" s="27"/>
    </row>
  </sheetData>
  <mergeCells count="80">
    <mergeCell ref="A5:B5"/>
    <mergeCell ref="C5:O5"/>
    <mergeCell ref="O40:O43"/>
    <mergeCell ref="P40:P43"/>
    <mergeCell ref="Q5:V5"/>
    <mergeCell ref="V40:V43"/>
    <mergeCell ref="V44:V50"/>
    <mergeCell ref="V6:V8"/>
    <mergeCell ref="V9:V18"/>
    <mergeCell ref="V20:V26"/>
    <mergeCell ref="V27:V30"/>
    <mergeCell ref="V32:V39"/>
    <mergeCell ref="A6:A8"/>
    <mergeCell ref="B6:B8"/>
    <mergeCell ref="C6:C8"/>
    <mergeCell ref="D6:D8"/>
    <mergeCell ref="E6:E8"/>
    <mergeCell ref="F6:F8"/>
    <mergeCell ref="G6:G8"/>
    <mergeCell ref="H6:H8"/>
    <mergeCell ref="U6:U8"/>
    <mergeCell ref="I7:I8"/>
    <mergeCell ref="J7:J8"/>
    <mergeCell ref="M7:N7"/>
    <mergeCell ref="O7:P7"/>
    <mergeCell ref="L6:L8"/>
    <mergeCell ref="M6:P6"/>
    <mergeCell ref="Q6:Q8"/>
    <mergeCell ref="R6:R8"/>
    <mergeCell ref="S6:S8"/>
    <mergeCell ref="T6:T8"/>
    <mergeCell ref="I6:K6"/>
    <mergeCell ref="K7:K8"/>
    <mergeCell ref="A9:A18"/>
    <mergeCell ref="B9:B18"/>
    <mergeCell ref="C10:C11"/>
    <mergeCell ref="I12:L12"/>
    <mergeCell ref="I15:L15"/>
    <mergeCell ref="I18:L18"/>
    <mergeCell ref="A20:A26"/>
    <mergeCell ref="B20:B26"/>
    <mergeCell ref="C20:C21"/>
    <mergeCell ref="D20:D21"/>
    <mergeCell ref="C23:C25"/>
    <mergeCell ref="G28:G29"/>
    <mergeCell ref="H28:H29"/>
    <mergeCell ref="A32:A39"/>
    <mergeCell ref="B32:B37"/>
    <mergeCell ref="C32:C37"/>
    <mergeCell ref="E32:E36"/>
    <mergeCell ref="F32:F36"/>
    <mergeCell ref="G32:G36"/>
    <mergeCell ref="H32:H36"/>
    <mergeCell ref="A27:A30"/>
    <mergeCell ref="B27:B30"/>
    <mergeCell ref="C27:C29"/>
    <mergeCell ref="Q32:Q36"/>
    <mergeCell ref="B38:B39"/>
    <mergeCell ref="C38:C39"/>
    <mergeCell ref="D38:D39"/>
    <mergeCell ref="A40:A43"/>
    <mergeCell ref="B40:B43"/>
    <mergeCell ref="C42:C43"/>
    <mergeCell ref="O32:O37"/>
    <mergeCell ref="P32:P37"/>
    <mergeCell ref="O38:O39"/>
    <mergeCell ref="P38:P39"/>
    <mergeCell ref="A44:A50"/>
    <mergeCell ref="B44:B50"/>
    <mergeCell ref="C45:C47"/>
    <mergeCell ref="D46:D47"/>
    <mergeCell ref="E46:E47"/>
    <mergeCell ref="O44:O50"/>
    <mergeCell ref="P44:P50"/>
    <mergeCell ref="O9:O18"/>
    <mergeCell ref="P9:P18"/>
    <mergeCell ref="O20:O26"/>
    <mergeCell ref="P20:P26"/>
    <mergeCell ref="O27:O29"/>
    <mergeCell ref="P27:P29"/>
  </mergeCells>
  <hyperlinks>
    <hyperlink ref="V9" r:id="rId1" display="https://drive.google.com/drive/u/3/folders/1D-FxFBq844PnE-qPrU8YMP_QsVyIWBa0"/>
    <hyperlink ref="V19" r:id="rId2"/>
    <hyperlink ref="V20" r:id="rId3"/>
    <hyperlink ref="V27" r:id="rId4"/>
    <hyperlink ref="V31" r:id="rId5"/>
    <hyperlink ref="V32" r:id="rId6"/>
    <hyperlink ref="V40" r:id="rId7"/>
    <hyperlink ref="V44" r:id="rId8"/>
  </hyperlinks>
  <pageMargins left="0.7" right="0.7" top="0.75" bottom="0.75" header="0.3" footer="0.3"/>
  <drawing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W36"/>
  <sheetViews>
    <sheetView zoomScale="60" zoomScaleNormal="60" workbookViewId="0">
      <selection activeCell="R34" sqref="R34:R35"/>
    </sheetView>
  </sheetViews>
  <sheetFormatPr baseColWidth="10" defaultRowHeight="15"/>
  <cols>
    <col min="1" max="1" width="16.33203125" customWidth="1"/>
    <col min="2" max="2" width="25.44140625" customWidth="1"/>
    <col min="3" max="3" width="23.44140625" customWidth="1"/>
    <col min="4" max="4" width="20.77734375" customWidth="1"/>
    <col min="5" max="5" width="21.88671875" customWidth="1"/>
    <col min="6" max="6" width="16.6640625" customWidth="1"/>
    <col min="7" max="7" width="17.33203125" customWidth="1"/>
    <col min="10" max="11" width="10.77734375" hidden="1" customWidth="1"/>
    <col min="12" max="12" width="22" customWidth="1"/>
    <col min="13" max="13" width="7.88671875" hidden="1" customWidth="1"/>
    <col min="14" max="14" width="0" hidden="1" customWidth="1"/>
    <col min="15" max="15" width="9.88671875" customWidth="1"/>
    <col min="16" max="16" width="10.5546875" customWidth="1"/>
    <col min="17" max="17" width="17" bestFit="1" customWidth="1"/>
    <col min="18" max="18" width="13.44140625" bestFit="1" customWidth="1"/>
    <col min="19" max="19" width="21.21875" customWidth="1"/>
    <col min="22" max="22" width="30.44140625" customWidth="1"/>
  </cols>
  <sheetData>
    <row r="5" spans="1:23" ht="5.25" customHeight="1"/>
    <row r="6" spans="1:23" hidden="1"/>
    <row r="7" spans="1:23" ht="129" customHeight="1" thickBot="1">
      <c r="A7" s="255"/>
      <c r="B7" s="256"/>
      <c r="C7" s="252" t="s">
        <v>363</v>
      </c>
      <c r="D7" s="253"/>
      <c r="E7" s="253"/>
      <c r="F7" s="253"/>
      <c r="G7" s="253"/>
      <c r="H7" s="253"/>
      <c r="I7" s="253"/>
      <c r="J7" s="253"/>
      <c r="K7" s="253"/>
      <c r="L7" s="253"/>
      <c r="M7" s="253"/>
      <c r="N7" s="253"/>
      <c r="O7" s="253"/>
      <c r="P7" s="253"/>
      <c r="Q7" s="253"/>
      <c r="R7" s="257"/>
      <c r="S7" s="210" t="s">
        <v>365</v>
      </c>
      <c r="T7" s="211"/>
      <c r="U7" s="211"/>
      <c r="V7" s="211"/>
      <c r="W7" s="212"/>
    </row>
    <row r="8" spans="1:23" ht="84.75" customHeight="1" thickTop="1" thickBot="1">
      <c r="A8" s="215" t="s">
        <v>0</v>
      </c>
      <c r="B8" s="218" t="s">
        <v>1</v>
      </c>
      <c r="C8" s="218" t="s">
        <v>2</v>
      </c>
      <c r="D8" s="218" t="s">
        <v>3</v>
      </c>
      <c r="E8" s="218" t="s">
        <v>364</v>
      </c>
      <c r="F8" s="218" t="s">
        <v>4</v>
      </c>
      <c r="G8" s="218" t="s">
        <v>5</v>
      </c>
      <c r="H8" s="221" t="s">
        <v>6</v>
      </c>
      <c r="I8" s="221" t="s">
        <v>7</v>
      </c>
      <c r="J8" s="247" t="s">
        <v>8</v>
      </c>
      <c r="K8" s="206"/>
      <c r="L8" s="207"/>
      <c r="M8" s="127" t="s">
        <v>9</v>
      </c>
      <c r="N8" s="248" t="s">
        <v>9</v>
      </c>
      <c r="O8" s="192" t="s">
        <v>10</v>
      </c>
      <c r="P8" s="251"/>
      <c r="Q8" s="251"/>
      <c r="R8" s="193"/>
      <c r="S8" s="199" t="s">
        <v>11</v>
      </c>
      <c r="T8" s="203" t="s">
        <v>12</v>
      </c>
      <c r="U8" s="203" t="s">
        <v>13</v>
      </c>
      <c r="V8" s="199" t="s">
        <v>14</v>
      </c>
      <c r="W8" s="199" t="s">
        <v>15</v>
      </c>
    </row>
    <row r="9" spans="1:23" ht="18" customHeight="1" thickTop="1" thickBot="1">
      <c r="A9" s="216"/>
      <c r="B9" s="219"/>
      <c r="C9" s="219"/>
      <c r="D9" s="219"/>
      <c r="E9" s="219"/>
      <c r="F9" s="219"/>
      <c r="G9" s="219"/>
      <c r="H9" s="222"/>
      <c r="I9" s="222"/>
      <c r="J9" s="248" t="s">
        <v>16</v>
      </c>
      <c r="K9" s="248" t="s">
        <v>17</v>
      </c>
      <c r="L9" s="248" t="s">
        <v>317</v>
      </c>
      <c r="M9" s="248" t="s">
        <v>318</v>
      </c>
      <c r="N9" s="249"/>
      <c r="O9" s="192" t="s">
        <v>18</v>
      </c>
      <c r="P9" s="193"/>
      <c r="Q9" s="192" t="s">
        <v>19</v>
      </c>
      <c r="R9" s="193"/>
      <c r="S9" s="199"/>
      <c r="T9" s="203"/>
      <c r="U9" s="203"/>
      <c r="V9" s="199"/>
      <c r="W9" s="199"/>
    </row>
    <row r="10" spans="1:23" ht="39" customHeight="1" thickTop="1" thickBot="1">
      <c r="A10" s="217"/>
      <c r="B10" s="220"/>
      <c r="C10" s="220"/>
      <c r="D10" s="220"/>
      <c r="E10" s="220"/>
      <c r="F10" s="220"/>
      <c r="G10" s="220"/>
      <c r="H10" s="223"/>
      <c r="I10" s="223"/>
      <c r="J10" s="254"/>
      <c r="K10" s="254"/>
      <c r="L10" s="249"/>
      <c r="M10" s="249"/>
      <c r="N10" s="250"/>
      <c r="O10" s="128" t="s">
        <v>20</v>
      </c>
      <c r="P10" s="129" t="s">
        <v>21</v>
      </c>
      <c r="Q10" s="129" t="s">
        <v>20</v>
      </c>
      <c r="R10" s="129" t="s">
        <v>21</v>
      </c>
      <c r="S10" s="199"/>
      <c r="T10" s="203"/>
      <c r="U10" s="203"/>
      <c r="V10" s="199"/>
      <c r="W10" s="199"/>
    </row>
    <row r="11" spans="1:23" ht="166.5" thickBot="1">
      <c r="A11" s="98" t="s">
        <v>195</v>
      </c>
      <c r="B11" s="99" t="s">
        <v>196</v>
      </c>
      <c r="C11" s="100" t="s">
        <v>197</v>
      </c>
      <c r="D11" s="101" t="s">
        <v>198</v>
      </c>
      <c r="E11" s="152" t="s">
        <v>366</v>
      </c>
      <c r="F11" s="101" t="s">
        <v>199</v>
      </c>
      <c r="G11" s="102" t="s">
        <v>200</v>
      </c>
      <c r="H11" s="103">
        <v>86</v>
      </c>
      <c r="I11" s="104">
        <v>88</v>
      </c>
      <c r="J11" s="105">
        <v>0.1368</v>
      </c>
      <c r="K11" s="106">
        <v>0.31730000000000003</v>
      </c>
      <c r="L11" s="6"/>
      <c r="M11" s="6"/>
      <c r="N11" s="36">
        <f>K11</f>
        <v>0.31730000000000003</v>
      </c>
      <c r="O11" s="9"/>
      <c r="P11" s="9"/>
      <c r="Q11" s="276">
        <f>200000000+50000000</f>
        <v>250000000</v>
      </c>
      <c r="R11" s="277">
        <v>80000000</v>
      </c>
      <c r="S11" s="132"/>
      <c r="T11" s="36">
        <f>N11</f>
        <v>0.31730000000000003</v>
      </c>
      <c r="U11" s="9"/>
      <c r="V11" s="9"/>
      <c r="W11" s="261" t="s">
        <v>379</v>
      </c>
    </row>
    <row r="12" spans="1:23" ht="229.5">
      <c r="A12" s="226" t="s">
        <v>201</v>
      </c>
      <c r="B12" s="39" t="s">
        <v>202</v>
      </c>
      <c r="C12" s="228" t="s">
        <v>203</v>
      </c>
      <c r="D12" s="41" t="s">
        <v>204</v>
      </c>
      <c r="E12" s="153" t="s">
        <v>367</v>
      </c>
      <c r="F12" s="41" t="s">
        <v>205</v>
      </c>
      <c r="G12" s="42" t="s">
        <v>206</v>
      </c>
      <c r="H12" s="43">
        <v>43</v>
      </c>
      <c r="I12" s="44">
        <v>10</v>
      </c>
      <c r="J12" s="45">
        <v>0</v>
      </c>
      <c r="K12" s="6">
        <v>0</v>
      </c>
      <c r="L12" s="6">
        <v>0</v>
      </c>
      <c r="M12" s="6"/>
      <c r="N12" s="6">
        <v>0</v>
      </c>
      <c r="O12" s="9"/>
      <c r="P12" s="9"/>
      <c r="Q12" s="278">
        <v>0</v>
      </c>
      <c r="R12" s="279">
        <v>0</v>
      </c>
      <c r="S12" s="258" t="s">
        <v>351</v>
      </c>
      <c r="T12" s="130">
        <f t="shared" ref="T12:T34" si="0">J12</f>
        <v>0</v>
      </c>
      <c r="U12" s="9"/>
      <c r="V12" s="9"/>
      <c r="W12" s="261" t="s">
        <v>380</v>
      </c>
    </row>
    <row r="13" spans="1:23" ht="64.5" thickBot="1">
      <c r="A13" s="231"/>
      <c r="B13" s="39" t="s">
        <v>207</v>
      </c>
      <c r="C13" s="233"/>
      <c r="D13" s="46" t="s">
        <v>208</v>
      </c>
      <c r="E13" s="153" t="s">
        <v>367</v>
      </c>
      <c r="F13" s="46" t="s">
        <v>93</v>
      </c>
      <c r="G13" s="47" t="s">
        <v>209</v>
      </c>
      <c r="H13" s="48">
        <v>0.5</v>
      </c>
      <c r="I13" s="49">
        <v>0.6</v>
      </c>
      <c r="J13" s="68">
        <v>0</v>
      </c>
      <c r="K13" s="30">
        <v>0</v>
      </c>
      <c r="L13" s="6">
        <v>0</v>
      </c>
      <c r="M13" s="6"/>
      <c r="N13" s="6">
        <v>0</v>
      </c>
      <c r="O13" s="9"/>
      <c r="P13" s="9"/>
      <c r="Q13" s="278"/>
      <c r="R13" s="280"/>
      <c r="S13" s="258" t="s">
        <v>210</v>
      </c>
      <c r="T13" s="130">
        <f t="shared" si="0"/>
        <v>0</v>
      </c>
      <c r="U13" s="9"/>
      <c r="V13" s="9"/>
      <c r="W13" s="261" t="s">
        <v>381</v>
      </c>
    </row>
    <row r="14" spans="1:23" ht="409.6" thickBot="1">
      <c r="A14" s="38" t="s">
        <v>211</v>
      </c>
      <c r="B14" s="39" t="s">
        <v>212</v>
      </c>
      <c r="C14" s="40" t="s">
        <v>213</v>
      </c>
      <c r="D14" s="46" t="s">
        <v>214</v>
      </c>
      <c r="E14" s="154" t="s">
        <v>368</v>
      </c>
      <c r="F14" s="46" t="s">
        <v>215</v>
      </c>
      <c r="G14" s="41" t="s">
        <v>216</v>
      </c>
      <c r="H14" s="48">
        <v>0.5</v>
      </c>
      <c r="I14" s="49">
        <v>0.6</v>
      </c>
      <c r="J14" s="68">
        <v>0</v>
      </c>
      <c r="K14" s="30">
        <v>0</v>
      </c>
      <c r="L14" s="30">
        <f>2/2</f>
        <v>1</v>
      </c>
      <c r="M14" s="6"/>
      <c r="N14" s="6">
        <v>0</v>
      </c>
      <c r="O14" s="9"/>
      <c r="P14" s="9"/>
      <c r="Q14" s="281">
        <v>145000000</v>
      </c>
      <c r="R14" s="282">
        <v>0</v>
      </c>
      <c r="S14" s="258" t="s">
        <v>352</v>
      </c>
      <c r="T14" s="130">
        <f t="shared" si="0"/>
        <v>0</v>
      </c>
      <c r="U14" s="9"/>
      <c r="V14" s="9"/>
      <c r="W14" s="261" t="s">
        <v>382</v>
      </c>
    </row>
    <row r="15" spans="1:23" ht="84" customHeight="1" thickBot="1">
      <c r="A15" s="226" t="s">
        <v>217</v>
      </c>
      <c r="B15" s="227" t="s">
        <v>218</v>
      </c>
      <c r="C15" s="243" t="s">
        <v>219</v>
      </c>
      <c r="D15" s="245" t="s">
        <v>220</v>
      </c>
      <c r="E15" s="155" t="s">
        <v>369</v>
      </c>
      <c r="F15" s="41" t="s">
        <v>221</v>
      </c>
      <c r="G15" s="41" t="s">
        <v>222</v>
      </c>
      <c r="H15" s="43">
        <v>0</v>
      </c>
      <c r="I15" s="50">
        <v>0</v>
      </c>
      <c r="J15" s="237" t="s">
        <v>223</v>
      </c>
      <c r="K15" s="238"/>
      <c r="L15" s="238"/>
      <c r="M15" s="238"/>
      <c r="N15" s="238"/>
      <c r="O15" s="238"/>
      <c r="P15" s="238"/>
      <c r="Q15" s="238"/>
      <c r="R15" s="238"/>
      <c r="S15" s="239"/>
      <c r="T15" s="138" t="str">
        <f t="shared" si="0"/>
        <v>NO TIENE METAS ASIGNADAS PARA EL PERIODO</v>
      </c>
      <c r="U15" s="132"/>
      <c r="V15" s="132"/>
      <c r="W15" s="262" t="s">
        <v>383</v>
      </c>
    </row>
    <row r="16" spans="1:23" ht="90" thickBot="1">
      <c r="A16" s="231"/>
      <c r="B16" s="232"/>
      <c r="C16" s="243"/>
      <c r="D16" s="246"/>
      <c r="E16" s="155" t="s">
        <v>369</v>
      </c>
      <c r="F16" s="41" t="s">
        <v>225</v>
      </c>
      <c r="G16" s="41" t="s">
        <v>226</v>
      </c>
      <c r="H16" s="43">
        <v>0</v>
      </c>
      <c r="I16" s="50">
        <v>0</v>
      </c>
      <c r="J16" s="237" t="s">
        <v>223</v>
      </c>
      <c r="K16" s="238"/>
      <c r="L16" s="238"/>
      <c r="M16" s="238"/>
      <c r="N16" s="238"/>
      <c r="O16" s="238"/>
      <c r="P16" s="238"/>
      <c r="Q16" s="238"/>
      <c r="R16" s="238"/>
      <c r="S16" s="239"/>
      <c r="T16" s="138" t="str">
        <f t="shared" si="0"/>
        <v>NO TIENE METAS ASIGNADAS PARA EL PERIODO</v>
      </c>
      <c r="U16" s="132"/>
      <c r="V16" s="132"/>
      <c r="W16" s="262" t="s">
        <v>383</v>
      </c>
    </row>
    <row r="17" spans="1:23" ht="83.25" thickBot="1">
      <c r="A17" s="226" t="s">
        <v>227</v>
      </c>
      <c r="B17" s="227" t="s">
        <v>228</v>
      </c>
      <c r="C17" s="228" t="s">
        <v>229</v>
      </c>
      <c r="D17" s="46" t="s">
        <v>230</v>
      </c>
      <c r="E17" s="155" t="s">
        <v>369</v>
      </c>
      <c r="F17" s="46" t="s">
        <v>231</v>
      </c>
      <c r="G17" s="46" t="s">
        <v>232</v>
      </c>
      <c r="H17" s="47">
        <v>0</v>
      </c>
      <c r="I17" s="52">
        <v>1</v>
      </c>
      <c r="J17" s="45">
        <v>0</v>
      </c>
      <c r="K17" s="6">
        <v>0</v>
      </c>
      <c r="L17" s="6">
        <v>0</v>
      </c>
      <c r="M17" s="6">
        <v>0</v>
      </c>
      <c r="N17" s="6">
        <v>0</v>
      </c>
      <c r="O17" s="9"/>
      <c r="P17" s="9"/>
      <c r="Q17" s="9"/>
      <c r="R17" s="9"/>
      <c r="S17" s="8" t="s">
        <v>319</v>
      </c>
      <c r="T17" s="130">
        <f t="shared" si="0"/>
        <v>0</v>
      </c>
      <c r="U17" s="9"/>
      <c r="V17" s="9"/>
      <c r="W17" s="262" t="s">
        <v>224</v>
      </c>
    </row>
    <row r="18" spans="1:23" ht="90" thickBot="1">
      <c r="A18" s="226"/>
      <c r="B18" s="227"/>
      <c r="C18" s="233"/>
      <c r="D18" s="46" t="s">
        <v>233</v>
      </c>
      <c r="E18" s="155" t="s">
        <v>369</v>
      </c>
      <c r="F18" s="46" t="s">
        <v>93</v>
      </c>
      <c r="G18" s="47" t="s">
        <v>234</v>
      </c>
      <c r="H18" s="47">
        <v>3</v>
      </c>
      <c r="I18" s="52">
        <v>0</v>
      </c>
      <c r="J18" s="237" t="s">
        <v>223</v>
      </c>
      <c r="K18" s="238"/>
      <c r="L18" s="238"/>
      <c r="M18" s="238"/>
      <c r="N18" s="238"/>
      <c r="O18" s="238"/>
      <c r="P18" s="238"/>
      <c r="Q18" s="238"/>
      <c r="R18" s="238"/>
      <c r="S18" s="239"/>
      <c r="T18" s="130" t="str">
        <f t="shared" si="0"/>
        <v>NO TIENE METAS ASIGNADAS PARA EL PERIODO</v>
      </c>
      <c r="U18" s="9"/>
      <c r="V18" s="9"/>
      <c r="W18" s="261"/>
    </row>
    <row r="19" spans="1:23" ht="99.75" thickBot="1">
      <c r="A19" s="226"/>
      <c r="B19" s="227"/>
      <c r="C19" s="244" t="s">
        <v>235</v>
      </c>
      <c r="D19" s="47" t="s">
        <v>236</v>
      </c>
      <c r="E19" s="155" t="s">
        <v>370</v>
      </c>
      <c r="F19" s="47" t="s">
        <v>237</v>
      </c>
      <c r="G19" s="47" t="s">
        <v>234</v>
      </c>
      <c r="H19" s="55">
        <v>0</v>
      </c>
      <c r="I19" s="56">
        <v>0.1</v>
      </c>
      <c r="J19" s="57">
        <v>0.02</v>
      </c>
      <c r="K19" s="17">
        <v>0.22</v>
      </c>
      <c r="L19" s="17">
        <v>0.57999999999999996</v>
      </c>
      <c r="M19" s="17">
        <v>0.84</v>
      </c>
      <c r="N19" s="17">
        <v>0.57999999999999996</v>
      </c>
      <c r="O19" s="9"/>
      <c r="P19" s="9"/>
      <c r="Q19" s="273">
        <v>104398974</v>
      </c>
      <c r="R19" s="273">
        <v>100000000</v>
      </c>
      <c r="S19" s="8" t="s">
        <v>353</v>
      </c>
      <c r="T19" s="17">
        <v>0.57999999999999996</v>
      </c>
      <c r="U19" s="9"/>
      <c r="V19" s="9"/>
      <c r="W19" s="262" t="s">
        <v>384</v>
      </c>
    </row>
    <row r="20" spans="1:23" ht="135.75" thickBot="1">
      <c r="A20" s="226"/>
      <c r="B20" s="227"/>
      <c r="C20" s="244"/>
      <c r="D20" s="47" t="s">
        <v>238</v>
      </c>
      <c r="E20" s="155" t="s">
        <v>369</v>
      </c>
      <c r="F20" s="47" t="s">
        <v>237</v>
      </c>
      <c r="G20" s="47" t="s">
        <v>234</v>
      </c>
      <c r="H20" s="58">
        <v>0.9</v>
      </c>
      <c r="I20" s="49">
        <v>0.9</v>
      </c>
      <c r="J20" s="45">
        <v>0</v>
      </c>
      <c r="K20" s="29">
        <f>1/7</f>
        <v>0.14285714285714285</v>
      </c>
      <c r="L20" s="30">
        <f>4/7</f>
        <v>0.5714285714285714</v>
      </c>
      <c r="M20" s="30">
        <f>6/7</f>
        <v>0.8571428571428571</v>
      </c>
      <c r="N20" s="30">
        <f>4/7</f>
        <v>0.5714285714285714</v>
      </c>
      <c r="O20" s="9"/>
      <c r="P20" s="9"/>
      <c r="Q20" s="275"/>
      <c r="R20" s="275"/>
      <c r="S20" s="8" t="s">
        <v>324</v>
      </c>
      <c r="T20" s="30">
        <f>4/7</f>
        <v>0.5714285714285714</v>
      </c>
      <c r="U20" s="9"/>
      <c r="V20" s="8" t="s">
        <v>239</v>
      </c>
      <c r="W20" s="262" t="s">
        <v>385</v>
      </c>
    </row>
    <row r="21" spans="1:23" ht="132">
      <c r="A21" s="226"/>
      <c r="B21" s="227"/>
      <c r="C21" s="244"/>
      <c r="D21" s="46" t="s">
        <v>240</v>
      </c>
      <c r="E21" s="155" t="s">
        <v>369</v>
      </c>
      <c r="F21" s="46" t="s">
        <v>241</v>
      </c>
      <c r="G21" s="46" t="s">
        <v>242</v>
      </c>
      <c r="H21" s="55">
        <v>0</v>
      </c>
      <c r="I21" s="56">
        <v>0.3</v>
      </c>
      <c r="J21" s="68">
        <v>0</v>
      </c>
      <c r="K21" s="30">
        <v>0</v>
      </c>
      <c r="L21" s="30">
        <v>0</v>
      </c>
      <c r="M21" s="30">
        <v>0</v>
      </c>
      <c r="N21" s="30">
        <v>0</v>
      </c>
      <c r="O21" s="9"/>
      <c r="P21" s="9"/>
      <c r="Q21" s="275"/>
      <c r="R21" s="275"/>
      <c r="S21" s="8" t="s">
        <v>210</v>
      </c>
      <c r="T21" s="130">
        <f t="shared" si="0"/>
        <v>0</v>
      </c>
      <c r="U21" s="9"/>
      <c r="V21" s="9"/>
      <c r="W21" s="262" t="s">
        <v>385</v>
      </c>
    </row>
    <row r="22" spans="1:23" ht="165">
      <c r="A22" s="226"/>
      <c r="B22" s="227"/>
      <c r="C22" s="40" t="s">
        <v>243</v>
      </c>
      <c r="D22" s="47" t="s">
        <v>244</v>
      </c>
      <c r="E22" s="156" t="s">
        <v>371</v>
      </c>
      <c r="F22" s="46" t="s">
        <v>237</v>
      </c>
      <c r="G22" s="47" t="s">
        <v>234</v>
      </c>
      <c r="H22" s="55">
        <v>0.9</v>
      </c>
      <c r="I22" s="56">
        <v>0.9</v>
      </c>
      <c r="J22" s="29">
        <f>(9*100%)/86</f>
        <v>0.10465116279069768</v>
      </c>
      <c r="K22" s="29">
        <f>(26*100%)/86</f>
        <v>0.30232558139534882</v>
      </c>
      <c r="L22" s="17">
        <v>0.52</v>
      </c>
      <c r="M22" s="17">
        <v>0.9</v>
      </c>
      <c r="N22" s="36">
        <f>M22</f>
        <v>0.9</v>
      </c>
      <c r="O22" s="9"/>
      <c r="P22" s="9"/>
      <c r="Q22" s="274"/>
      <c r="R22" s="274"/>
      <c r="S22" s="8" t="s">
        <v>323</v>
      </c>
      <c r="T22" s="17">
        <v>0.52</v>
      </c>
      <c r="U22" s="9"/>
      <c r="V22" s="8" t="s">
        <v>320</v>
      </c>
      <c r="W22" s="262" t="s">
        <v>386</v>
      </c>
    </row>
    <row r="23" spans="1:23" ht="76.5">
      <c r="A23" s="59" t="s">
        <v>245</v>
      </c>
      <c r="B23" s="60" t="s">
        <v>246</v>
      </c>
      <c r="C23" s="61" t="s">
        <v>247</v>
      </c>
      <c r="D23" s="62" t="s">
        <v>248</v>
      </c>
      <c r="E23" s="157" t="s">
        <v>372</v>
      </c>
      <c r="F23" s="62" t="s">
        <v>249</v>
      </c>
      <c r="G23" s="62" t="s">
        <v>250</v>
      </c>
      <c r="H23" s="63">
        <v>0</v>
      </c>
      <c r="I23" s="64">
        <v>0</v>
      </c>
      <c r="J23" s="237" t="s">
        <v>223</v>
      </c>
      <c r="K23" s="238"/>
      <c r="L23" s="238"/>
      <c r="M23" s="238"/>
      <c r="N23" s="238"/>
      <c r="O23" s="238"/>
      <c r="P23" s="238"/>
      <c r="Q23" s="238"/>
      <c r="R23" s="238"/>
      <c r="S23" s="239"/>
      <c r="T23" s="131" t="str">
        <f t="shared" si="0"/>
        <v>NO TIENE METAS ASIGNADAS PARA EL PERIODO</v>
      </c>
      <c r="U23" s="9"/>
      <c r="V23" s="9"/>
      <c r="W23" s="262" t="s">
        <v>251</v>
      </c>
    </row>
    <row r="24" spans="1:23" ht="82.5">
      <c r="A24" s="226" t="s">
        <v>252</v>
      </c>
      <c r="B24" s="227" t="s">
        <v>253</v>
      </c>
      <c r="C24" s="228" t="s">
        <v>254</v>
      </c>
      <c r="D24" s="46" t="s">
        <v>255</v>
      </c>
      <c r="E24" s="240" t="s">
        <v>373</v>
      </c>
      <c r="F24" s="46" t="s">
        <v>256</v>
      </c>
      <c r="G24" s="46" t="s">
        <v>257</v>
      </c>
      <c r="H24" s="47">
        <v>0</v>
      </c>
      <c r="I24" s="52">
        <v>0</v>
      </c>
      <c r="J24" s="237" t="s">
        <v>223</v>
      </c>
      <c r="K24" s="238"/>
      <c r="L24" s="238"/>
      <c r="M24" s="238"/>
      <c r="N24" s="238"/>
      <c r="O24" s="238"/>
      <c r="P24" s="238"/>
      <c r="Q24" s="238"/>
      <c r="R24" s="238"/>
      <c r="S24" s="239"/>
      <c r="T24" s="131" t="str">
        <f t="shared" si="0"/>
        <v>NO TIENE METAS ASIGNADAS PARA EL PERIODO</v>
      </c>
      <c r="U24" s="9"/>
      <c r="V24" s="9"/>
      <c r="W24" s="262" t="s">
        <v>258</v>
      </c>
    </row>
    <row r="25" spans="1:23" ht="90">
      <c r="A25" s="231"/>
      <c r="B25" s="232"/>
      <c r="C25" s="233"/>
      <c r="D25" s="46" t="s">
        <v>259</v>
      </c>
      <c r="E25" s="241"/>
      <c r="F25" s="47" t="s">
        <v>260</v>
      </c>
      <c r="G25" s="47" t="s">
        <v>261</v>
      </c>
      <c r="H25" s="47">
        <v>0</v>
      </c>
      <c r="I25" s="65">
        <v>2</v>
      </c>
      <c r="J25" s="45">
        <v>2</v>
      </c>
      <c r="K25" s="6">
        <v>0</v>
      </c>
      <c r="L25" s="6">
        <v>0</v>
      </c>
      <c r="M25" s="6">
        <v>0</v>
      </c>
      <c r="N25" s="17">
        <v>1</v>
      </c>
      <c r="O25" s="9"/>
      <c r="P25" s="9"/>
      <c r="Q25" s="285"/>
      <c r="R25" s="285"/>
      <c r="S25" s="9"/>
      <c r="T25" s="130">
        <f>N25</f>
        <v>1</v>
      </c>
      <c r="U25" s="9"/>
      <c r="V25" s="8" t="s">
        <v>362</v>
      </c>
      <c r="W25" s="262" t="s">
        <v>258</v>
      </c>
    </row>
    <row r="26" spans="1:23" ht="135">
      <c r="A26" s="231"/>
      <c r="B26" s="232"/>
      <c r="C26" s="40" t="s">
        <v>262</v>
      </c>
      <c r="D26" s="46" t="s">
        <v>263</v>
      </c>
      <c r="E26" s="242"/>
      <c r="F26" s="46" t="s">
        <v>264</v>
      </c>
      <c r="G26" s="46" t="s">
        <v>265</v>
      </c>
      <c r="H26" s="66">
        <v>0</v>
      </c>
      <c r="I26" s="56">
        <v>0.2</v>
      </c>
      <c r="J26" s="57">
        <v>0.1</v>
      </c>
      <c r="K26" s="17">
        <v>0.1</v>
      </c>
      <c r="L26" s="17">
        <v>0.1</v>
      </c>
      <c r="M26" s="17">
        <v>0.1</v>
      </c>
      <c r="N26" s="17">
        <v>0.1</v>
      </c>
      <c r="O26" s="9"/>
      <c r="P26" s="9"/>
      <c r="Q26" s="285"/>
      <c r="R26" s="285"/>
      <c r="S26" s="8" t="s">
        <v>361</v>
      </c>
      <c r="T26" s="130">
        <f t="shared" si="0"/>
        <v>0.1</v>
      </c>
      <c r="U26" s="9"/>
      <c r="V26" s="8" t="s">
        <v>266</v>
      </c>
      <c r="W26" s="262" t="s">
        <v>387</v>
      </c>
    </row>
    <row r="27" spans="1:23" ht="99">
      <c r="A27" s="226" t="s">
        <v>267</v>
      </c>
      <c r="B27" s="227" t="s">
        <v>268</v>
      </c>
      <c r="C27" s="228" t="s">
        <v>269</v>
      </c>
      <c r="D27" s="46" t="s">
        <v>270</v>
      </c>
      <c r="E27" s="158" t="s">
        <v>374</v>
      </c>
      <c r="F27" s="229" t="s">
        <v>264</v>
      </c>
      <c r="G27" s="229" t="s">
        <v>265</v>
      </c>
      <c r="H27" s="224">
        <v>0</v>
      </c>
      <c r="I27" s="225">
        <v>0.2</v>
      </c>
      <c r="J27" s="68">
        <v>1</v>
      </c>
      <c r="K27" s="30">
        <v>0</v>
      </c>
      <c r="L27" s="30">
        <v>0</v>
      </c>
      <c r="M27" s="30">
        <v>0</v>
      </c>
      <c r="N27" s="30">
        <v>1</v>
      </c>
      <c r="O27" s="9"/>
      <c r="P27" s="9"/>
      <c r="Q27" s="283">
        <v>55000000</v>
      </c>
      <c r="R27" s="283">
        <v>80000000</v>
      </c>
      <c r="S27" s="9"/>
      <c r="T27" s="130">
        <f t="shared" si="0"/>
        <v>1</v>
      </c>
      <c r="U27" s="9"/>
      <c r="V27" s="8" t="s">
        <v>360</v>
      </c>
      <c r="W27" s="261" t="s">
        <v>388</v>
      </c>
    </row>
    <row r="28" spans="1:23" ht="144">
      <c r="A28" s="226"/>
      <c r="B28" s="227"/>
      <c r="C28" s="233"/>
      <c r="D28" s="46" t="s">
        <v>271</v>
      </c>
      <c r="E28" s="158" t="s">
        <v>374</v>
      </c>
      <c r="F28" s="229"/>
      <c r="G28" s="229"/>
      <c r="H28" s="224"/>
      <c r="I28" s="225"/>
      <c r="J28" s="68">
        <v>0</v>
      </c>
      <c r="K28" s="30">
        <f>2/4</f>
        <v>0.5</v>
      </c>
      <c r="L28" s="57">
        <v>0.1</v>
      </c>
      <c r="M28" s="17">
        <v>0.4</v>
      </c>
      <c r="N28" s="17">
        <f>K28</f>
        <v>0.5</v>
      </c>
      <c r="O28" s="9"/>
      <c r="P28" s="9"/>
      <c r="Q28" s="283"/>
      <c r="R28" s="283"/>
      <c r="S28" s="139" t="s">
        <v>359</v>
      </c>
      <c r="T28" s="130">
        <f>K28</f>
        <v>0.5</v>
      </c>
      <c r="U28" s="9"/>
      <c r="V28" s="9"/>
      <c r="W28" s="261" t="s">
        <v>388</v>
      </c>
    </row>
    <row r="29" spans="1:23" ht="210">
      <c r="A29" s="226"/>
      <c r="B29" s="227"/>
      <c r="C29" s="233"/>
      <c r="D29" s="46" t="s">
        <v>272</v>
      </c>
      <c r="E29" s="158" t="s">
        <v>374</v>
      </c>
      <c r="F29" s="46" t="s">
        <v>273</v>
      </c>
      <c r="G29" s="46" t="s">
        <v>274</v>
      </c>
      <c r="H29" s="67">
        <v>0</v>
      </c>
      <c r="I29" s="56">
        <v>0.6</v>
      </c>
      <c r="J29" s="150">
        <f>42/329</f>
        <v>0.1276595744680851</v>
      </c>
      <c r="K29" s="149">
        <v>0</v>
      </c>
      <c r="L29" s="145">
        <f>38/289</f>
        <v>0.13148788927335639</v>
      </c>
      <c r="M29" s="149">
        <v>0</v>
      </c>
      <c r="N29" s="149">
        <v>42</v>
      </c>
      <c r="O29" s="9"/>
      <c r="P29" s="9"/>
      <c r="Q29" s="283"/>
      <c r="R29" s="283"/>
      <c r="S29" s="8" t="s">
        <v>358</v>
      </c>
      <c r="T29" s="130">
        <v>0.42</v>
      </c>
      <c r="U29" s="9"/>
      <c r="V29" s="9"/>
      <c r="W29" s="261" t="s">
        <v>388</v>
      </c>
    </row>
    <row r="30" spans="1:23" ht="150.75" thickBot="1">
      <c r="A30" s="231"/>
      <c r="B30" s="232"/>
      <c r="C30" s="54" t="s">
        <v>275</v>
      </c>
      <c r="D30" s="47" t="s">
        <v>276</v>
      </c>
      <c r="E30" s="158" t="s">
        <v>374</v>
      </c>
      <c r="F30" s="47" t="s">
        <v>277</v>
      </c>
      <c r="G30" s="47" t="s">
        <v>242</v>
      </c>
      <c r="H30" s="55">
        <v>0.75</v>
      </c>
      <c r="I30" s="56">
        <v>0.75</v>
      </c>
      <c r="J30" s="68">
        <f>2/19</f>
        <v>0.10526315789473684</v>
      </c>
      <c r="K30" s="68">
        <f>6/19</f>
        <v>0.31578947368421051</v>
      </c>
      <c r="L30" s="68">
        <f>10/19</f>
        <v>0.52631578947368418</v>
      </c>
      <c r="M30" s="30">
        <f>15/19</f>
        <v>0.78947368421052633</v>
      </c>
      <c r="N30" s="17">
        <f>L30</f>
        <v>0.52631578947368418</v>
      </c>
      <c r="O30" s="9"/>
      <c r="P30" s="9"/>
      <c r="Q30" s="284"/>
      <c r="R30" s="284"/>
      <c r="S30" s="8" t="s">
        <v>278</v>
      </c>
      <c r="T30" s="130">
        <f>N30-K30</f>
        <v>0.21052631578947367</v>
      </c>
      <c r="U30" s="9"/>
      <c r="V30" s="9"/>
      <c r="W30" s="261" t="s">
        <v>388</v>
      </c>
    </row>
    <row r="31" spans="1:23" ht="360">
      <c r="A31" s="226" t="s">
        <v>279</v>
      </c>
      <c r="B31" s="227" t="s">
        <v>280</v>
      </c>
      <c r="C31" s="228" t="s">
        <v>281</v>
      </c>
      <c r="D31" s="229" t="s">
        <v>282</v>
      </c>
      <c r="E31" s="234" t="s">
        <v>375</v>
      </c>
      <c r="F31" s="46" t="s">
        <v>283</v>
      </c>
      <c r="G31" s="47" t="s">
        <v>284</v>
      </c>
      <c r="H31" s="47">
        <v>1</v>
      </c>
      <c r="I31" s="52">
        <v>2</v>
      </c>
      <c r="J31" s="45">
        <v>0</v>
      </c>
      <c r="K31" s="47">
        <v>1</v>
      </c>
      <c r="L31" s="47">
        <v>0</v>
      </c>
      <c r="M31" s="6">
        <v>0</v>
      </c>
      <c r="N31" s="30">
        <f>K31/I31</f>
        <v>0.5</v>
      </c>
      <c r="O31" s="9"/>
      <c r="P31" s="9"/>
      <c r="Q31" s="9"/>
      <c r="R31" s="9"/>
      <c r="S31" s="8" t="s">
        <v>357</v>
      </c>
      <c r="T31" s="130">
        <f t="shared" si="0"/>
        <v>0</v>
      </c>
      <c r="U31" s="9"/>
      <c r="V31" s="9"/>
      <c r="W31" s="262" t="s">
        <v>389</v>
      </c>
    </row>
    <row r="32" spans="1:23" ht="90">
      <c r="A32" s="226"/>
      <c r="B32" s="227"/>
      <c r="C32" s="228"/>
      <c r="D32" s="230"/>
      <c r="E32" s="235"/>
      <c r="F32" s="46" t="s">
        <v>285</v>
      </c>
      <c r="G32" s="47" t="s">
        <v>286</v>
      </c>
      <c r="H32" s="47">
        <v>0</v>
      </c>
      <c r="I32" s="52">
        <v>6</v>
      </c>
      <c r="J32" s="45">
        <v>0</v>
      </c>
      <c r="K32" s="47">
        <v>0</v>
      </c>
      <c r="L32" s="47">
        <v>0</v>
      </c>
      <c r="M32" s="6">
        <v>0</v>
      </c>
      <c r="N32" s="6">
        <v>0</v>
      </c>
      <c r="O32" s="9"/>
      <c r="P32" s="9"/>
      <c r="Q32" s="286">
        <v>200000000</v>
      </c>
      <c r="R32" s="286">
        <v>0</v>
      </c>
      <c r="S32" s="8" t="s">
        <v>356</v>
      </c>
      <c r="T32" s="130">
        <f t="shared" si="0"/>
        <v>0</v>
      </c>
      <c r="U32" s="9"/>
      <c r="V32" s="9"/>
      <c r="W32" s="262" t="s">
        <v>389</v>
      </c>
    </row>
    <row r="33" spans="1:23" ht="165">
      <c r="A33" s="226"/>
      <c r="B33" s="227"/>
      <c r="C33" s="228"/>
      <c r="D33" s="47" t="s">
        <v>287</v>
      </c>
      <c r="E33" s="236"/>
      <c r="F33" s="46" t="s">
        <v>288</v>
      </c>
      <c r="G33" s="47" t="s">
        <v>289</v>
      </c>
      <c r="H33" s="47">
        <v>3</v>
      </c>
      <c r="I33" s="52">
        <v>4</v>
      </c>
      <c r="J33" s="45">
        <v>0</v>
      </c>
      <c r="K33" s="47">
        <v>5</v>
      </c>
      <c r="L33" s="47">
        <v>0</v>
      </c>
      <c r="M33" s="6">
        <v>0</v>
      </c>
      <c r="N33" s="6">
        <v>5</v>
      </c>
      <c r="O33" s="9"/>
      <c r="P33" s="9"/>
      <c r="Q33" s="9"/>
      <c r="R33" s="9"/>
      <c r="S33" s="8" t="s">
        <v>290</v>
      </c>
      <c r="T33" s="130">
        <v>0</v>
      </c>
      <c r="U33" s="9"/>
      <c r="V33" s="9"/>
      <c r="W33" s="262" t="s">
        <v>389</v>
      </c>
    </row>
    <row r="34" spans="1:23" ht="127.5">
      <c r="A34" s="38" t="s">
        <v>291</v>
      </c>
      <c r="B34" s="39" t="s">
        <v>292</v>
      </c>
      <c r="C34" s="54" t="s">
        <v>293</v>
      </c>
      <c r="D34" s="47" t="s">
        <v>294</v>
      </c>
      <c r="E34" s="158" t="s">
        <v>376</v>
      </c>
      <c r="F34" s="47" t="s">
        <v>295</v>
      </c>
      <c r="G34" s="47" t="s">
        <v>296</v>
      </c>
      <c r="H34" s="47">
        <v>2</v>
      </c>
      <c r="I34" s="69">
        <v>3</v>
      </c>
      <c r="J34" s="45">
        <v>0</v>
      </c>
      <c r="K34" s="47">
        <v>0</v>
      </c>
      <c r="L34" s="47">
        <v>1</v>
      </c>
      <c r="M34" s="6">
        <v>2</v>
      </c>
      <c r="N34" s="6">
        <v>0</v>
      </c>
      <c r="O34" s="9"/>
      <c r="P34" s="9"/>
      <c r="Q34" s="287">
        <v>189911530</v>
      </c>
      <c r="R34" s="289">
        <v>0</v>
      </c>
      <c r="S34" s="8" t="s">
        <v>355</v>
      </c>
      <c r="T34" s="130">
        <f t="shared" si="0"/>
        <v>0</v>
      </c>
      <c r="U34" s="9"/>
      <c r="V34" s="9"/>
      <c r="W34" s="262" t="s">
        <v>390</v>
      </c>
    </row>
    <row r="35" spans="1:23" ht="180.75" thickBot="1">
      <c r="A35" s="38" t="s">
        <v>297</v>
      </c>
      <c r="B35" s="39" t="s">
        <v>298</v>
      </c>
      <c r="C35" s="40" t="s">
        <v>299</v>
      </c>
      <c r="D35" s="46" t="s">
        <v>300</v>
      </c>
      <c r="E35" s="156" t="s">
        <v>377</v>
      </c>
      <c r="F35" s="46" t="s">
        <v>301</v>
      </c>
      <c r="G35" s="70" t="s">
        <v>302</v>
      </c>
      <c r="H35" s="55">
        <v>0.7</v>
      </c>
      <c r="I35" s="56">
        <v>0.75</v>
      </c>
      <c r="J35" s="57">
        <v>0.73</v>
      </c>
      <c r="K35" s="36">
        <v>0.76249999999999996</v>
      </c>
      <c r="L35" s="36">
        <v>0.76249999999999996</v>
      </c>
      <c r="M35" s="6"/>
      <c r="N35" s="36">
        <f>K35</f>
        <v>0.76249999999999996</v>
      </c>
      <c r="O35" s="9"/>
      <c r="P35" s="9"/>
      <c r="Q35" s="288"/>
      <c r="R35" s="290"/>
      <c r="S35" s="8" t="s">
        <v>354</v>
      </c>
      <c r="T35" s="130">
        <v>1</v>
      </c>
      <c r="U35" s="9"/>
      <c r="V35" s="9"/>
      <c r="W35" s="261" t="s">
        <v>391</v>
      </c>
    </row>
    <row r="36" spans="1:23" ht="330.75" thickBot="1">
      <c r="A36" s="71" t="s">
        <v>303</v>
      </c>
      <c r="B36" s="72" t="s">
        <v>304</v>
      </c>
      <c r="C36" s="73" t="s">
        <v>304</v>
      </c>
      <c r="D36" s="74" t="s">
        <v>305</v>
      </c>
      <c r="E36" s="159" t="s">
        <v>378</v>
      </c>
      <c r="F36" s="74" t="s">
        <v>306</v>
      </c>
      <c r="G36" s="75" t="s">
        <v>307</v>
      </c>
      <c r="H36" s="76">
        <v>0.4</v>
      </c>
      <c r="I36" s="77">
        <v>0.6</v>
      </c>
      <c r="J36" s="45">
        <v>0</v>
      </c>
      <c r="K36" s="17">
        <v>0.05</v>
      </c>
      <c r="L36" s="30">
        <f>2/4</f>
        <v>0.5</v>
      </c>
      <c r="M36" s="30">
        <f>4/4</f>
        <v>1</v>
      </c>
      <c r="N36" s="17">
        <v>0.5</v>
      </c>
      <c r="O36" s="9"/>
      <c r="P36" s="9"/>
      <c r="Q36" s="9"/>
      <c r="R36" s="9"/>
      <c r="S36" s="8" t="s">
        <v>321</v>
      </c>
      <c r="T36" s="130">
        <v>0.5</v>
      </c>
      <c r="U36" s="9"/>
      <c r="V36" s="8" t="s">
        <v>322</v>
      </c>
      <c r="W36" s="262" t="s">
        <v>392</v>
      </c>
    </row>
  </sheetData>
  <mergeCells count="65">
    <mergeCell ref="Q34:Q35"/>
    <mergeCell ref="R34:R35"/>
    <mergeCell ref="C7:R7"/>
    <mergeCell ref="A7:B7"/>
    <mergeCell ref="Q12:Q13"/>
    <mergeCell ref="R12:R13"/>
    <mergeCell ref="Q19:Q22"/>
    <mergeCell ref="R19:R22"/>
    <mergeCell ref="Q27:Q30"/>
    <mergeCell ref="R27:R30"/>
    <mergeCell ref="S7:W7"/>
    <mergeCell ref="E8:E10"/>
    <mergeCell ref="W8:W10"/>
    <mergeCell ref="A8:A10"/>
    <mergeCell ref="B8:B10"/>
    <mergeCell ref="C8:C10"/>
    <mergeCell ref="D8:D10"/>
    <mergeCell ref="F8:F10"/>
    <mergeCell ref="G8:G10"/>
    <mergeCell ref="H8:H10"/>
    <mergeCell ref="I8:I10"/>
    <mergeCell ref="V8:V10"/>
    <mergeCell ref="J9:J10"/>
    <mergeCell ref="K9:K10"/>
    <mergeCell ref="S8:S10"/>
    <mergeCell ref="T8:T10"/>
    <mergeCell ref="U8:U10"/>
    <mergeCell ref="J8:L8"/>
    <mergeCell ref="L9:L10"/>
    <mergeCell ref="N8:N10"/>
    <mergeCell ref="O8:R8"/>
    <mergeCell ref="M9:M10"/>
    <mergeCell ref="O9:P9"/>
    <mergeCell ref="Q9:R9"/>
    <mergeCell ref="J15:S15"/>
    <mergeCell ref="J16:S16"/>
    <mergeCell ref="J18:S18"/>
    <mergeCell ref="A12:A13"/>
    <mergeCell ref="C12:C13"/>
    <mergeCell ref="A15:A16"/>
    <mergeCell ref="B15:B16"/>
    <mergeCell ref="C15:C16"/>
    <mergeCell ref="A17:A22"/>
    <mergeCell ref="B17:B22"/>
    <mergeCell ref="C17:C18"/>
    <mergeCell ref="C19:C21"/>
    <mergeCell ref="D15:D16"/>
    <mergeCell ref="A24:A26"/>
    <mergeCell ref="B24:B26"/>
    <mergeCell ref="C24:C25"/>
    <mergeCell ref="J23:S23"/>
    <mergeCell ref="J24:S24"/>
    <mergeCell ref="E24:E26"/>
    <mergeCell ref="H27:H28"/>
    <mergeCell ref="I27:I28"/>
    <mergeCell ref="A31:A33"/>
    <mergeCell ref="B31:B33"/>
    <mergeCell ref="C31:C33"/>
    <mergeCell ref="D31:D32"/>
    <mergeCell ref="A27:A30"/>
    <mergeCell ref="B27:B30"/>
    <mergeCell ref="C27:C29"/>
    <mergeCell ref="F27:F28"/>
    <mergeCell ref="G27:G28"/>
    <mergeCell ref="E31:E3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MISIONAL</vt:lpstr>
      <vt:lpstr>INSTITUCIONAL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2024-11-19T03:23:27Z</dcterms:created>
  <dcterms:modified xsi:type="dcterms:W3CDTF">2025-01-24T16:47:07Z</dcterms:modified>
</cp:coreProperties>
</file>