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ldavis\Documents\PLANEACION 2023-2027\PLAN DE ACCION INSTITUCIONAL 2024\"/>
    </mc:Choice>
  </mc:AlternateContent>
  <bookViews>
    <workbookView xWindow="0" yWindow="0" windowWidth="15135" windowHeight="14025" activeTab="1"/>
  </bookViews>
  <sheets>
    <sheet name="MISIONAL" sheetId="1" r:id="rId1"/>
    <sheet name="INSTITUCIONAL" sheetId="2" r:id="rId2"/>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5" i="1" l="1"/>
  <c r="N24" i="2"/>
  <c r="S45" i="1"/>
  <c r="S46" i="1"/>
  <c r="M43" i="1"/>
  <c r="M31" i="1"/>
  <c r="M30" i="1"/>
  <c r="M29" i="1"/>
  <c r="L32" i="1"/>
  <c r="L31" i="1"/>
  <c r="L30" i="1"/>
  <c r="L29" i="1"/>
  <c r="M28" i="1"/>
  <c r="L28" i="1"/>
  <c r="M26" i="1"/>
  <c r="S23" i="1"/>
  <c r="S19" i="1" l="1"/>
  <c r="S15" i="1"/>
  <c r="M15" i="1"/>
  <c r="L15" i="1"/>
  <c r="J15" i="1"/>
  <c r="I15" i="1"/>
  <c r="M10" i="1"/>
  <c r="S5" i="1"/>
  <c r="M5" i="1"/>
  <c r="L8" i="2" l="1"/>
  <c r="K32" i="1"/>
  <c r="K31" i="1"/>
  <c r="K29" i="1"/>
  <c r="K28" i="1"/>
  <c r="K23" i="1"/>
  <c r="T30" i="2" l="1"/>
  <c r="M30" i="2"/>
  <c r="T28" i="2"/>
  <c r="T26" i="2"/>
  <c r="T25" i="2"/>
  <c r="N25" i="2"/>
  <c r="T24" i="2"/>
  <c r="M24" i="2"/>
  <c r="T22" i="2"/>
  <c r="T21" i="2"/>
  <c r="T20" i="2"/>
  <c r="T19" i="2"/>
  <c r="T18" i="2"/>
  <c r="T17" i="2"/>
  <c r="N16" i="2"/>
  <c r="T16" i="2" s="1"/>
  <c r="T15" i="2"/>
  <c r="T14" i="2"/>
  <c r="N14" i="2"/>
  <c r="M14" i="2"/>
  <c r="T13" i="2"/>
  <c r="N13" i="2"/>
  <c r="T12" i="2"/>
  <c r="T11" i="2"/>
  <c r="T10" i="2"/>
  <c r="T9" i="2"/>
  <c r="T8" i="2"/>
  <c r="T7" i="2"/>
  <c r="T6" i="2"/>
  <c r="N5" i="2"/>
  <c r="T5" i="2" s="1"/>
  <c r="L30" i="2"/>
  <c r="L24" i="2"/>
  <c r="L14" i="2"/>
  <c r="K24" i="2"/>
  <c r="J24" i="2"/>
  <c r="K22" i="2"/>
  <c r="K16" i="2"/>
  <c r="K14" i="2"/>
  <c r="J16" i="2"/>
  <c r="M33" i="1"/>
  <c r="J29" i="1"/>
  <c r="I29" i="1"/>
  <c r="J30" i="1"/>
  <c r="I30" i="1"/>
  <c r="J32" i="1"/>
  <c r="S32" i="1" s="1"/>
  <c r="I32" i="1"/>
  <c r="M32" i="1"/>
  <c r="J28" i="1"/>
  <c r="I28" i="1"/>
  <c r="S31" i="1"/>
  <c r="S27" i="1"/>
  <c r="I26" i="1"/>
  <c r="S20" i="1"/>
  <c r="M9" i="1"/>
  <c r="J23" i="1"/>
  <c r="I22" i="1"/>
  <c r="S21" i="1"/>
  <c r="H19" i="1"/>
  <c r="S30" i="1" l="1"/>
  <c r="S28" i="1"/>
  <c r="S29" i="1"/>
</calcChain>
</file>

<file path=xl/comments1.xml><?xml version="1.0" encoding="utf-8"?>
<comments xmlns="http://schemas.openxmlformats.org/spreadsheetml/2006/main">
  <authors>
    <author>Estudiante25</author>
  </authors>
  <commentList>
    <comment ref="D22" authorId="0" shapeId="0">
      <text>
        <r>
          <rPr>
            <b/>
            <sz val="9"/>
            <color indexed="81"/>
            <rFont val="Tahoma"/>
            <family val="2"/>
          </rPr>
          <t>Estudiante25:</t>
        </r>
        <r>
          <rPr>
            <sz val="9"/>
            <color indexed="81"/>
            <rFont val="Tahoma"/>
            <family val="2"/>
          </rPr>
          <t xml:space="preserve">
En el corto Plazo de manera interna - diseñar una politica defina la ruta </t>
        </r>
      </text>
    </comment>
    <comment ref="D23" authorId="0" shapeId="0">
      <text>
        <r>
          <rPr>
            <b/>
            <i/>
            <sz val="14"/>
            <color indexed="10"/>
            <rFont val="Tahoma"/>
            <family val="2"/>
          </rPr>
          <t xml:space="preserve">Estudiante25:
trabajado  con Julieth </t>
        </r>
      </text>
    </comment>
    <comment ref="E36" authorId="0" shapeId="0">
      <text>
        <r>
          <rPr>
            <sz val="12"/>
            <color rgb="FF006100"/>
            <rFont val="Aptos Narrow"/>
            <family val="2"/>
            <scheme val="minor"/>
          </rPr>
          <t>Estudiante25:</t>
        </r>
        <r>
          <rPr>
            <sz val="12"/>
            <color rgb="FF9C0006"/>
            <rFont val="Aptos Narrow"/>
            <family val="2"/>
            <scheme val="minor"/>
          </rPr>
          <t xml:space="preserve">
</t>
        </r>
        <r>
          <rPr>
            <sz val="12"/>
            <color rgb="FF9C5700"/>
            <rFont val="Aptos Narrow"/>
            <family val="2"/>
            <scheme val="minor"/>
          </rPr>
          <t>se unifico cada uno de los componentes  en un solo indicador,  donde al momento de ejecucion debe definir las estrategias  en materia de  en materia de Investigación, Innovación, creación artística y cultural.</t>
        </r>
      </text>
    </comment>
  </commentList>
</comments>
</file>

<file path=xl/sharedStrings.xml><?xml version="1.0" encoding="utf-8"?>
<sst xmlns="http://schemas.openxmlformats.org/spreadsheetml/2006/main" count="489" uniqueCount="399">
  <si>
    <t>LÍNEAS TEMÁTICAS</t>
  </si>
  <si>
    <t>DESCRIPCIÓN</t>
  </si>
  <si>
    <t>OBJETIVOS ESTRATEGICOS</t>
  </si>
  <si>
    <t>ACCIONES DEL PLAN</t>
  </si>
  <si>
    <t>INDICADORES</t>
  </si>
  <si>
    <t>FÓRMULA DEL INDICADOR</t>
  </si>
  <si>
    <t>LÍNEA BASE</t>
  </si>
  <si>
    <t>META 2024</t>
  </si>
  <si>
    <t>PROYECCIÓN DE LA EJECUCIÓN DE LA META TRIMESTRALMENTE</t>
  </si>
  <si>
    <t>TOTAL</t>
  </si>
  <si>
    <t>RECURSOS FINANCIEROS Y TIPO DE FUENTE 2024</t>
  </si>
  <si>
    <t>OBSERVACIONES</t>
  </si>
  <si>
    <t>% DE AVANCE DEL PERIODO</t>
  </si>
  <si>
    <t xml:space="preserve">REPORTE DE RECURSOS FINANCIEROS EJECUTADOS CON CORTE </t>
  </si>
  <si>
    <t>REPORTE CUALITATIVO DEL AVANCE EN EL CUMPLIMIENTO DE LA META</t>
  </si>
  <si>
    <t>LIDER DEL PROCESO</t>
  </si>
  <si>
    <t>TRIM I</t>
  </si>
  <si>
    <t>TRIM II</t>
  </si>
  <si>
    <t>FUNCIONAMIENTO</t>
  </si>
  <si>
    <t>INVERSIÓN</t>
  </si>
  <si>
    <t>NACIÓN</t>
  </si>
  <si>
    <t>PROPIOS</t>
  </si>
  <si>
    <t>Gestión Educativa: Oferta de programas por ciclos propedéuticos.</t>
  </si>
  <si>
    <t>Propuesta institucional de brindar a la comunidad de las Islas la oportunidad de cursar el nivel completo de sus programas académicos hasta llegar a culminar el ciclo universitario de forma que se incremente gradualmente la tasa de cobertura y la cadena de formación. En este punto se diseñará y ejecutará un Programa de Tránsito Inmediato a la Educación Superior- con el cual se fomentará el acceso inmediato a la educación superior de los bachilleres recién graduados en las Islas.</t>
  </si>
  <si>
    <t>Crear la oferta de programas académicos por ciclos propedéuticos.</t>
  </si>
  <si>
    <t>Ofrecer nuevos programas académicos por ciclos propedéuticos</t>
  </si>
  <si>
    <t>Programas nuevos por ciclos propedéuticos aprobados</t>
  </si>
  <si>
    <t xml:space="preserve"># de programas aprobados por ciclos propedéuticos/# de programas presentados por ciclos propedéuticos </t>
  </si>
  <si>
    <t>Implementar el Programa de Tránsito Inmediato a la Educación Superior –PTIES</t>
  </si>
  <si>
    <t xml:space="preserve">Diseñar e implementar estrategias para el transito inmediato a la Educación Superior (PTIES)  </t>
  </si>
  <si>
    <t>Estrategia Implementadas  para favorecer el transito inmediato a la Educación Superior (PTIES)</t>
  </si>
  <si>
    <t>Estrategias ejecutadas (EE) / Estrategias Planeadas (EP) * 100</t>
  </si>
  <si>
    <t>Aumentar el número de los estudiantes matriculados en los diferentes programas académicos vigentes.</t>
  </si>
  <si>
    <t>Porcentaje de incremento de Cantidad de estudiantes matriculados</t>
  </si>
  <si>
    <t>% incremento de Cantidad de estudiantes matriculados</t>
  </si>
  <si>
    <t>Coordinación académica</t>
  </si>
  <si>
    <t>Gestionar el cambio de carácter institucional.</t>
  </si>
  <si>
    <t>Desarrollar estrategias para lograr el cambio de carácter de INFOTEP.</t>
  </si>
  <si>
    <t>Estrategias implementadas para la gestión de cambio de carácter académico</t>
  </si>
  <si>
    <t>NO TIENE METAS ASIGNADAS PARA ESTE PERIODO</t>
  </si>
  <si>
    <t>Vicerrectoría académica</t>
  </si>
  <si>
    <t>Declarar e implementar los resultados de aprendizaje de los programas</t>
  </si>
  <si>
    <t>Implementar los resultados de aprendizaje declarados en los programas</t>
  </si>
  <si>
    <t>#de programas con resultados de aprendizaje declarados e implementados</t>
  </si>
  <si>
    <t># de programas con resultados de aprendizaje declarados e implementados</t>
  </si>
  <si>
    <t>PROGRAMA DE ING DE SISTEMAS DECLARADO, NO SE HA IMPLEMENTADO PORQUE ES UN PROGRAMA NUEVO. FALTA SUBIR EVIDENCIA</t>
  </si>
  <si>
    <t xml:space="preserve">Aumentar los ingresos  generados por los servicios académicos (matricula, certificados, examenes especiales) de los programas </t>
  </si>
  <si>
    <t xml:space="preserve">Incremento de los recursos generados por los servicios académicos </t>
  </si>
  <si>
    <t xml:space="preserve">% de incremento en los recursos generados por los servicios académicos </t>
  </si>
  <si>
    <t>% de incremento generados por servicios académicos  (matricula, certificados, examenes especiales) de los programas académicos.</t>
  </si>
  <si>
    <t>Ofrecer programas de posgrados.</t>
  </si>
  <si>
    <t>Programas de posgrado ofertados</t>
  </si>
  <si>
    <t># de programas de posgrados ofertados</t>
  </si>
  <si>
    <t># de programas de posgrados desarrollados/ # de programas de posgrados ofertados</t>
  </si>
  <si>
    <t>Diseñar e Implementar el plan de acceso, permanencia y graduación institucional.</t>
  </si>
  <si>
    <t>Diseño e implementación del plan de  acceso, permanencia y graduación institucional</t>
  </si>
  <si>
    <t>Porcentaje de implementación del plan de acceso, permanencia y graduación institucional</t>
  </si>
  <si>
    <t>(#  de estrategias del plan de acceso, permanencia y graduación instituional implementadas / # total de estrategias del plan de acceso, permanencia y graduación instituional planeadas) * 100</t>
  </si>
  <si>
    <t>Fortalecer las habilidades y capacidades de los estudiantes para la aplicación de pruebas saber TyT</t>
  </si>
  <si>
    <t>Estrtaegias de fortalecimiento de capacidades de los estudiantes</t>
  </si>
  <si>
    <t>Puntaje promedio en los resultados de las pruebas de saber TyT obtenido anualmente</t>
  </si>
  <si>
    <t># de puntaje promedio obtenido anualmente en las pruebas de de TyT</t>
  </si>
  <si>
    <t>Gestionar nuevos laboratorios de programas académicos</t>
  </si>
  <si>
    <t>Cantidad de laboratorios nuevos adecuados y dotados</t>
  </si>
  <si>
    <t># total de laboratorios adecuados y dotados</t>
  </si>
  <si>
    <t>Educación integral, incluyente, intercultural y antirracista</t>
  </si>
  <si>
    <t>Construcción de acciones para la promoción de acceso y admisión a estudiantes en condiciones de igualdad y de equidad en termino de poblaciones y de género, desarrollo de currículo intercultural, diverso y antirracista. Espacios seguros y libres de discriminación y racismo, donde se promueva el cuidado del medio ambiente, vinculación de docentes y administrativos de manera equitativa, transformación cultural y generación de conocimiento.</t>
  </si>
  <si>
    <t>Contribuir a la consolidación de un Sistema de Educación Superior Integral, Incluyente, Intercultural y Antirracista</t>
  </si>
  <si>
    <t>Implementar acciones que contibuyan el Sistema de Educación Superior Integral, Incluyente, Intercultural y Antirracista</t>
  </si>
  <si>
    <t>Porcentaje de implementación del Sistema de Educación Superior Integral, Incluyente, Intercultural y Antirracista</t>
  </si>
  <si>
    <t>(# de acciones del Sistema de Educación Superior Integral, Incluyente, Intercultural y Antirracista implementadas / # total de acciones planeadas)*100%</t>
  </si>
  <si>
    <t>Idiomas: Trilingüismo.</t>
  </si>
  <si>
    <t>Fomento de la apropiación de la cultura isleña y dominio del kriol (lengua nativa del territorio insular) para extranjeros con inmersión a toda la comunidad educativa y grupos de valor externos, como también el inglés y español.</t>
  </si>
  <si>
    <t>Aumentar de uno (1) a dos (2) nivel de inglés de docentes y funcionarios de la institución bajo el marco común europeo.</t>
  </si>
  <si>
    <t>Formar a los docentes y funcionarios de la institución en segunda lengua, bajo los estándares de los exámenes internacionales.</t>
  </si>
  <si>
    <t>Porcentaje  de profesores y funcionarios formados en inglés</t>
  </si>
  <si>
    <t xml:space="preserve">%   Profesores y funcionarios formados en inglés / % total de funcionarios y profesores </t>
  </si>
  <si>
    <t>AUN NO SE HA REALIZADO POR QUE NIO HABIA LOS RECURSOS, TOCA HACER UN CONTRATO Y COMPROMETER LOS RECURSOS PARA DARLE CUMPLIMIENTO AL AVANCE</t>
  </si>
  <si>
    <t>SE LE DA UN VALOR DE 5% PORQUE EL LIDER DEL PROCESO TIENE LISTO LOS PLIEGOS PARA EJECUTAR LA ACTIVIDAD, FALTAN LOS RECURSOS PARA ELLO EN EL PRIMER TRIMESTRE</t>
  </si>
  <si>
    <t>Porcentaje de apropiación de las herramientas digitales para el aprendizaje autónomo de de centro de idiomas y cultura</t>
  </si>
  <si>
    <t>% de apropiación de las herramientas digitales para el aprendizaje autónomo de de centro de idiomas y cultura</t>
  </si>
  <si>
    <t xml:space="preserve">Aumentar los ingresos que se generan por la matrícula a cursos del centro de lenguas y cultura </t>
  </si>
  <si>
    <t>Incrementar los ingresos percibidos por el número de matriculados a programas de idiomas ofertados por el centro de lenguas y cultura.</t>
  </si>
  <si>
    <t xml:space="preserve">% de incremento de ingresos percibidos por las matrículas efectivas de cursos del centro de lenguas y cultura </t>
  </si>
  <si>
    <t>(# Ingresos por matrículas efectivas de cursos de idiomas año 1/ # de ingresos por matriculas efectivas de centro de lenguas y cultura  año 2 ) X 100</t>
  </si>
  <si>
    <t xml:space="preserve">LO QUE QUIERE DECIR QUE FALTA UN 60% PARA CUMPLIR CON LA ACCION </t>
  </si>
  <si>
    <t>Fomentar la promoción de la cultura raizal isleña, a través de la apropiación del kriol.</t>
  </si>
  <si>
    <t>Número de personas formadas en Kriol</t>
  </si>
  <si>
    <t># de personas formadas en Kriol</t>
  </si>
  <si>
    <t>Incrementar el nivel de una segunda lengua de los estudiantes bajo los estándares internacionales.</t>
  </si>
  <si>
    <t>Cantidad de estudiantes formados en lenguas</t>
  </si>
  <si>
    <t># estudiantes formados en lenguas /total de estudiantes en lenguas en cada periodo</t>
  </si>
  <si>
    <t>Diseñar e Implementar estrategias para la formalización y reconocimiento del centro de lenguas y cultura de la institución.</t>
  </si>
  <si>
    <t>Estrategias implementadas</t>
  </si>
  <si>
    <t>Fomentar la promoción y apropiación de la cultura raizal.</t>
  </si>
  <si>
    <t>Desarrollar  actividades para la promoción y apropiación de la cultura raizal</t>
  </si>
  <si>
    <t>Cantidad de beneficiarios de los espacios que promuevan el aprendizaje de idiomas y fomenten la apropiación cultural</t>
  </si>
  <si>
    <t># de beneficiarios de los espacios que promuevan el aprendizaje de idiomas y fomenten la apropiación cultural</t>
  </si>
  <si>
    <t xml:space="preserve">SE TIENE EN CUENTA LA LINEA BASE QUE ES DE 50, ASI LO INDICA EL PLAN ESTRATEGICO </t>
  </si>
  <si>
    <t>Extensión y proyección social.</t>
  </si>
  <si>
    <t>Fortalecimiento de la gestión institucional enfocada a posicionar la oferta de servicios en la comunidad isleña, el sector productivo y al cumplimiento de la política de Responsabilidad social e institucional. Adicionalmente, representa los esfuerzos institucionales en el acompañamiento a estudiantes para ubicarse en el mercado laboral.</t>
  </si>
  <si>
    <t>Fortalecer el proceso de extensión y proyección social, en aras de visibilizar la labor institucional en beneficio de los grupos de valor.</t>
  </si>
  <si>
    <t>Diseñar e implementar la estrategia INFOTEP a la comunidad.</t>
  </si>
  <si>
    <t>Numero de acciones para Fortalecer el proceso de extensión y proyección social</t>
  </si>
  <si>
    <t>Numero de acciones para Fortalecer el proceso de extensión y proyección social, implementadas /  Numero de acciones para Fortalecer el proceso de extensión y proyección social Planeadas</t>
  </si>
  <si>
    <t>ESTA ACCION SE CUMPLE CON EL CUMULO DE OTRAS 7 ACTIVIDADES EN DONDE A LA FECHA DEL SEGUNDO CORTE SE HAN REALIZADO 4 DE ESTAS.</t>
  </si>
  <si>
    <t>Extensión y Proyección social JULIETT</t>
  </si>
  <si>
    <t>Desarrollar estrategias para internacionalizar el proceso de extensión y proyección social.</t>
  </si>
  <si>
    <t>Numero de acciones para visibilizar la labor institucional en beneficio de las modalidades a desarrollar en la extension</t>
  </si>
  <si>
    <t xml:space="preserve">Numero de acciones para visibilizar la labor institucional en beneficio de las modalidades a desarrollar en la extension ejecutadas / Numero de acciones para visibilizar la labor institucional en beneficio de las modalidades de realizar la extension Planeadas </t>
  </si>
  <si>
    <t>Desarrollar estrategias que promuevan el Emprendimiento en los miembros de la comunidad educativa, el cual contemple a su vez los grupos de protección especial (género, población en condición de discapacidad, raizales, madres cabeza de hogar, entre otros).</t>
  </si>
  <si>
    <t>Numero de estrategias que promuevan el Emprendimiento en los miembros de la comunidad educativa</t>
  </si>
  <si>
    <t xml:space="preserve">Numero de estrategias que promuevan el Emprendimiento en los miembros de la comunidad educativa ejecutadas / Numero deestrategias que promuevan el Emprendimiento en los miembros de la comunidad educativa Planeadas </t>
  </si>
  <si>
    <t>SE REALIZA EL CONTRATO INTERADMINISTRATIVO 002 DE 2024 EL 20 DE JUNIO QUE TIENE POR OBJETO: EJECUTAR LAS ACCIONES PARA LA CREACION DE UN CENTRO DE EMPRENDIMIENTO DE ACUERDO CON LA NORMATIVIDAD NACIONAL VIGENTE QUE PERMITA EL FORTALECIMIENTO DE LA INVESTIGACION Y LA SOSTENIBILIDAD EN EL AREA DE INFLUENCIA DEL INSTITUO NACIONAL DE FORMACION TECNICA PROFESIONAL DE SAN ANDRES PROVIDENCIA-INFOTEP</t>
  </si>
  <si>
    <t>Obtener ingresos propios generados por los servicios de extensión.</t>
  </si>
  <si>
    <t>Aumentar los ingresos percibidos por la oferta de los servicios de extensión.</t>
  </si>
  <si>
    <t>Total de ingresos percibidos por la oferta de servicios de extensión</t>
  </si>
  <si>
    <t xml:space="preserve"># de ingresos por extensión generados en el periodo t-1 / # de ingresos por extensión generados en el periodo t </t>
  </si>
  <si>
    <t>Programas de Egresados</t>
  </si>
  <si>
    <t>Contempla todo el programa de acompañamiento y seguimiento hacia la inserción laboral, con el fin de maximizar sus capacidades y de esta manera, consolidar su rol como agente potencializador del desarrollo social, económico, cultural dentro del territorio insular como el nacional.</t>
  </si>
  <si>
    <t>Desarrollar estrategias en beneficio de los egresados de la institución, que promuevan su participación y constante comunicación</t>
  </si>
  <si>
    <t>Propender por el crecimiento y posicionamiento continuo de los egresados de la institución, a través de actividades que faciliten la constante comunicación y fortalezcan las relaciones con este grupo de valor.</t>
  </si>
  <si>
    <t>Estrategias desarrolladas en beneficios de los egresados</t>
  </si>
  <si>
    <t>(#de estrategias desarrolladas / total #de estrategias programadas</t>
  </si>
  <si>
    <t>SE DESARROLLAN ACTIVIDADES QUE DAN CABIDA A LA CONSECUCION DEL OBJETIVO DE LA META, SIN EMBARGO SE PROPONE CAMBIAR LA METODOLOGIA PARA QUE LA RECILECCION DE LA INFORMACION SEA MAS PRECISA Y ACORDE AL INDICADOR</t>
  </si>
  <si>
    <t>Bienestar Institucional (comunidad educativa)</t>
  </si>
  <si>
    <t>Contempla todos los programas y actividades de acompañamiento, enfocados en mejorar las condiciones de vida de la comunidad educativa, con el fin de propender por ambientes laborales saludables, territorios seguros, libres de violencia y respetuosos de los derechos fundamentales.</t>
  </si>
  <si>
    <t>Liderar el desarrollo de acciones efectivas que apunten a fortalecer el acompañamiento y la formación integral de los estudiantes, a través de servicios de bienestar de calidad.</t>
  </si>
  <si>
    <t>Diseñar e implementar el programa de salud, hábitos y estilos de vida saludable.</t>
  </si>
  <si>
    <t>Programa de bienestar estudiantil diseñado e implementado</t>
  </si>
  <si>
    <t># de actividades del programa de bienestar estudiantil ejecutadas/ #de actividades del programa de bienestar estudiantil planeadas</t>
  </si>
  <si>
    <t>LAS ACCIONES SE DESARROLLAN DE ACUERDO AL PLAN QUE TIENE LA OFICNA</t>
  </si>
  <si>
    <t>Diseñar e implementar el programa de salud mental y prevención de consumo de sustancias psicoactivas.</t>
  </si>
  <si>
    <t>Diseñar e implementar el programa institucional de actividad física, recreación y deporte.</t>
  </si>
  <si>
    <t>Diseñar e implementar el programa institucional de arte y cultura.</t>
  </si>
  <si>
    <t>Diseñar e implementar el programa institucional de apoyo socioecónomico.</t>
  </si>
  <si>
    <t>Fortalecer las capacidades de desarrollo humano en los estudiantes.</t>
  </si>
  <si>
    <t>Número de beneficiarios de los procesos de formación de capacidades y habilidades que impulsen el desarrollo humano</t>
  </si>
  <si>
    <t>(# de beneficiarios de los procesos de formación de capacidades y habilidades que impulsen el desarrollo humano proyectados/# de estudiantes matriculados en los programas académicos)*100</t>
  </si>
  <si>
    <t>Fomento de la permanencia, graduación oportuna, inclusión e interculturalidad a través de las diferentes políticas.</t>
  </si>
  <si>
    <t xml:space="preserve">Implementar el acceso, permanencia y graduación
</t>
  </si>
  <si>
    <t>Disminuir la Deserción</t>
  </si>
  <si>
    <t>Disminuir el nivel de intensión de deserción estudiantil.</t>
  </si>
  <si>
    <t>(% nivel de intensión deserción reportado/ % nivel de intención deserción estimado)*100</t>
  </si>
  <si>
    <t>LAS EVIDENCIA SON DE LOS ESTUDIANTES MATRICULADOS VS LOS ESTUDIANTES QUE SE AUSENTAN INTERSEMESTRALMENTE</t>
  </si>
  <si>
    <t>Porcentaje de implementación efectiva de la política de acceso, permanencia y graduación institucional</t>
  </si>
  <si>
    <t>(% de actividades de la política de acceso, permanencia y graduación institucional implementadas / % total de actividades de la política de acceso, permanencia y graduación institucional planeadas)*100</t>
  </si>
  <si>
    <t>SE TRABAJAN ACCIONES ENCAMINANTES AL DESARROLLO DE LO QUE PODRIA SER LA POLITICA DE ACCESO, PERMANENCIA Y GRADUACION INSTITUCIONAL</t>
  </si>
  <si>
    <t>Investigación, Innovación, creación artística y cultural.</t>
  </si>
  <si>
    <t>Fomento de la cultura investigativa, innovación, creación artística y cultural en la institución, para el aumento de la producción intelectual, la apropiación de habilidades científicas y la generación de nuevos conocimientos. Todo ello tendiente a incrementar las capacidades investigativas, innovación, creación artística y cultural de la institución y que se convierta en un repositorio de información.</t>
  </si>
  <si>
    <t>Fomentar la construcción del conocimiento, a través del fortalecimiento de la gestión del INFOTEP en materia de Investigación, Innovación, creación artística y cultural.</t>
  </si>
  <si>
    <t>Desarrollar estrategias para fortalecer la gestión y producción académica del Proceso de investigación, innovación, creación artística y cultural.</t>
  </si>
  <si>
    <t>Estrategias implementadas en materia de Investigación, Innovación, creación artística y cultural.</t>
  </si>
  <si>
    <t>% Estrategias ejecutadas (EE) / Estrategias Planeadas (EP) * 100</t>
  </si>
  <si>
    <t>ESTE COMPONENTE SE DESARROLLA DE ACUERDO A LAS SIGUIENTES ACCIONES: 
-Incrementar el número de productos de investigación desarrollados por el grupo de investigación.
-Incrementar el número de proyectos de investigación bajo la ejecución del grupo de investigación. 
-Realizar eventos académicos para la socialización de propuestas, avances y/o resultados de los diferentes proyectos de investigación bajo el liderazgo del grupo de investigación.
-Implementar estrategias para la creación y fortalecimiento de los semilleros de investigación institucional.
-Aumentar el número de estudiantes miembros del programa de semilleros de investigación de la institución.
Implementar el programa de estímulos e incentivos a la producción investigativa para semilleristas, profesores e investigadores.
-Aumentar la participación de la Institución en las diferentes redes de conocimiento de ciencia, tecnología e innovación y comités interinstitucionales a nivel local, nacional e internacional.</t>
  </si>
  <si>
    <t>SE REALIZA LA CONTRATACION DE LA PERSONA QUE VA A ESTAR ENCARGADA DEL DESARROLLO DE LAS ACCIONES ENCONTRADAS EN EL DISEÑO DEL PLAN</t>
  </si>
  <si>
    <t>Fomentar el uso de las capacidades instaladas del laboratorio de innovación.</t>
  </si>
  <si>
    <t>Diseño e Implementar el plan estrategico para la sostenibilidad del laboratorio de innovación.</t>
  </si>
  <si>
    <t>Plan Estrategico del laboratorio de innovacion implementado</t>
  </si>
  <si>
    <t>Acciones ejecutadas (EE) / Acciones Planeadas (EP) * 100</t>
  </si>
  <si>
    <t>EL DESARROLLO DEL DOCUMENTO CUENTA COMO IN LINEAMIENTO INICIAL PARA LA IMPLEMENTACION DE ESTE</t>
  </si>
  <si>
    <t>Ejecutar proyectos Ciencias, técnologias e innovación financiados, bajo distintas fuentes (internas y externas).</t>
  </si>
  <si>
    <t>Aumentar el número de proyectos ejecutados bajo financiación  de fuentes internas</t>
  </si>
  <si>
    <t>Proyectos de investigacion ejecutados y financiados de fuentes internas</t>
  </si>
  <si>
    <t>Numero de Proyectos de investigacion ejecutados y financiados de fuentes internas /Proyectos de investigacion formulados</t>
  </si>
  <si>
    <t xml:space="preserve">SE REALIZA UNA FORMACION EN ESTRUCTURACION DE PROYECTOS Y FORMULACION DE INVESTIGACION PARA PRESENTARSE EN LA CONVOCATORIA. LOS RESULTADOS DE ESTA CAPACITACION SON PROYECTOS INTERNOS </t>
  </si>
  <si>
    <t>Aumentar el número de proyectos ejecutados bajo financiación de diferentes fuentes externas.</t>
  </si>
  <si>
    <t>Proyectos de investigacion ejecutados y financiados de fuentes externas</t>
  </si>
  <si>
    <t>Numero de Proyectos de investigacion ejecutados y financiados de fuentes externas /Proyectos de investigacion formulados</t>
  </si>
  <si>
    <t>1. Convocatoria Vocaciones Tempranas - Ondas. Ejecutores.
2. Convocatoria No. 43.  Turismo Científico (radicado). Unimagdalena aliados
3. Convocatoria Desafios ambientales Pesca artesanal - (Presentado). aliados
4. Convocatoria Gestión de Riesgos Unal - aliados.</t>
  </si>
  <si>
    <t>Gestión de la internacionalización y cooperación internacional.</t>
  </si>
  <si>
    <t>Fomentar la Gestión de la internacionalización y cooperación internacional.</t>
  </si>
  <si>
    <t>Fortalecer las relaciones interinstitucionales del INFOTEP a nivel nacional e internacional (principalmente con proyección hacia el Caribe).</t>
  </si>
  <si>
    <t>Actualizar e incrementar el número de convenios interinstitucionales a nivel nacional e internacional, en aras de apoyar de manera transversal la consecución de metas trazadas en las diferentes áreas de la institución.</t>
  </si>
  <si>
    <t>Cantidad de convenios suscritos a nivel nacional e internacional</t>
  </si>
  <si>
    <t xml:space="preserve"># de convenios suscritos para fortalecer las Relaciones interinstitucionales </t>
  </si>
  <si>
    <t>Rectoría</t>
  </si>
  <si>
    <t>Diseñar e implementar el programa "movilidad entrante y saliente en beneficios de la comunidad académica.</t>
  </si>
  <si>
    <t>Implementar el programa "movilidad entrante y saliente por categoría garantizada", el cual, a través de alianzas con otras instituciones de educación superior, brinde a estudiantes la oportunidad de realizar actividades académicas en otra región.</t>
  </si>
  <si>
    <t>Porcentaje de implementación del programa de "movilidad entrante y saliente por categoría garantizada"</t>
  </si>
  <si>
    <t>(# de acciones del programa de "movilidad entrante y saliente por categoría garantizada" Implementados /</t>
  </si>
  <si>
    <t>Incrementar la cantidad de movilidades entrantes y salientes</t>
  </si>
  <si>
    <t>Cantidad de movilidades entrantes de estudiantes, docentes, investigaores y/o personal administrativo generadas</t>
  </si>
  <si>
    <t># de movilidades entrantes efectivamente  generadas en el periodo t</t>
  </si>
  <si>
    <t># de movilidades salientes efectivamente  generadas en el periodo t</t>
  </si>
  <si>
    <t>Establecer alianzas con instituciones de educación superior ubicadas en otros países (principalmente del Caribe), que brinden cursos cortos y/o de inmersión en idiomas a través de su centro de idiomas.</t>
  </si>
  <si>
    <t>Aumentar el número de aliados institucionales extranjeros para la realización de inmersión en idiomas.</t>
  </si>
  <si>
    <t>Número de alianzas en idiomas suscritas</t>
  </si>
  <si>
    <t># de alianzas suscritas</t>
  </si>
  <si>
    <t>Promover la Internacionalización del currículo de los programas ofertados por la institución</t>
  </si>
  <si>
    <t>Desarrollar estrategias para lograr internacionalizar el currículo de los programas académicos ofertados por la insitución.</t>
  </si>
  <si>
    <t>Estrategias  de internacionalización promovidas</t>
  </si>
  <si>
    <t># de estrategias de internacionalización planeadas /# de estrategias ejecutadas</t>
  </si>
  <si>
    <t>Promover la internacionalización de la institución, a través de la realización y participación de eventos académicos.</t>
  </si>
  <si>
    <t>Participar en eventos de movilidad académica en la que participa la comunidad educativa</t>
  </si>
  <si>
    <t>Número de eventos de movilidad académica en la que participa la comunidad educativa</t>
  </si>
  <si>
    <t xml:space="preserve"># de movilidades   internacional realizadas </t>
  </si>
  <si>
    <t>SE LE OTORGA OTRO 5% POR LOS AVANCES QUE SE TIENEN EN TEORIA, FALTA IMPLEMENTACION Y DESARROLLO</t>
  </si>
  <si>
    <t>Direccionamiento estratégico, planeación y MIPG</t>
  </si>
  <si>
    <t>Representa la forma en cómo se debe liderar la consecución de metas institucionales, a través de los instrumentos de planificación y dirige el seguimiento  de los mismos para lograr la mejora continua y un destacado desempeño institucional.</t>
  </si>
  <si>
    <t>Fortalecer el direccionamiento estratégico para lograr consolidar la institucionalidad y desempeño en la gestión a través de la formulación y seguimiento a los instrumentos de planificación</t>
  </si>
  <si>
    <t>Liderar acciones para la implementación, seguimiento y actualización de planes y políticas institucionales en marco de la normatividad y lo establecido por MIPG.</t>
  </si>
  <si>
    <t>Porcentaje de mejora en los índices de desempeño institucional</t>
  </si>
  <si>
    <t>((# de puntos obtenidos en la medición de los índices de desempeño institucional del año t - # de puntos obtenidos en la medición de los índices de desempeño institucional del año t-1)/# de puntos obtenidos en la medición de los índices de desempeño institucional del año t-1)*100</t>
  </si>
  <si>
    <t>Control  Interno</t>
  </si>
  <si>
    <t>Acciones encaminadas al cumplimiento de las cinco funciones o roles principales asignados por la ley 87 del 93, decreto 648 del 2017 así: enfoque a la prevención, liderazgo estratégico, relación con entes externos, de control y evaluación, seguimiento y evaluación de riesgos, en conformidad del desarrollo de los procesos en términos de eficiencia, eficacia y transparencia, de forma tal que conlleve al mejoramiento continuo a través del monitoreo y supervisión continua generando valor para el alcance de los objetivos Institucionales .</t>
  </si>
  <si>
    <t>Promover el mejoramiento continuo, a través de acciones, métodos y procedimientos de control y de gestión de riesgo así como mecanismos para la prevención y evaluación de este mediante la implementación de actividades de monitoreo y supervisión continua en la entidad.</t>
  </si>
  <si>
    <t>Mejorar las competencias técnicas de los funcionarios  en relación al  control interno y a la cultura de autocontrol y autorregulación</t>
  </si>
  <si>
    <t>Personas formadas</t>
  </si>
  <si>
    <t># Personas formadas</t>
  </si>
  <si>
    <t>La cultura del autocontrol y autorregulación son ejes fundamentales para que sean apropiados como parte de la cultura.</t>
  </si>
  <si>
    <t>Desarrollar estrategias para la apropiación de la cultura de autocontrol y autorregulación en los miembros de la institución.</t>
  </si>
  <si>
    <t># Estrategias  ejecutadas (EE) / #Estrategias Planeadas (EP) * 100</t>
  </si>
  <si>
    <t>Sistema Interno de Aseguramiento de la Calidad SIAC Autoevaluación institucional y de programas</t>
  </si>
  <si>
    <t>Propende por el mejoramiento continuo de las funciones institucionales a partir de la consolidación de una cultura de la calidad, mediante la cual se articule la planeación, la gestión, la evaluación y la autorregulación como aporte a la formación integral y desarrollo social.</t>
  </si>
  <si>
    <t>Fortalecer  el sistema interno de aseguramiento de la calidad (SIAC)</t>
  </si>
  <si>
    <t>Implementar el sistema interno de aseguramiento de la calidad (SIAC) con miras a la coherencia del quehacer de l INFOTEP con los propósitos misionales y estratégicos declarados en su misión institucional.</t>
  </si>
  <si>
    <t>Porcentaje de cumplimiento de las condiciones de calidad institucional cumplidas y documentadas</t>
  </si>
  <si>
    <t>(# de acciones para el fortalecimiento del SIAC implementadas / # de acciones totales planeadas)*100</t>
  </si>
  <si>
    <t>Reestructuración o modernización de planta institucional</t>
  </si>
  <si>
    <t>Se refiere al proceso que debe liderar la institución en aras de lograr una eficiencia en la gestión y desempeño  que facilite la institucionalidad y valor público como propósito fundamental del Estado.</t>
  </si>
  <si>
    <t>Gestionar la reestructuración de la planta institución</t>
  </si>
  <si>
    <t>Gestionar ante el gobierno nacional la modernización y ampliación de la planta de personal acorde con las necesidades institucionales.</t>
  </si>
  <si>
    <t>Número de cargos creados mediante la estrategia de gobierno de formalización del empleo público</t>
  </si>
  <si>
    <t># de cargos creados mediante la estrategia de gobierno de formalización del empleo público</t>
  </si>
  <si>
    <t>NO TIENE METAS ASIGNADAS PARA EL PERIODO</t>
  </si>
  <si>
    <t>Vicerrectoría Administrativa y financiera AVELINO MEZA</t>
  </si>
  <si>
    <t>Documento técnico para la reestructuración o modernización de planta institucional formulado y aprobado por el consejo directivo</t>
  </si>
  <si>
    <t># de Documentos técnicos para la reestructuración o modernización de planta institucional formulado y aprobado por el consejo directivo</t>
  </si>
  <si>
    <t>Gestión Estratégica del talento humano</t>
  </si>
  <si>
    <t>Desarrollo de estrategias dirigidas a potencializar las capacidades y habilidades del talento humano de la institución, propendiendo por su bienestar y la optimización de sus labores y funciones a través de estrategias de formación e incentivos laborales</t>
  </si>
  <si>
    <t>Gestionar ante el gobierno nacional la modernización y ampliación de la planta de personal acorde con la redefinición, cambio de carácter institucional y exigencias de ley.</t>
  </si>
  <si>
    <t>Diseñar e implementar plan de formalización laboral para la administración pública en equidad.</t>
  </si>
  <si>
    <t>Plan de formalización laboral formulado</t>
  </si>
  <si>
    <t>%Plan de formalización laboral implementado</t>
  </si>
  <si>
    <t>Desarrollar estrategias para gestionar ante la CNSC el proceso para la realización de un nuevo concurso de méritos, que permita proveer las vacantes y acensos de funcionarios.</t>
  </si>
  <si>
    <t>Estrategiasejecutadas (EE) / Estrategias Planeadas (EP) * 100</t>
  </si>
  <si>
    <t>Fomentar el desarrollo permanente del talento humano institucional, en aras de mejorar significativamente su bienestar social y potencializar sus competencias, conocimientos, habilidades blandas.</t>
  </si>
  <si>
    <t>Desarrollar estrategias para mejorar las competencias profesionales a través de formación de alto nivel de los funcionarios de la institución.</t>
  </si>
  <si>
    <t>% de estrategias implementadas</t>
  </si>
  <si>
    <t>Desarrollar estrategias para mejorar el bienestar social del talento humano de la institución y a su vez el clima organizacional.</t>
  </si>
  <si>
    <t>AUNQUE NO SE TENGAN ESTRATEGIAS PARA DAR CUMPLMIENTO A LA META, SI SE REALIZAN ACCIONES QUE ENCAMINAN LA CONSECUCION DE LOGROS Y EL DESARROLLO DEL BIENESTAR DE LOS COLABORADORES INTERNOS DE LA INSTITUCION</t>
  </si>
  <si>
    <t>Liderar la implementación del plan de desarrollo profesoral.</t>
  </si>
  <si>
    <t>Porcentaje de avance de implementación del plan</t>
  </si>
  <si>
    <t>Actividades ejecutadas (AE) / Actividades Planeadas (AP) * 100</t>
  </si>
  <si>
    <t>Fortalecer el Sistema de Gestión de seguridad y salud en el trabajo.</t>
  </si>
  <si>
    <t>Desarrollar estrategias  para la adecuada implementación del Sistema de Gestión de seguridad y salud en el trabajo conforme a las exigencias de ley.</t>
  </si>
  <si>
    <t>Gestión jurídica y contratación</t>
  </si>
  <si>
    <t>Se enfoca en el cumplimiento de los requisitos legales vigentes y aplicables a la institución de manera eficiente y transparente, en aras de minimizar los riesgos jurídicos.</t>
  </si>
  <si>
    <t>Fortalecer el área jurídica  y de contratación en lo referente a los requisitos legales vigentes y aplicables a la institución.</t>
  </si>
  <si>
    <t>Desarrollar acciones que permitan mantener una adecuada gestión del ciclo de defensa jurídica de la institución</t>
  </si>
  <si>
    <t>Nivel de litigiosidad bajo</t>
  </si>
  <si>
    <t>% de nivel de litigiosidad bajo</t>
  </si>
  <si>
    <t>JURIDICA WENDY</t>
  </si>
  <si>
    <t>Infraestructura física</t>
  </si>
  <si>
    <t>Gestión institucional enfocada en lograr cambios significativos en la planta física, en cumplimiento de los requisitos para ofertar programas académicos y brindar mejores condiciones a la comunidad educativa. Principalmente, en la consecución de un lugar propio para operar, mejoramiento de la seguridad y acceso a la institución</t>
  </si>
  <si>
    <t>Realizar las acciones pertinentes para la consecución de una sede propia</t>
  </si>
  <si>
    <t>Gestionar la titularidad de una sede actual.</t>
  </si>
  <si>
    <t>Realizar las gestiones para la titularidad del terreno</t>
  </si>
  <si>
    <t>Documentos de titularidad legalizados</t>
  </si>
  <si>
    <t>Vicerrectoría Administrativa y financiera - AVELINO MEZA</t>
  </si>
  <si>
    <t>Establecer acciones para la consecución de una nueva sede propia</t>
  </si>
  <si>
    <t>Acciones realizadas para la gestión nueva sede</t>
  </si>
  <si>
    <t>(#Acciones ejecutadas/#acciones planteadas)*100</t>
  </si>
  <si>
    <t>SE ENVIAN LOS CORREOS CORRESPONDIENTES DEL CORREO INSTITUCIONAL DEL RECTOR EN DONDE SE EVIDENCIA LA INFORMACION SOLICITADA</t>
  </si>
  <si>
    <t>Mejorar las condiciones físicas de la institución conforme a las exigencias de los programas académicos</t>
  </si>
  <si>
    <t>Diseñar e mplementar el plan de dotación, adecuación y mantenimiento de las instalaciones físicas de la institución.</t>
  </si>
  <si>
    <t>Formulacion del Plan, su aprobacion y ejecucion</t>
  </si>
  <si>
    <t xml:space="preserve"># de actividades ejecutadas de plan formulado y aprobado / numero actividades  de plan formulado propuesto </t>
  </si>
  <si>
    <t>SE EVIDENCIA BAJO CONTRATOS LA REALIZACION DE MANTENIMIENTOS A LA PARTE DE AIRES ACONDICIONADOS Y PARTE ELECTRICA DE LA INSTITUCION</t>
  </si>
  <si>
    <t>Gestión TIC</t>
  </si>
  <si>
    <t>Hace referencia a los esfuerzos institucionales por lograr una modernización, digitalización y actualización de manera periódica de la infraestructura tecnológica y la conectividad de la institución.</t>
  </si>
  <si>
    <t>Fomentar el uso adecuado de las TIC en la institución, a través de la adquisicion, mantenimiento y mejora continua de la infraestructura tecnológica de la institución para que sea cada vez más moderna y actualizada.</t>
  </si>
  <si>
    <t>Diseñar plan de adquisición, modernización y uso adecuado de la tecnologia</t>
  </si>
  <si>
    <t>Adquirir e implementar equipos modernos y actualizados de acuerdo a las necesidades por área y programas académicos vigentes.</t>
  </si>
  <si>
    <t>Desarrollar estrategias de apropiación del adecuado uso y aprovechamiento de los recursos TIC, conforme a necesidades por áreas y programas académicos</t>
  </si>
  <si>
    <t>Comunidad académica impactada</t>
  </si>
  <si>
    <t xml:space="preserve">% de la comunidad académica impactada / % de comunidad academica propuesta </t>
  </si>
  <si>
    <t>Incrementar el nivel de seguridad digital de la entidad, a través de la gestión de riesgos asociados a los activos de información.</t>
  </si>
  <si>
    <t>Desarrollar estrategias de adopción e implementación del modelo de Política de Gobierno digital y seguridad de la información.</t>
  </si>
  <si>
    <t>(%)Porcentaje de avance en la Implementación del Modelo de Seguridad y Privacidad de la Información.</t>
  </si>
  <si>
    <t>Gestión financiera</t>
  </si>
  <si>
    <t>Se encarga del cumplimiento adecuado, legal y responsable de la ejecución contable y presupuestal de la entidad, conforme a normatividad vigente y actualizaciones aplicables.</t>
  </si>
  <si>
    <t>Garantizar la adecuada ejecución contable y presupuestal de la entidad, acorde a los requerimientos de ley y actualizaciones vigentes.</t>
  </si>
  <si>
    <t>Implementar herramientas tecnológicas actualizadas para el adecuado uso y manejo contable de la entidad.</t>
  </si>
  <si>
    <t>Herramientas tecnológicas implementadas</t>
  </si>
  <si>
    <t># herramientas implementadas</t>
  </si>
  <si>
    <t>Procesos del área mejorados</t>
  </si>
  <si>
    <t># de procesos mejorados</t>
  </si>
  <si>
    <t>Desarrollar acciones de formación para el manejo y ejecución contable y presupuestal con diferentes fuentes de financiación.</t>
  </si>
  <si>
    <t>Acciones de formación implementadas</t>
  </si>
  <si>
    <t># de formación implementadas</t>
  </si>
  <si>
    <t>Promoción y posicionamiento institucional (comunicaciones y mercadeo)</t>
  </si>
  <si>
    <t>Estrategias encaminadas a dar a conocer los servicios y la gestión institucional, a través del uso adecuado de canales y medios de difusión presenciales y digitales. Se contempla la implementación de cambios significativos que pueden incluir el nombre o imagen institucional</t>
  </si>
  <si>
    <t>Fortalecer la comunicación interna y externa institucional, a través del uso de diferentes canales de difusión.</t>
  </si>
  <si>
    <t>Implementar estrategias  para Fortalecer la comunicación interna y externa institucional,</t>
  </si>
  <si>
    <t>Estrategias implmentadas para fortalecer la comunicación interna y externa institucional</t>
  </si>
  <si>
    <t># de  estrategias  implementadas para Fortalecer la comunicación interna y externa institucional /  # de  estrategias propuestas  para Fortalecer la comunicación interna y externa institucional,</t>
  </si>
  <si>
    <t>Gestión documental</t>
  </si>
  <si>
    <t>Acciones enfocadas al manejo adecuado de la documentación que se produzca y reciba en el INFOTEP, desde su origen hasta su destino final, con el propósito de facilitar su utilización y conservación, en cumplimiento de la Ley 594 de 2000 -Ley General de Archivos-, y demás disposiciones aplicables.</t>
  </si>
  <si>
    <t>Apropiar las acciones requeridas en gestión documental de acuerdo con la normativa para la conservación de la memoria institucional</t>
  </si>
  <si>
    <t>Desarrollar estrategias para la efectiva implementación del PINAR, PGD, TRD y demás normatividad y lineamientos vigentes.</t>
  </si>
  <si>
    <t>Acciones implementadas</t>
  </si>
  <si>
    <t>Acciones ejecutadas (AE) / Acciones Planeadas (EP) * 100</t>
  </si>
  <si>
    <t>Servicio al ciudadano</t>
  </si>
  <si>
    <t>Fortalecer el servicio al ciudadano facilitando su directa comunicación, a través del uso de tecnología moderna</t>
  </si>
  <si>
    <t>Mejorar los medios de atención a los ciudadanos (físicos y virtuales) en aras de mejorar los niveles de satisfacción al usuario.</t>
  </si>
  <si>
    <t>% de avance de estrategia de modernización tecnológica de la atención a ciudadanos</t>
  </si>
  <si>
    <t>(# acciones de modernización realizadas/ #acciones de modernización planeadas)*100</t>
  </si>
  <si>
    <t>LINK DE EVIDENCIAS</t>
  </si>
  <si>
    <t>https://drive.google.com/drive/u/3/folders/1D-FxFBq844PnE-qPrU8YMP_QsVyIWBa0
https://drive.google.com/drive/u/3/folders/1CpY_jjwtx8uK5G29hFJN5R8jIq8qydvr</t>
  </si>
  <si>
    <t>https://drive.google.com/drive/u/3/folders/1Dj53Uv9yDTNxKA7XUd8MPDDxiwRrPtYv</t>
  </si>
  <si>
    <t>https://drive.google.com/drive/u/3/folders/1xsZGLHZJWRbOD66fMkdD2YR5ESl61ttQ</t>
  </si>
  <si>
    <t>https://drive.google.com/drive/u/3/folders/1XVCMPZ5kURtoYbBrSDsh6XHG9-0yvtKl</t>
  </si>
  <si>
    <t>https://drive.google.com/drive/u/3/folders/1jqMwXz2ugAVtXJ0dOpvNCKOx4HhOF9_Q</t>
  </si>
  <si>
    <t>https://drive.google.com/drive/u/3/folders/1bVDFvBcjVFTBVpTK_PQa6hKaWQ7UOv7l</t>
  </si>
  <si>
    <t>https://drive.google.com/drive/u/3/folders/1DC0eQiGGRV-m_C04GB1zgvnd3iR0tf_K</t>
  </si>
  <si>
    <t>https://drive.google.com/drive/u/3/folders/1eUspOtm-lmddvH8AnVgcRseSfV3Hsvp6</t>
  </si>
  <si>
    <t>TRIM III</t>
  </si>
  <si>
    <t>TRIM IV</t>
  </si>
  <si>
    <t>SE LE OTORGA EL PUNTAJE YA QUE SE EVIDENCIA REALMENTE EL DESARROLLO LOGRADO POR EL AREA</t>
  </si>
  <si>
    <t xml:space="preserve">NO SE CUENTA CON UN LINEAMIENTO EN MATERIA DE MODERNIZACION O ACCIONES PARA PODER MODERNIZAR ESTE. NO SE CUENTA CON RECURSOS </t>
  </si>
  <si>
    <t xml:space="preserve">CAMPANAS INFORMATIVAS DE QUE ES AUTOEVALUACION, SE REALIZARON 3 DE ESTAS POR REDES SOCIALES CON EL FIN DE GENERAR EXPECTATIVAS, BRINDANDO INFORMACION SOBRE EL PROCESO DE AUTOEVALUACION. POSTERIOR SE HICIERON ENCUESTAS DE PERCEPCION ((5) DOCENTES, ESTUDIANTES, ADMINISTRATIVOS, CONTRATISTAS, DIRECTIVOS) SOBRE LAS CONDICIONES DE CALIDAD INSTITUCIONAL, POSTERIOR A ESTO SE GENERA INFORME DE RESULTADO DE ENCUESTAS PARA REALIZAR, UN AJUSTE AL INFORME, SE SOCIALIZA AL COMITE DE AUTOEVALUACION, OTRA SOCIALIZACION A LA COMUNIDAD, OTRA SOCIALIZACION CON EL CONCEJO ACADEMICO /DIRECTIVO UN PLAN DE MEJORAMIENTO CON ACCIONES PARA EL 2025. CREAR REPOSITORIO DEL SIAC EN LA PAGINA WEB DE LA INSTITUCION </t>
  </si>
  <si>
    <t>PARA EL CUARTO TRIMESTRE FALTA DEFINIR ENCUESTA DE CLIMA ORGANIZACIONAL Y CENA NAVIDEÑA</t>
  </si>
  <si>
    <t>NO SE HAN REALIZADO GESTIONES PARA ESTE ITEM</t>
  </si>
  <si>
    <t>FALTA POR SUBIR LAS EVIDENCIAS Y ARCHIVOS</t>
  </si>
  <si>
    <t>ADJUDICACION DE ESTOS PROCESOS (LA FORMULA SE LE APLICARIA 6/6 YA QUE 2 DE LOS OTROS 4 PROCESOS PARA LA TOTALIDAD DE 6 FUERON REALIZADOS)</t>
  </si>
  <si>
    <t>PREGUNTAR CUANTAS PERSONAS ENTRARON EN 1ER SEMESTRE Y 2DO PARA SACAR CUENTA</t>
  </si>
  <si>
    <t>FALTA SUBIR EVIDENCIAS</t>
  </si>
  <si>
    <t>Hay 12 nuevos programas aceptados, contaduría pública distancia y presencial (6) y administración de empresa presencial y distancia (6) (técnico, tecnológico, profesional x2)</t>
  </si>
  <si>
    <t>Se realizan acciones encaminadas a poder crear nuevos programas académicos. se logra la creación de uno de ellos para el primer trimestre, esto cuenta como 3 programas por ciclos propedéuticos ya que se obtiene el nivel tecnico, tecnologo y profesional. Sin embargo, por temas de tiempo y recursos se maneja la acción de acuerdo con los requerimientos externos que vayan llegando a la institución en pro de dar cumplimiento con este.</t>
  </si>
  <si>
    <t>Se han hecho acercamientos y gestiones para la estrategia. no tiene una estrategia de tránsito inmediato, pero se está en la búsqueda de cual seria.</t>
  </si>
  <si>
    <t xml:space="preserve">
Los trimestres en los que no hay matricula de estudiantes se sobreentiende que el resultado es 0</t>
  </si>
  <si>
    <t>Matriculas y derechos complementarios (lo que paga el gobierno y pagan los estudiantes 170471825)</t>
  </si>
  <si>
    <t xml:space="preserve">Se hace 1 cada semestre, se mirará el trimestre y el puntaje para la evidencia </t>
  </si>
  <si>
    <t>Se realizaron gestiones para el indicador</t>
  </si>
  <si>
    <t>Todas las áreas participan en esta política de educación inclusiva institucional. es transversal, bienestar recoge la información de todas las áreas para darle tramite a esta acción. se manifiesta que se recogerá la información dependencia por dependencia para dar recordéis sobre las acciones que se deben ser implementadas.</t>
  </si>
  <si>
    <t>En el cuarto trimestre ya no hay mas ingresos recibidos</t>
  </si>
  <si>
    <t>Falta subir evidencias de las ultimas 11 personas, no se tiene el certificado pero estan formadas</t>
  </si>
  <si>
    <t>Los estudiantes se graduaron el 22 de noviembre</t>
  </si>
  <si>
    <t>Se le otorga un valor de 5% porque el lider del proceso ha realizado acciones encaminantes para la gestion de la actividad</t>
  </si>
  <si>
    <t>Se hace un taller de actividades en el barrio loma naranja, como parte de la implementación</t>
  </si>
  <si>
    <t>Contrato interadministrativo entre Coralina e INFOTEP para impartir talleres</t>
  </si>
  <si>
    <t>Habilidades para la vida, se han realizado talleres y un curso de primeros auxilios psicológico.</t>
  </si>
  <si>
    <t>El programa de cultura se implemento el 12 de agosto (para el tercer trimestre) y el de arte en septiembre</t>
  </si>
  <si>
    <t>Se realizan acciones adicionales debido a aumento en la necesidad de impartir acciones para el programa en especifico</t>
  </si>
  <si>
    <t>El desarrollo del documento cuenta como in lineamiento inicial para la implementación de este</t>
  </si>
  <si>
    <t>En el segundo trimestre se formulan 4 y en el tercer trimestre quedan 3 ya escogidos</t>
  </si>
  <si>
    <t>La institución se encuentra en aras de firma de convenio internacional con Trinidad y Tobago y ecuador, aunque los nacionales solo hubo 2, se realizan las gestiones pertinentes para conseguir las internacionales</t>
  </si>
  <si>
    <t>Se realizan 6 movilidades a distintas universidades de Colombia (6) para lograr establecer los lineamientos que darán el nacimiento al programa de movilidad entrante y saliente</t>
  </si>
  <si>
    <t>Trinidad y Tobago y España</t>
  </si>
  <si>
    <t>Actividad de Haipi, Actividad emprende caribe</t>
  </si>
  <si>
    <t>Se realiza gestion de diálogos con la West Indies de Trinidad y Tobago para lograr generar un convenio como aliado extranjero para inmersión en idiomas</t>
  </si>
  <si>
    <t>Trinidad y Tobago, Argentina, colegio mayor de Bolívar</t>
  </si>
  <si>
    <t>Se realiza proceso de alimentación del chatbot que consta en recopilar información por parte de los administrativos para las respuestas que debe dar.  se realiza la creación de código QR para el tema de encuestas internas y externas de la institución. Transversalmente se pone a disposición el uso de carnets y control de acceso para la comunidad global que quiera ingresar al infotep. generar videos de cómo pueden ingresar al SAC (sistema de atención al ciudadano) plataforma. volver a preguntar en diciembre</t>
  </si>
  <si>
    <t>Se adjunta evidencia</t>
  </si>
  <si>
    <t>Aunque no tiene metas se han realizado acciones para llevar a cabo el desarrollo de estas estrategias. se entregó cronograma de actividades a desarrollar para cambio de carácter, se socializo en el consejo directivo la intención y posteriormente se presentó el acuerdo de autorización para cambiar de carácter y fue aprobado.</t>
  </si>
  <si>
    <t>PLAN DE ACCIÓN 2024: COMPONENTE GESTIÓN MISIONAL
INSTITUTO NACIONAL DE FORMACIÓN TÉCNICA PROFESIONAL DE SAN ANDRÉS Y PROVIDENCIA - INFOTEP SAI</t>
  </si>
  <si>
    <t>SEGUIMIENTO 4TO TRIMESTRE DE 2024- MESES: OCTUBRE-NOVIEMBRE-DICIEMBRE</t>
  </si>
  <si>
    <t>Planeación con todos los líderes de procesos - Lynne Davis</t>
  </si>
  <si>
    <t>Control Interno Andrés Meza</t>
  </si>
  <si>
    <t>Control Interno - Andrés Meza</t>
  </si>
  <si>
    <t xml:space="preserve">Vicerrectoría Académica : Jamina Henry y Coordinadora de SGC Janelle Forbes </t>
  </si>
  <si>
    <t>Vicerrectoría Administrativa y financiera Andrés  Meza</t>
  </si>
  <si>
    <t>Vicerrectoría Administrativa y financiera: Jefe de talento Humano- Jaime Jimenez</t>
  </si>
  <si>
    <t>Vicerrectoría Administrativa y financiera: Jefe de talento Humano- Jaime Jimenez + Andres Meza</t>
  </si>
  <si>
    <t>Vicerrectoría Administrativa y financiera: Jefe de Talento Humano + Líder de SST- Jaime Jimenez + Jhinezhka Davis</t>
  </si>
  <si>
    <t>Vicerrectoría Administrativa y financiera - Avelino  Meza</t>
  </si>
  <si>
    <t>Vicerrectoría Administrativa y financiera: Sistemas y Tecnología Jeiner Lora</t>
  </si>
  <si>
    <t>Vicerrectoría Administrativa y financiera - Avelino Meza</t>
  </si>
  <si>
    <t>Rectoria: Planeación + Comunicaciones-Lynne Davis</t>
  </si>
  <si>
    <t>Vicerrectoría Administrativa y financiera: Gestión Documental Zoraida Vanegas</t>
  </si>
  <si>
    <t>Vicerrectoría Administrativa y financiera: Coordinadora de calidad  Janelle Forbes</t>
  </si>
  <si>
    <t>POLÍTICA INSTITUCIONAL, MIPG O MISIONAL ASOCIADA</t>
  </si>
  <si>
    <t>Fortalecimiento organizacional y simplificación de procesos,  Seguimiento y evaluación al desempeño institucional,  Participación Ciudadana, Racionalización de trámites</t>
  </si>
  <si>
    <t>Control Interno</t>
  </si>
  <si>
    <t>Fortalecimiento organizacional y simplificación de procesos</t>
  </si>
  <si>
    <t>Gestión Estratégica de Talento Humano</t>
  </si>
  <si>
    <t>Salud y Seguridad en el Trabajo</t>
  </si>
  <si>
    <t>Compras y contratación pública + Defenca Juridica</t>
  </si>
  <si>
    <t>Infraestructura física y tecnológica</t>
  </si>
  <si>
    <t>Política de Gobierno digital y seguridad de la información.</t>
  </si>
  <si>
    <t>Gestión presupuestal y eficiencia del gasto público y planeación institucional</t>
  </si>
  <si>
    <t>Gestión Documental</t>
  </si>
  <si>
    <t xml:space="preserve">JORNADA DE CAPACITACION DE LA UNIVERSIDAD UNIMAGDALENA. </t>
  </si>
  <si>
    <t>Vicerrectoría Académica - Jamina  Hernry</t>
  </si>
  <si>
    <t xml:space="preserve">Coordinación Académica Surysaday </t>
  </si>
  <si>
    <t>Vicerrectoría Académica- Jamina Henry</t>
  </si>
  <si>
    <t>Vicerrectoría Académica-Jamina Henry</t>
  </si>
  <si>
    <t>Bienestar Universitario- Luisa Archbold</t>
  </si>
  <si>
    <t>Vicerrectoría Académica: Centro de lenguas - Emelino O'Neill</t>
  </si>
  <si>
    <t>Vicerrectoría Académica: Coordinación de Extensión - Julliet Orozco</t>
  </si>
  <si>
    <t>Vicerrectoría Académica: Coordinación de Extensión - Julliet Orozco + Elizabeth Outten</t>
  </si>
  <si>
    <t>Vicerrectoría Académica: Coordinación de Bienestar - Luisa Archbold</t>
  </si>
  <si>
    <t>Vicerrectoría Académica: Coordinación de investigación - Ian David Criollo</t>
  </si>
  <si>
    <t>Vicerrectoría Académica: Coordinación de Extensión - Julliet Orozco+ Derick Downss</t>
  </si>
  <si>
    <t>Vicerrectoría Académica: Centro de lenguas - Emelino O'Neill + Derick  Hudson</t>
  </si>
  <si>
    <t>Vicerrectoría Académica: Coordinación de Extensión - Julliet Orozco+ Derick  Hudson</t>
  </si>
  <si>
    <t>Red ULEU Unión Latinoamericana de Extensión Universitaria, acta de concejo: resolución 195, no es convenio, haría parte integral del INFOTEP esta red-- informe de JAIPI -- informe de emprende caribe del encuentro-- certificación a participantes en eventos de internacionalización de la extensión (más de 100 personas)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</si>
</sst>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6" formatCode="&quot;$&quot;\ #,##0;[Red]\-&quot;$&quot;\ #,##0"/>
    <numFmt numFmtId="42" formatCode="_-&quot;$&quot;\ * #,##0_-;\-&quot;$&quot;\ * #,##0_-;_-&quot;$&quot;\ * &quot;-&quot;_-;_-@_-"/>
    <numFmt numFmtId="44" formatCode="_-&quot;$&quot;\ * #,##0.00_-;\-&quot;$&quot;\ * #,##0.00_-;_-&quot;$&quot;\ * &quot;-&quot;??_-;_-@_-"/>
    <numFmt numFmtId="164" formatCode="0.0%"/>
    <numFmt numFmtId="165" formatCode="_-&quot;$&quot;\ * #,##0_-;\-&quot;$&quot;\ * #,##0_-;_-&quot;$&quot;\ * &quot;-&quot;??_-;_-@_-"/>
  </numFmts>
  <fonts count="26">
    <font>
      <sz val="12"/>
      <color theme="1"/>
      <name val="Aptos Narrow"/>
      <family val="2"/>
      <scheme val="minor"/>
    </font>
    <font>
      <sz val="12"/>
      <color theme="1"/>
      <name val="Aptos Narrow"/>
      <family val="2"/>
      <scheme val="minor"/>
    </font>
    <font>
      <sz val="12"/>
      <color rgb="FF006100"/>
      <name val="Aptos Narrow"/>
      <family val="2"/>
      <scheme val="minor"/>
    </font>
    <font>
      <sz val="12"/>
      <color rgb="FF9C0006"/>
      <name val="Aptos Narrow"/>
      <family val="2"/>
      <scheme val="minor"/>
    </font>
    <font>
      <sz val="12"/>
      <color rgb="FF9C5700"/>
      <name val="Aptos Narrow"/>
      <family val="2"/>
      <scheme val="minor"/>
    </font>
    <font>
      <b/>
      <sz val="16"/>
      <color rgb="FFFFFFFF"/>
      <name val="Arial"/>
      <family val="2"/>
    </font>
    <font>
      <b/>
      <sz val="12"/>
      <color theme="1"/>
      <name val="Arial"/>
      <family val="2"/>
    </font>
    <font>
      <b/>
      <sz val="11"/>
      <color theme="1"/>
      <name val="Book Antiqua"/>
      <family val="1"/>
    </font>
    <font>
      <b/>
      <sz val="11"/>
      <color theme="1"/>
      <name val="Calibri"/>
      <family val="2"/>
    </font>
    <font>
      <sz val="11"/>
      <color theme="1"/>
      <name val="Aptos Narrow"/>
      <family val="2"/>
      <scheme val="minor"/>
    </font>
    <font>
      <b/>
      <sz val="10"/>
      <color theme="1"/>
      <name val="Calibri"/>
      <family val="2"/>
    </font>
    <font>
      <b/>
      <sz val="10"/>
      <color rgb="FF000000"/>
      <name val="Arial"/>
      <family val="2"/>
    </font>
    <font>
      <sz val="10"/>
      <color theme="1"/>
      <name val="Arial"/>
      <family val="2"/>
    </font>
    <font>
      <sz val="10"/>
      <name val="Arial"/>
      <family val="2"/>
    </font>
    <font>
      <sz val="10"/>
      <color rgb="FF000000"/>
      <name val="Arial"/>
      <family val="2"/>
    </font>
    <font>
      <sz val="12"/>
      <color rgb="FF000000"/>
      <name val="Arial"/>
      <family val="2"/>
    </font>
    <font>
      <b/>
      <sz val="10"/>
      <name val="Arial"/>
      <family val="2"/>
    </font>
    <font>
      <b/>
      <sz val="9"/>
      <color indexed="81"/>
      <name val="Tahoma"/>
      <family val="2"/>
    </font>
    <font>
      <sz val="9"/>
      <color indexed="81"/>
      <name val="Tahoma"/>
      <family val="2"/>
    </font>
    <font>
      <b/>
      <i/>
      <sz val="14"/>
      <color indexed="10"/>
      <name val="Tahoma"/>
      <family val="2"/>
    </font>
    <font>
      <u/>
      <sz val="12"/>
      <color theme="10"/>
      <name val="Aptos Narrow"/>
      <family val="2"/>
      <scheme val="minor"/>
    </font>
    <font>
      <sz val="12"/>
      <color theme="1"/>
      <name val="Aptos"/>
    </font>
    <font>
      <sz val="11"/>
      <color theme="1"/>
      <name val="Aptos"/>
    </font>
    <font>
      <b/>
      <sz val="28"/>
      <color rgb="FFFFFFFF"/>
      <name val="Calibri"/>
      <family val="2"/>
    </font>
    <font>
      <sz val="11"/>
      <color theme="1"/>
      <name val="Book Antiqua"/>
      <family val="1"/>
    </font>
    <font>
      <sz val="11"/>
      <color rgb="FF000000"/>
      <name val="Book Antiqua"/>
      <family val="1"/>
    </font>
  </fonts>
  <fills count="11">
    <fill>
      <patternFill patternType="none"/>
    </fill>
    <fill>
      <patternFill patternType="gray125"/>
    </fill>
    <fill>
      <patternFill patternType="solid">
        <fgColor rgb="FF2E75B5"/>
        <bgColor indexed="64"/>
      </patternFill>
    </fill>
    <fill>
      <patternFill patternType="solid">
        <fgColor rgb="FFD9E2F3"/>
        <bgColor indexed="64"/>
      </patternFill>
    </fill>
    <fill>
      <patternFill patternType="solid">
        <fgColor rgb="FF00B0F0"/>
        <bgColor indexed="64"/>
      </patternFill>
    </fill>
    <fill>
      <patternFill patternType="solid">
        <fgColor rgb="FFFFFFFF"/>
        <bgColor indexed="64"/>
      </patternFill>
    </fill>
    <fill>
      <patternFill patternType="solid">
        <fgColor rgb="FF0097CC"/>
        <bgColor indexed="64"/>
      </patternFill>
    </fill>
    <fill>
      <patternFill patternType="solid">
        <fgColor theme="0"/>
        <bgColor rgb="FFFFFFFF"/>
      </patternFill>
    </fill>
    <fill>
      <patternFill patternType="solid">
        <fgColor theme="0"/>
        <bgColor indexed="64"/>
      </patternFill>
    </fill>
    <fill>
      <patternFill patternType="solid">
        <fgColor theme="0"/>
        <bgColor rgb="FFFFF2CC"/>
      </patternFill>
    </fill>
    <fill>
      <patternFill patternType="solid">
        <fgColor theme="0"/>
        <bgColor theme="0"/>
      </patternFill>
    </fill>
  </fills>
  <borders count="58">
    <border>
      <left/>
      <right/>
      <top/>
      <bottom/>
      <diagonal/>
    </border>
    <border>
      <left style="thick">
        <color rgb="FF000000"/>
      </left>
      <right/>
      <top/>
      <bottom/>
      <diagonal/>
    </border>
    <border>
      <left style="thick">
        <color rgb="FF000000"/>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style="thick">
        <color rgb="FF000000"/>
      </right>
      <top style="thick">
        <color rgb="FF000000"/>
      </top>
      <bottom/>
      <diagonal/>
    </border>
    <border>
      <left style="medium">
        <color rgb="FF000000"/>
      </left>
      <right style="medium">
        <color rgb="FF000000"/>
      </right>
      <top/>
      <bottom/>
      <diagonal/>
    </border>
    <border>
      <left style="thick">
        <color rgb="FF000000"/>
      </left>
      <right style="thick">
        <color rgb="FF000000"/>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ck">
        <color rgb="FF000000"/>
      </right>
      <top style="thick">
        <color rgb="FF000000"/>
      </top>
      <bottom/>
      <diagonal/>
    </border>
    <border>
      <left style="medium">
        <color indexed="64"/>
      </left>
      <right style="medium">
        <color rgb="FF000000"/>
      </right>
      <top style="medium">
        <color indexed="64"/>
      </top>
      <bottom/>
      <diagonal/>
    </border>
    <border>
      <left style="medium">
        <color rgb="FF000000"/>
      </left>
      <right style="medium">
        <color rgb="FF000000"/>
      </right>
      <top style="medium">
        <color indexed="64"/>
      </top>
      <bottom/>
      <diagonal/>
    </border>
    <border>
      <left style="medium">
        <color rgb="FF000000"/>
      </left>
      <right style="medium">
        <color indexed="64"/>
      </right>
      <top style="medium">
        <color indexed="64"/>
      </top>
      <bottom/>
      <diagonal/>
    </border>
    <border>
      <left style="medium">
        <color indexed="64"/>
      </left>
      <right style="medium">
        <color rgb="FF000000"/>
      </right>
      <top/>
      <bottom/>
      <diagonal/>
    </border>
    <border>
      <left style="medium">
        <color rgb="FF000000"/>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ck">
        <color rgb="FF000000"/>
      </left>
      <right/>
      <top style="medium">
        <color indexed="64"/>
      </top>
      <bottom style="thick">
        <color rgb="FF000000"/>
      </bottom>
      <diagonal/>
    </border>
    <border>
      <left/>
      <right/>
      <top style="medium">
        <color indexed="64"/>
      </top>
      <bottom style="thick">
        <color rgb="FF000000"/>
      </bottom>
      <diagonal/>
    </border>
    <border>
      <left style="thick">
        <color rgb="FF000000"/>
      </left>
      <right style="thick">
        <color rgb="FF000000"/>
      </right>
      <top style="medium">
        <color indexed="64"/>
      </top>
      <bottom/>
      <diagonal/>
    </border>
    <border>
      <left/>
      <right style="thick">
        <color rgb="FF000000"/>
      </right>
      <top style="medium">
        <color indexed="64"/>
      </top>
      <bottom style="thick">
        <color rgb="FF000000"/>
      </bottom>
      <diagonal/>
    </border>
    <border>
      <left style="thick">
        <color rgb="FF000000"/>
      </left>
      <right style="medium">
        <color indexed="64"/>
      </right>
      <top style="medium">
        <color indexed="64"/>
      </top>
      <bottom/>
      <diagonal/>
    </border>
    <border>
      <left style="thick">
        <color rgb="FF000000"/>
      </left>
      <right style="medium">
        <color indexed="64"/>
      </right>
      <top/>
      <bottom/>
      <diagonal/>
    </border>
    <border>
      <left style="medium">
        <color indexed="64"/>
      </left>
      <right style="medium">
        <color rgb="FF000000"/>
      </right>
      <top/>
      <bottom style="medium">
        <color indexed="64"/>
      </bottom>
      <diagonal/>
    </border>
    <border>
      <left style="medium">
        <color rgb="FF000000"/>
      </left>
      <right style="medium">
        <color rgb="FF000000"/>
      </right>
      <top/>
      <bottom style="medium">
        <color indexed="64"/>
      </bottom>
      <diagonal/>
    </border>
    <border>
      <left style="thick">
        <color rgb="FF000000"/>
      </left>
      <right style="thick">
        <color rgb="FF000000"/>
      </right>
      <top/>
      <bottom style="medium">
        <color indexed="64"/>
      </bottom>
      <diagonal/>
    </border>
    <border>
      <left/>
      <right style="thick">
        <color rgb="FF000000"/>
      </right>
      <top/>
      <bottom style="medium">
        <color indexed="64"/>
      </bottom>
      <diagonal/>
    </border>
    <border>
      <left style="thick">
        <color rgb="FF000000"/>
      </left>
      <right style="medium">
        <color indexed="64"/>
      </right>
      <top/>
      <bottom style="medium">
        <color indexed="64"/>
      </bottom>
      <diagonal/>
    </border>
    <border>
      <left style="medium">
        <color rgb="FF000000"/>
      </left>
      <right style="medium">
        <color indexed="64"/>
      </right>
      <top/>
      <bottom style="medium">
        <color indexed="64"/>
      </bottom>
      <diagonal/>
    </border>
    <border>
      <left/>
      <right/>
      <top style="medium">
        <color indexed="64"/>
      </top>
      <bottom/>
      <diagonal/>
    </border>
    <border>
      <left style="medium">
        <color indexed="64"/>
      </left>
      <right/>
      <top style="medium">
        <color indexed="64"/>
      </top>
      <bottom/>
      <diagonal/>
    </border>
    <border>
      <left/>
      <right style="thick">
        <color rgb="FF000000"/>
      </right>
      <top style="medium">
        <color indexed="64"/>
      </top>
      <bottom/>
      <diagonal/>
    </border>
    <border>
      <left style="thick">
        <color rgb="FF000000"/>
      </left>
      <right/>
      <top style="thick">
        <color rgb="FF000000"/>
      </top>
      <bottom/>
      <diagonal/>
    </border>
    <border>
      <left style="thick">
        <color rgb="FF000000"/>
      </left>
      <right/>
      <top/>
      <bottom style="medium">
        <color indexed="64"/>
      </bottom>
      <diagonal/>
    </border>
    <border>
      <left/>
      <right style="thick">
        <color rgb="FF000000"/>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style="thick">
        <color rgb="FF000000"/>
      </top>
      <bottom style="thick">
        <color rgb="FF000000"/>
      </bottom>
      <diagonal/>
    </border>
    <border>
      <left style="thick">
        <color rgb="FF000000"/>
      </left>
      <right style="thick">
        <color rgb="FF000000"/>
      </right>
      <top/>
      <bottom style="thin">
        <color indexed="64"/>
      </bottom>
      <diagonal/>
    </border>
    <border>
      <left/>
      <right/>
      <top/>
      <bottom style="medium">
        <color indexed="64"/>
      </bottom>
      <diagonal/>
    </border>
    <border>
      <left style="thin">
        <color indexed="64"/>
      </left>
      <right style="thin">
        <color indexed="64"/>
      </right>
      <top/>
      <bottom/>
      <diagonal/>
    </border>
    <border>
      <left/>
      <right/>
      <top/>
      <bottom style="thick">
        <color rgb="FF000000"/>
      </bottom>
      <diagonal/>
    </border>
    <border>
      <left style="thick">
        <color rgb="FF000000"/>
      </left>
      <right/>
      <top style="thin">
        <color indexed="64"/>
      </top>
      <bottom style="thick">
        <color rgb="FF000000"/>
      </bottom>
      <diagonal/>
    </border>
    <border>
      <left/>
      <right/>
      <top style="thin">
        <color indexed="64"/>
      </top>
      <bottom style="thick">
        <color rgb="FF000000"/>
      </bottom>
      <diagonal/>
    </border>
    <border>
      <left/>
      <right style="thick">
        <color rgb="FF000000"/>
      </right>
      <top style="thin">
        <color indexed="64"/>
      </top>
      <bottom style="thick">
        <color rgb="FF000000"/>
      </bottom>
      <diagonal/>
    </border>
    <border>
      <left style="thin">
        <color rgb="FF000000"/>
      </left>
      <right style="thin">
        <color rgb="FF000000"/>
      </right>
      <top style="thin">
        <color rgb="FF000000"/>
      </top>
      <bottom style="thin">
        <color rgb="FF000000"/>
      </bottom>
      <diagonal/>
    </border>
  </borders>
  <cellStyleXfs count="6">
    <xf numFmtId="0" fontId="0" fillId="0" borderId="0"/>
    <xf numFmtId="44" fontId="1" fillId="0" borderId="0" applyFont="0" applyFill="0" applyBorder="0" applyAlignment="0" applyProtection="0"/>
    <xf numFmtId="42" fontId="1" fillId="0" borderId="0" applyFont="0" applyFill="0" applyBorder="0" applyAlignment="0" applyProtection="0"/>
    <xf numFmtId="9" fontId="1" fillId="0" borderId="0" applyFont="0" applyFill="0" applyBorder="0" applyAlignment="0" applyProtection="0"/>
    <xf numFmtId="0" fontId="9" fillId="0" borderId="0"/>
    <xf numFmtId="0" fontId="20" fillId="0" borderId="0" applyNumberFormat="0" applyFill="0" applyBorder="0" applyAlignment="0" applyProtection="0"/>
  </cellStyleXfs>
  <cellXfs count="266">
    <xf numFmtId="0" fontId="0" fillId="0" borderId="0" xfId="0"/>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2" fillId="0" borderId="8" xfId="0" applyFont="1" applyBorder="1" applyAlignment="1">
      <alignment horizontal="center" vertical="center" wrapText="1"/>
    </xf>
    <xf numFmtId="0" fontId="13" fillId="0" borderId="8" xfId="0" applyFont="1" applyBorder="1" applyAlignment="1">
      <alignment horizontal="center" vertical="center" wrapText="1"/>
    </xf>
    <xf numFmtId="0" fontId="14" fillId="0" borderId="8" xfId="0" applyFont="1" applyBorder="1" applyAlignment="1">
      <alignment horizontal="center" vertical="center" wrapText="1"/>
    </xf>
    <xf numFmtId="0" fontId="0" fillId="0" borderId="8" xfId="0" applyBorder="1" applyAlignment="1">
      <alignment horizontal="center" vertical="center"/>
    </xf>
    <xf numFmtId="0" fontId="0" fillId="0" borderId="8" xfId="0" applyBorder="1" applyAlignment="1">
      <alignment horizontal="center"/>
    </xf>
    <xf numFmtId="0" fontId="0" fillId="0" borderId="8" xfId="0" applyBorder="1" applyAlignment="1">
      <alignment wrapText="1"/>
    </xf>
    <xf numFmtId="0" fontId="0" fillId="0" borderId="8" xfId="0" applyBorder="1"/>
    <xf numFmtId="9" fontId="14" fillId="0" borderId="8" xfId="0" applyNumberFormat="1" applyFont="1" applyBorder="1" applyAlignment="1">
      <alignment horizontal="center" vertical="center" wrapText="1"/>
    </xf>
    <xf numFmtId="9" fontId="0" fillId="0" borderId="8" xfId="3" applyFont="1" applyBorder="1" applyAlignment="1">
      <alignment wrapText="1"/>
    </xf>
    <xf numFmtId="0" fontId="12" fillId="0" borderId="8" xfId="0" applyFont="1" applyBorder="1" applyAlignment="1">
      <alignment horizontal="center" vertical="center"/>
    </xf>
    <xf numFmtId="165" fontId="14" fillId="0" borderId="8" xfId="1" applyNumberFormat="1" applyFont="1" applyFill="1" applyBorder="1" applyAlignment="1">
      <alignment horizontal="center" vertical="center" wrapText="1"/>
    </xf>
    <xf numFmtId="9" fontId="12" fillId="0" borderId="8" xfId="3" applyFont="1" applyFill="1" applyBorder="1" applyAlignment="1">
      <alignment horizontal="center" vertical="center" wrapText="1"/>
    </xf>
    <xf numFmtId="9" fontId="0" fillId="0" borderId="0" xfId="0" applyNumberFormat="1"/>
    <xf numFmtId="9" fontId="0" fillId="0" borderId="8" xfId="0" applyNumberFormat="1" applyBorder="1" applyAlignment="1">
      <alignment horizontal="center" vertical="center"/>
    </xf>
    <xf numFmtId="9" fontId="0" fillId="0" borderId="0" xfId="3" applyFont="1"/>
    <xf numFmtId="9" fontId="12" fillId="0" borderId="8" xfId="0" applyNumberFormat="1" applyFont="1" applyBorder="1" applyAlignment="1">
      <alignment horizontal="center" vertical="center" wrapText="1"/>
    </xf>
    <xf numFmtId="0" fontId="14" fillId="0" borderId="8" xfId="0" applyFont="1" applyBorder="1" applyAlignment="1">
      <alignment vertical="center" wrapText="1"/>
    </xf>
    <xf numFmtId="0" fontId="12" fillId="0" borderId="8" xfId="0" applyFont="1" applyBorder="1" applyAlignment="1">
      <alignment wrapText="1"/>
    </xf>
    <xf numFmtId="3" fontId="12" fillId="0" borderId="8" xfId="0" applyNumberFormat="1" applyFont="1" applyBorder="1" applyAlignment="1">
      <alignment horizontal="center" vertical="center" wrapText="1"/>
    </xf>
    <xf numFmtId="9" fontId="13" fillId="0" borderId="8" xfId="3" applyFont="1" applyFill="1" applyBorder="1" applyAlignment="1">
      <alignment horizontal="center" vertical="center" wrapText="1"/>
    </xf>
    <xf numFmtId="0" fontId="0" fillId="0" borderId="8" xfId="2" applyNumberFormat="1" applyFont="1" applyBorder="1" applyAlignment="1">
      <alignment wrapText="1"/>
    </xf>
    <xf numFmtId="0" fontId="12" fillId="0" borderId="0" xfId="0" applyFont="1"/>
    <xf numFmtId="0" fontId="12" fillId="0" borderId="0" xfId="0" applyFont="1" applyAlignment="1">
      <alignment horizontal="center" vertical="center"/>
    </xf>
    <xf numFmtId="9" fontId="12" fillId="0" borderId="0" xfId="0" applyNumberFormat="1" applyFont="1" applyAlignment="1">
      <alignment horizontal="center" vertical="center"/>
    </xf>
    <xf numFmtId="0" fontId="0" fillId="0" borderId="0" xfId="0" applyAlignment="1">
      <alignment horizontal="center" vertical="center"/>
    </xf>
    <xf numFmtId="10" fontId="0" fillId="0" borderId="8" xfId="3" applyNumberFormat="1" applyFont="1" applyBorder="1" applyAlignment="1">
      <alignment horizontal="center" vertical="center"/>
    </xf>
    <xf numFmtId="9" fontId="0" fillId="0" borderId="8" xfId="3" applyFont="1" applyBorder="1" applyAlignment="1">
      <alignment horizontal="center" vertical="center"/>
    </xf>
    <xf numFmtId="9" fontId="15" fillId="0" borderId="8" xfId="3" applyFont="1" applyBorder="1" applyAlignment="1">
      <alignment horizontal="center" vertical="center"/>
    </xf>
    <xf numFmtId="9" fontId="0" fillId="0" borderId="8" xfId="3" applyFont="1" applyBorder="1" applyAlignment="1">
      <alignment horizontal="center" vertical="center" wrapText="1"/>
    </xf>
    <xf numFmtId="9" fontId="0" fillId="0" borderId="0" xfId="3" applyFont="1" applyAlignment="1">
      <alignment horizontal="center" vertical="center"/>
    </xf>
    <xf numFmtId="9" fontId="0" fillId="0" borderId="8" xfId="0" applyNumberFormat="1" applyBorder="1" applyAlignment="1">
      <alignment wrapText="1"/>
    </xf>
    <xf numFmtId="165" fontId="0" fillId="0" borderId="0" xfId="0" applyNumberFormat="1"/>
    <xf numFmtId="10" fontId="0" fillId="0" borderId="8" xfId="0" applyNumberFormat="1" applyBorder="1" applyAlignment="1">
      <alignment horizontal="center" vertical="center"/>
    </xf>
    <xf numFmtId="0" fontId="11" fillId="7" borderId="7" xfId="4" applyFont="1" applyFill="1" applyBorder="1" applyAlignment="1">
      <alignment horizontal="center" vertical="center" wrapText="1"/>
    </xf>
    <xf numFmtId="0" fontId="11" fillId="7" borderId="8" xfId="4" applyFont="1" applyFill="1" applyBorder="1" applyAlignment="1">
      <alignment horizontal="center" vertical="center" wrapText="1"/>
    </xf>
    <xf numFmtId="0" fontId="14" fillId="8" borderId="7" xfId="0" applyFont="1" applyFill="1" applyBorder="1" applyAlignment="1">
      <alignment horizontal="center" vertical="center" wrapText="1"/>
    </xf>
    <xf numFmtId="0" fontId="14" fillId="7" borderId="8" xfId="4" applyFont="1" applyFill="1" applyBorder="1" applyAlignment="1">
      <alignment horizontal="center" vertical="center" wrapText="1"/>
    </xf>
    <xf numFmtId="0" fontId="14" fillId="7" borderId="8" xfId="0" applyFont="1" applyFill="1" applyBorder="1" applyAlignment="1">
      <alignment horizontal="center" vertical="center" wrapText="1"/>
    </xf>
    <xf numFmtId="0" fontId="14" fillId="9" borderId="8" xfId="4" applyFont="1" applyFill="1" applyBorder="1" applyAlignment="1">
      <alignment horizontal="center" vertical="center" wrapText="1"/>
    </xf>
    <xf numFmtId="3" fontId="14" fillId="7" borderId="14" xfId="4" applyNumberFormat="1" applyFont="1" applyFill="1" applyBorder="1" applyAlignment="1">
      <alignment horizontal="center" vertical="center" wrapText="1"/>
    </xf>
    <xf numFmtId="0" fontId="0" fillId="0" borderId="13" xfId="0" applyBorder="1" applyAlignment="1">
      <alignment horizontal="center" vertical="center"/>
    </xf>
    <xf numFmtId="0" fontId="14" fillId="8" borderId="8" xfId="0" applyFont="1" applyFill="1" applyBorder="1" applyAlignment="1">
      <alignment horizontal="center" vertical="center" wrapText="1"/>
    </xf>
    <xf numFmtId="0" fontId="12" fillId="8" borderId="8" xfId="0" applyFont="1" applyFill="1" applyBorder="1" applyAlignment="1">
      <alignment horizontal="center" vertical="center" wrapText="1"/>
    </xf>
    <xf numFmtId="9" fontId="14" fillId="9" borderId="8" xfId="4" applyNumberFormat="1" applyFont="1" applyFill="1" applyBorder="1" applyAlignment="1">
      <alignment horizontal="center" vertical="center" wrapText="1"/>
    </xf>
    <xf numFmtId="9" fontId="14" fillId="7" borderId="14" xfId="4" applyNumberFormat="1" applyFont="1" applyFill="1" applyBorder="1" applyAlignment="1">
      <alignment horizontal="center" vertical="center" wrapText="1"/>
    </xf>
    <xf numFmtId="0" fontId="14" fillId="7" borderId="14" xfId="4" applyFont="1" applyFill="1" applyBorder="1" applyAlignment="1">
      <alignment horizontal="center" vertical="center" wrapText="1"/>
    </xf>
    <xf numFmtId="0" fontId="0" fillId="0" borderId="8" xfId="0" applyBorder="1" applyAlignment="1">
      <alignment horizontal="center" vertical="center" wrapText="1"/>
    </xf>
    <xf numFmtId="0" fontId="12" fillId="8" borderId="14" xfId="0" applyFont="1" applyFill="1" applyBorder="1" applyAlignment="1">
      <alignment horizontal="center" vertical="center" wrapText="1"/>
    </xf>
    <xf numFmtId="0" fontId="0" fillId="0" borderId="0" xfId="0" applyAlignment="1">
      <alignment horizontal="center" vertical="center" wrapText="1"/>
    </xf>
    <xf numFmtId="0" fontId="12" fillId="8" borderId="7" xfId="0" applyFont="1" applyFill="1" applyBorder="1" applyAlignment="1">
      <alignment horizontal="center" vertical="center" wrapText="1"/>
    </xf>
    <xf numFmtId="9" fontId="12" fillId="8" borderId="8" xfId="0" applyNumberFormat="1" applyFont="1" applyFill="1" applyBorder="1" applyAlignment="1">
      <alignment horizontal="center" vertical="center" wrapText="1"/>
    </xf>
    <xf numFmtId="9" fontId="12" fillId="8" borderId="14" xfId="0" applyNumberFormat="1" applyFont="1" applyFill="1" applyBorder="1" applyAlignment="1">
      <alignment horizontal="center" vertical="center" wrapText="1"/>
    </xf>
    <xf numFmtId="9" fontId="0" fillId="0" borderId="13" xfId="0" applyNumberFormat="1" applyBorder="1" applyAlignment="1">
      <alignment horizontal="center" vertical="center"/>
    </xf>
    <xf numFmtId="9" fontId="14" fillId="7" borderId="8" xfId="4" applyNumberFormat="1" applyFont="1" applyFill="1" applyBorder="1" applyAlignment="1">
      <alignment horizontal="center" vertical="center" wrapText="1"/>
    </xf>
    <xf numFmtId="0" fontId="11" fillId="7" borderId="12" xfId="4" applyFont="1" applyFill="1" applyBorder="1" applyAlignment="1">
      <alignment horizontal="center" vertical="center" wrapText="1"/>
    </xf>
    <xf numFmtId="0" fontId="11" fillId="7" borderId="15" xfId="4" applyFont="1" applyFill="1" applyBorder="1" applyAlignment="1">
      <alignment horizontal="center" vertical="center" wrapText="1"/>
    </xf>
    <xf numFmtId="0" fontId="14" fillId="8" borderId="12" xfId="0" applyFont="1" applyFill="1" applyBorder="1" applyAlignment="1">
      <alignment horizontal="center" vertical="center" wrapText="1"/>
    </xf>
    <xf numFmtId="0" fontId="14" fillId="8" borderId="10" xfId="0" applyFont="1" applyFill="1" applyBorder="1" applyAlignment="1">
      <alignment horizontal="center" vertical="center" wrapText="1"/>
    </xf>
    <xf numFmtId="9" fontId="12" fillId="8" borderId="10" xfId="0" applyNumberFormat="1" applyFont="1" applyFill="1" applyBorder="1" applyAlignment="1">
      <alignment horizontal="center" vertical="center" wrapText="1"/>
    </xf>
    <xf numFmtId="9" fontId="12" fillId="8" borderId="15" xfId="0" applyNumberFormat="1" applyFont="1" applyFill="1" applyBorder="1" applyAlignment="1">
      <alignment horizontal="center" vertical="center" wrapText="1"/>
    </xf>
    <xf numFmtId="0" fontId="14" fillId="8" borderId="14" xfId="0" applyFont="1" applyFill="1" applyBorder="1" applyAlignment="1">
      <alignment horizontal="center" vertical="center" wrapText="1"/>
    </xf>
    <xf numFmtId="3" fontId="12" fillId="8" borderId="8" xfId="0" applyNumberFormat="1" applyFont="1" applyFill="1" applyBorder="1" applyAlignment="1">
      <alignment horizontal="center" vertical="center" wrapText="1"/>
    </xf>
    <xf numFmtId="4" fontId="12" fillId="8" borderId="8" xfId="0" applyNumberFormat="1" applyFont="1" applyFill="1" applyBorder="1" applyAlignment="1">
      <alignment horizontal="center" vertical="center"/>
    </xf>
    <xf numFmtId="9" fontId="0" fillId="0" borderId="13" xfId="3" applyFont="1" applyBorder="1" applyAlignment="1">
      <alignment horizontal="center" vertical="center"/>
    </xf>
    <xf numFmtId="3" fontId="12" fillId="8" borderId="14" xfId="0" applyNumberFormat="1" applyFont="1" applyFill="1" applyBorder="1" applyAlignment="1">
      <alignment horizontal="center" vertical="center" wrapText="1"/>
    </xf>
    <xf numFmtId="0" fontId="12" fillId="10" borderId="8" xfId="0" applyFont="1" applyFill="1" applyBorder="1" applyAlignment="1">
      <alignment horizontal="center" vertical="center" wrapText="1"/>
    </xf>
    <xf numFmtId="0" fontId="11" fillId="7" borderId="18" xfId="4" applyFont="1" applyFill="1" applyBorder="1" applyAlignment="1">
      <alignment horizontal="center" vertical="center" wrapText="1"/>
    </xf>
    <xf numFmtId="0" fontId="11" fillId="8" borderId="19" xfId="0" applyFont="1" applyFill="1" applyBorder="1" applyAlignment="1">
      <alignment horizontal="center" vertical="center" wrapText="1"/>
    </xf>
    <xf numFmtId="0" fontId="14" fillId="8" borderId="18" xfId="0" applyFont="1" applyFill="1" applyBorder="1" applyAlignment="1">
      <alignment horizontal="center" vertical="center" wrapText="1"/>
    </xf>
    <xf numFmtId="0" fontId="14" fillId="8" borderId="19" xfId="0" applyFont="1" applyFill="1" applyBorder="1" applyAlignment="1">
      <alignment horizontal="center" vertical="center" wrapText="1"/>
    </xf>
    <xf numFmtId="0" fontId="12" fillId="8" borderId="19" xfId="0" applyFont="1" applyFill="1" applyBorder="1" applyAlignment="1">
      <alignment horizontal="center" vertical="center" wrapText="1"/>
    </xf>
    <xf numFmtId="9" fontId="12" fillId="8" borderId="19" xfId="0" applyNumberFormat="1" applyFont="1" applyFill="1" applyBorder="1" applyAlignment="1">
      <alignment horizontal="center" vertical="center" wrapText="1"/>
    </xf>
    <xf numFmtId="9" fontId="12" fillId="8" borderId="20" xfId="0" applyNumberFormat="1" applyFont="1" applyFill="1" applyBorder="1" applyAlignment="1">
      <alignment horizontal="center" vertical="center" wrapText="1"/>
    </xf>
    <xf numFmtId="42" fontId="0" fillId="0" borderId="13" xfId="2" applyFont="1" applyBorder="1" applyAlignment="1">
      <alignment horizontal="center" vertical="center"/>
    </xf>
    <xf numFmtId="0" fontId="14" fillId="0" borderId="14" xfId="0" applyFont="1" applyBorder="1" applyAlignment="1">
      <alignment horizontal="center" vertical="center" wrapText="1"/>
    </xf>
    <xf numFmtId="0" fontId="12" fillId="0" borderId="14" xfId="0" applyFont="1" applyBorder="1" applyAlignment="1">
      <alignment horizontal="center" vertical="center" wrapText="1"/>
    </xf>
    <xf numFmtId="9" fontId="14" fillId="0" borderId="14" xfId="0" applyNumberFormat="1" applyFont="1" applyBorder="1" applyAlignment="1">
      <alignment horizontal="center" vertical="center" wrapText="1"/>
    </xf>
    <xf numFmtId="1" fontId="14" fillId="0" borderId="14" xfId="0" applyNumberFormat="1" applyFont="1" applyBorder="1" applyAlignment="1">
      <alignment horizontal="center" vertical="center" wrapText="1"/>
    </xf>
    <xf numFmtId="9" fontId="12" fillId="0" borderId="14" xfId="3" applyFont="1" applyFill="1" applyBorder="1" applyAlignment="1">
      <alignment horizontal="center" vertical="center" wrapText="1"/>
    </xf>
    <xf numFmtId="0" fontId="12" fillId="0" borderId="14" xfId="0" applyFont="1" applyBorder="1" applyAlignment="1">
      <alignment horizontal="center" vertical="center"/>
    </xf>
    <xf numFmtId="9" fontId="12" fillId="0" borderId="14" xfId="0" applyNumberFormat="1" applyFont="1" applyBorder="1" applyAlignment="1">
      <alignment horizontal="center" vertical="center" wrapText="1"/>
    </xf>
    <xf numFmtId="3" fontId="14" fillId="0" borderId="14" xfId="0" applyNumberFormat="1" applyFont="1" applyBorder="1" applyAlignment="1">
      <alignment horizontal="center" vertical="center" wrapText="1"/>
    </xf>
    <xf numFmtId="9" fontId="12" fillId="0" borderId="14" xfId="0" applyNumberFormat="1" applyFont="1" applyBorder="1" applyAlignment="1">
      <alignment horizontal="center" vertical="center"/>
    </xf>
    <xf numFmtId="3" fontId="12" fillId="0" borderId="14" xfId="0" applyNumberFormat="1" applyFont="1" applyBorder="1" applyAlignment="1">
      <alignment horizontal="center" vertical="center" wrapText="1"/>
    </xf>
    <xf numFmtId="9" fontId="13" fillId="0" borderId="14" xfId="0" applyNumberFormat="1" applyFont="1" applyBorder="1" applyAlignment="1">
      <alignment horizontal="center" vertical="center" wrapText="1"/>
    </xf>
    <xf numFmtId="0" fontId="12" fillId="0" borderId="19" xfId="0" applyFont="1" applyBorder="1" applyAlignment="1">
      <alignment horizontal="center" vertical="center" wrapText="1"/>
    </xf>
    <xf numFmtId="3" fontId="12" fillId="0" borderId="19" xfId="0" applyNumberFormat="1" applyFont="1" applyBorder="1" applyAlignment="1">
      <alignment horizontal="center" vertical="center" wrapText="1"/>
    </xf>
    <xf numFmtId="3" fontId="12" fillId="0" borderId="20" xfId="0" applyNumberFormat="1" applyFont="1" applyBorder="1" applyAlignment="1">
      <alignment horizontal="center" vertical="center" wrapText="1"/>
    </xf>
    <xf numFmtId="0" fontId="11" fillId="7" borderId="27" xfId="4" applyFont="1" applyFill="1" applyBorder="1" applyAlignment="1">
      <alignment vertical="center" wrapText="1"/>
    </xf>
    <xf numFmtId="0" fontId="11" fillId="7" borderId="9" xfId="4" applyFont="1" applyFill="1" applyBorder="1" applyAlignment="1">
      <alignment vertical="center" wrapText="1"/>
    </xf>
    <xf numFmtId="0" fontId="14" fillId="8" borderId="27" xfId="0" applyFont="1" applyFill="1" applyBorder="1" applyAlignment="1">
      <alignment vertical="center" wrapText="1"/>
    </xf>
    <xf numFmtId="0" fontId="14" fillId="8" borderId="9" xfId="0" applyFont="1" applyFill="1" applyBorder="1" applyAlignment="1">
      <alignment vertical="center" wrapText="1"/>
    </xf>
    <xf numFmtId="0" fontId="12" fillId="8" borderId="9" xfId="0" applyFont="1" applyFill="1" applyBorder="1" applyAlignment="1">
      <alignment vertical="center" wrapText="1"/>
    </xf>
    <xf numFmtId="1" fontId="12" fillId="8" borderId="9" xfId="0" applyNumberFormat="1" applyFont="1" applyFill="1" applyBorder="1" applyAlignment="1">
      <alignment horizontal="center" vertical="center" wrapText="1"/>
    </xf>
    <xf numFmtId="1" fontId="12" fillId="8" borderId="28" xfId="0" applyNumberFormat="1" applyFont="1" applyFill="1" applyBorder="1" applyAlignment="1">
      <alignment horizontal="center" vertical="center" wrapText="1"/>
    </xf>
    <xf numFmtId="10" fontId="12" fillId="0" borderId="11" xfId="0" applyNumberFormat="1" applyFont="1" applyBorder="1" applyAlignment="1">
      <alignment horizontal="center" vertical="center"/>
    </xf>
    <xf numFmtId="10" fontId="0" fillId="0" borderId="9" xfId="0" applyNumberFormat="1" applyBorder="1" applyAlignment="1">
      <alignment horizontal="center" vertical="center"/>
    </xf>
    <xf numFmtId="0" fontId="0" fillId="0" borderId="9" xfId="0" applyBorder="1"/>
    <xf numFmtId="0" fontId="12" fillId="0" borderId="9" xfId="0" applyFont="1" applyBorder="1" applyAlignment="1">
      <alignment horizontal="center" vertical="center" wrapText="1"/>
    </xf>
    <xf numFmtId="0" fontId="7" fillId="0" borderId="37" xfId="0" applyFont="1" applyBorder="1" applyAlignment="1">
      <alignment vertical="center" wrapText="1"/>
    </xf>
    <xf numFmtId="0" fontId="7" fillId="5" borderId="38" xfId="0" applyFont="1" applyFill="1" applyBorder="1" applyAlignment="1">
      <alignment vertical="center" wrapText="1"/>
    </xf>
    <xf numFmtId="0" fontId="13" fillId="0" borderId="9" xfId="0" applyFont="1" applyBorder="1" applyAlignment="1">
      <alignment horizontal="center" vertical="center" wrapText="1"/>
    </xf>
    <xf numFmtId="0" fontId="14" fillId="0" borderId="28" xfId="0" applyFont="1" applyBorder="1" applyAlignment="1">
      <alignment horizontal="center" vertical="center" wrapText="1"/>
    </xf>
    <xf numFmtId="0" fontId="0" fillId="0" borderId="11" xfId="0" applyBorder="1" applyAlignment="1">
      <alignment horizontal="center" vertical="center"/>
    </xf>
    <xf numFmtId="164" fontId="0" fillId="0" borderId="9" xfId="3" applyNumberFormat="1" applyFont="1" applyBorder="1" applyAlignment="1">
      <alignment horizontal="center" vertical="center"/>
    </xf>
    <xf numFmtId="0" fontId="0" fillId="0" borderId="9" xfId="0" applyBorder="1" applyAlignment="1">
      <alignment horizontal="center"/>
    </xf>
    <xf numFmtId="0" fontId="0" fillId="0" borderId="9" xfId="0" applyBorder="1" applyAlignment="1">
      <alignment wrapText="1"/>
    </xf>
    <xf numFmtId="9" fontId="0" fillId="0" borderId="9" xfId="3" applyFont="1" applyBorder="1" applyAlignment="1">
      <alignment horizontal="center" vertical="center"/>
    </xf>
    <xf numFmtId="0" fontId="0" fillId="0" borderId="9" xfId="0" applyBorder="1" applyAlignment="1">
      <alignment horizontal="center" vertical="center" wrapText="1"/>
    </xf>
    <xf numFmtId="9" fontId="0" fillId="0" borderId="8" xfId="0" applyNumberFormat="1" applyBorder="1" applyAlignment="1">
      <alignment horizontal="center" vertical="center" wrapText="1"/>
    </xf>
    <xf numFmtId="42" fontId="0" fillId="0" borderId="8" xfId="2" applyFont="1" applyBorder="1" applyAlignment="1">
      <alignment horizontal="center" vertical="center" wrapText="1"/>
    </xf>
    <xf numFmtId="0" fontId="20" fillId="0" borderId="8" xfId="5" applyBorder="1" applyAlignment="1">
      <alignment vertical="center" wrapText="1"/>
    </xf>
    <xf numFmtId="0" fontId="0" fillId="0" borderId="0" xfId="0" applyAlignment="1">
      <alignment vertical="center" wrapText="1"/>
    </xf>
    <xf numFmtId="42" fontId="0" fillId="0" borderId="0" xfId="2" applyFont="1" applyBorder="1" applyAlignment="1">
      <alignment horizontal="center" vertical="center"/>
    </xf>
    <xf numFmtId="0" fontId="7" fillId="0" borderId="6" xfId="0" applyFont="1" applyBorder="1" applyAlignment="1">
      <alignment vertical="center" wrapText="1"/>
    </xf>
    <xf numFmtId="0" fontId="7" fillId="5" borderId="46" xfId="0" applyFont="1" applyFill="1" applyBorder="1" applyAlignment="1">
      <alignment vertical="center" wrapText="1"/>
    </xf>
    <xf numFmtId="0" fontId="21" fillId="0" borderId="0" xfId="0" applyFont="1" applyAlignment="1">
      <alignment vertical="center" wrapText="1"/>
    </xf>
    <xf numFmtId="9" fontId="0" fillId="0" borderId="8" xfId="0" applyNumberFormat="1" applyBorder="1"/>
    <xf numFmtId="0" fontId="0" fillId="0" borderId="8" xfId="0" applyBorder="1" applyAlignment="1">
      <alignment horizontal="left" vertical="center" wrapText="1"/>
    </xf>
    <xf numFmtId="0" fontId="14" fillId="7" borderId="8" xfId="4" applyFont="1" applyFill="1" applyBorder="1" applyAlignment="1">
      <alignment horizontal="center" vertical="center" wrapText="1"/>
    </xf>
    <xf numFmtId="0" fontId="13" fillId="8" borderId="8" xfId="4" applyFont="1" applyFill="1" applyBorder="1" applyAlignment="1">
      <alignment horizontal="center" vertical="center"/>
    </xf>
    <xf numFmtId="0" fontId="12" fillId="8" borderId="8" xfId="0" applyFont="1" applyFill="1" applyBorder="1" applyAlignment="1">
      <alignment horizontal="center" vertical="center" wrapText="1"/>
    </xf>
    <xf numFmtId="0" fontId="14" fillId="8" borderId="8" xfId="0" applyFont="1" applyFill="1" applyBorder="1" applyAlignment="1">
      <alignment horizontal="center" vertical="center" wrapText="1"/>
    </xf>
    <xf numFmtId="0" fontId="0" fillId="0" borderId="13" xfId="0" applyFill="1" applyBorder="1" applyAlignment="1">
      <alignment horizontal="center" vertical="center"/>
    </xf>
    <xf numFmtId="0" fontId="0" fillId="0" borderId="8" xfId="0" applyFill="1" applyBorder="1" applyAlignment="1">
      <alignment horizontal="center" vertical="center"/>
    </xf>
    <xf numFmtId="0" fontId="12" fillId="0" borderId="8" xfId="0" applyFont="1" applyBorder="1" applyAlignment="1">
      <alignment horizontal="center" vertical="center" wrapText="1"/>
    </xf>
    <xf numFmtId="0" fontId="12" fillId="0" borderId="8" xfId="0" applyFont="1" applyBorder="1" applyAlignment="1">
      <alignment horizontal="center" vertical="center"/>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19" xfId="0" applyFont="1" applyBorder="1" applyAlignment="1">
      <alignment horizontal="center" vertical="center" wrapText="1"/>
    </xf>
    <xf numFmtId="0" fontId="12" fillId="0" borderId="14" xfId="0" applyFont="1" applyBorder="1" applyAlignment="1">
      <alignment horizontal="center" vertical="center" wrapText="1"/>
    </xf>
    <xf numFmtId="0" fontId="16" fillId="0" borderId="7" xfId="0" applyFont="1" applyBorder="1" applyAlignment="1">
      <alignment horizontal="center" vertical="center"/>
    </xf>
    <xf numFmtId="0" fontId="16" fillId="0" borderId="8" xfId="0" applyFont="1" applyBorder="1" applyAlignment="1">
      <alignment horizontal="center" vertical="center"/>
    </xf>
    <xf numFmtId="9" fontId="12" fillId="0" borderId="14" xfId="3" applyFont="1" applyFill="1" applyBorder="1" applyAlignment="1">
      <alignment horizontal="center" vertical="center" wrapText="1"/>
    </xf>
    <xf numFmtId="0" fontId="11" fillId="0" borderId="27" xfId="0" applyFont="1" applyBorder="1" applyAlignment="1">
      <alignment horizontal="center" vertical="center" wrapText="1"/>
    </xf>
    <xf numFmtId="0" fontId="11" fillId="0" borderId="9" xfId="0" applyFont="1" applyBorder="1" applyAlignment="1">
      <alignment horizontal="center" vertical="center" wrapText="1"/>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3" xfId="0" applyBorder="1" applyAlignment="1">
      <alignment horizontal="center" vertical="center"/>
    </xf>
    <xf numFmtId="0" fontId="8" fillId="6" borderId="33" xfId="0" applyFont="1" applyFill="1" applyBorder="1" applyAlignment="1">
      <alignment horizontal="center" vertical="center" wrapText="1"/>
    </xf>
    <xf numFmtId="0" fontId="8" fillId="6" borderId="34" xfId="0" applyFont="1" applyFill="1" applyBorder="1" applyAlignment="1">
      <alignment horizontal="center" vertical="center" wrapText="1"/>
    </xf>
    <xf numFmtId="0" fontId="8" fillId="6" borderId="39" xfId="0" applyFont="1" applyFill="1" applyBorder="1" applyAlignment="1">
      <alignment horizontal="center" vertical="center" wrapText="1"/>
    </xf>
    <xf numFmtId="0" fontId="7" fillId="0" borderId="21" xfId="0" applyFont="1" applyBorder="1" applyAlignment="1">
      <alignment horizontal="center" vertical="center" wrapText="1"/>
    </xf>
    <xf numFmtId="0" fontId="7" fillId="0" borderId="38" xfId="0" applyFont="1" applyBorder="1" applyAlignment="1">
      <alignment horizontal="center" vertical="center" wrapText="1"/>
    </xf>
    <xf numFmtId="0" fontId="7" fillId="0" borderId="44" xfId="0" applyFont="1" applyBorder="1" applyAlignment="1">
      <alignment horizontal="center" vertical="center" wrapText="1"/>
    </xf>
    <xf numFmtId="0" fontId="7" fillId="0" borderId="45" xfId="0" applyFont="1" applyBorder="1" applyAlignment="1">
      <alignment horizontal="center" vertical="center" wrapText="1"/>
    </xf>
    <xf numFmtId="0" fontId="7" fillId="5" borderId="2" xfId="0" applyFont="1" applyFill="1" applyBorder="1" applyAlignment="1">
      <alignment horizontal="center" vertical="center" wrapText="1"/>
    </xf>
    <xf numFmtId="0" fontId="7" fillId="5" borderId="3" xfId="0" applyFont="1" applyFill="1" applyBorder="1" applyAlignment="1">
      <alignment horizontal="center" vertical="center" wrapText="1"/>
    </xf>
    <xf numFmtId="0" fontId="7" fillId="0" borderId="31" xfId="0" applyFont="1" applyBorder="1" applyAlignment="1">
      <alignment horizontal="center" vertical="center" wrapText="1"/>
    </xf>
    <xf numFmtId="0" fontId="7" fillId="0" borderId="46" xfId="0" applyFont="1" applyBorder="1" applyAlignment="1">
      <alignment horizontal="center" vertical="center" wrapText="1"/>
    </xf>
    <xf numFmtId="0" fontId="7" fillId="5" borderId="29" xfId="0" applyFont="1" applyFill="1" applyBorder="1" applyAlignment="1">
      <alignment horizontal="center" vertical="center" wrapText="1"/>
    </xf>
    <xf numFmtId="0" fontId="7" fillId="5" borderId="30" xfId="0" applyFont="1" applyFill="1" applyBorder="1" applyAlignment="1">
      <alignment horizontal="center" vertical="center" wrapText="1"/>
    </xf>
    <xf numFmtId="0" fontId="7" fillId="5" borderId="32" xfId="0" applyFont="1" applyFill="1" applyBorder="1" applyAlignment="1">
      <alignment horizontal="center" vertical="center" wrapText="1"/>
    </xf>
    <xf numFmtId="0" fontId="8" fillId="6" borderId="31" xfId="0" applyFont="1" applyFill="1" applyBorder="1" applyAlignment="1">
      <alignment horizontal="center" vertical="center" wrapText="1"/>
    </xf>
    <xf numFmtId="0" fontId="8" fillId="6" borderId="6" xfId="0" applyFont="1" applyFill="1" applyBorder="1" applyAlignment="1">
      <alignment horizontal="center" vertical="center" wrapText="1"/>
    </xf>
    <xf numFmtId="0" fontId="8" fillId="6" borderId="37" xfId="0" applyFont="1" applyFill="1" applyBorder="1" applyAlignment="1">
      <alignment horizontal="center" vertical="center" wrapText="1"/>
    </xf>
    <xf numFmtId="9" fontId="10" fillId="6" borderId="31" xfId="3" applyFont="1" applyFill="1" applyBorder="1" applyAlignment="1">
      <alignment horizontal="center" vertical="center" wrapText="1"/>
    </xf>
    <xf numFmtId="9" fontId="10" fillId="6" borderId="6" xfId="3" applyFont="1" applyFill="1" applyBorder="1" applyAlignment="1">
      <alignment horizontal="center" vertical="center" wrapText="1"/>
    </xf>
    <xf numFmtId="9" fontId="10" fillId="6" borderId="37" xfId="3" applyFont="1" applyFill="1" applyBorder="1" applyAlignment="1">
      <alignment horizontal="center" vertical="center" wrapText="1"/>
    </xf>
    <xf numFmtId="0" fontId="10" fillId="6" borderId="31" xfId="0" applyFont="1" applyFill="1" applyBorder="1" applyAlignment="1">
      <alignment horizontal="center" vertical="center" wrapText="1"/>
    </xf>
    <xf numFmtId="0" fontId="10" fillId="6" borderId="6" xfId="0" applyFont="1" applyFill="1" applyBorder="1" applyAlignment="1">
      <alignment horizontal="center" vertical="center" wrapText="1"/>
    </xf>
    <xf numFmtId="0" fontId="10" fillId="6" borderId="37" xfId="0" applyFont="1" applyFill="1" applyBorder="1" applyAlignment="1">
      <alignment horizontal="center" vertical="center" wrapText="1"/>
    </xf>
    <xf numFmtId="0" fontId="7" fillId="0" borderId="42" xfId="0" applyFont="1" applyBorder="1" applyAlignment="1">
      <alignment horizontal="center" vertical="center" wrapText="1"/>
    </xf>
    <xf numFmtId="0" fontId="7" fillId="0" borderId="41" xfId="0" applyFont="1" applyBorder="1" applyAlignment="1">
      <alignment horizontal="center" vertical="center" wrapText="1"/>
    </xf>
    <xf numFmtId="0" fontId="7" fillId="0" borderId="43" xfId="0" applyFont="1" applyBorder="1" applyAlignment="1">
      <alignment horizontal="center" vertical="center" wrapText="1"/>
    </xf>
    <xf numFmtId="0" fontId="7" fillId="0" borderId="47" xfId="0" applyFont="1" applyBorder="1" applyAlignment="1">
      <alignment horizontal="center" vertical="center" wrapText="1"/>
    </xf>
    <xf numFmtId="0" fontId="7" fillId="0" borderId="48" xfId="0" applyFont="1" applyBorder="1" applyAlignment="1">
      <alignment horizontal="center" vertical="center" wrapText="1"/>
    </xf>
    <xf numFmtId="0" fontId="20" fillId="0" borderId="8" xfId="5" applyBorder="1" applyAlignment="1">
      <alignment horizontal="center" vertical="center" wrapText="1"/>
    </xf>
    <xf numFmtId="0" fontId="0" fillId="0" borderId="8" xfId="0" applyBorder="1" applyAlignment="1">
      <alignment horizontal="center" vertical="center" wrapText="1"/>
    </xf>
    <xf numFmtId="0" fontId="6" fillId="3" borderId="22" xfId="0" applyFont="1" applyFill="1" applyBorder="1" applyAlignment="1">
      <alignment horizontal="center" vertical="center" wrapText="1"/>
    </xf>
    <xf numFmtId="0" fontId="6" fillId="3" borderId="25" xfId="0" applyFont="1" applyFill="1" applyBorder="1" applyAlignment="1">
      <alignment horizontal="center" vertical="center" wrapText="1"/>
    </xf>
    <xf numFmtId="0" fontId="6" fillId="3" borderId="35" xfId="0" applyFont="1" applyFill="1" applyBorder="1" applyAlignment="1">
      <alignment horizontal="center" vertical="center" wrapText="1"/>
    </xf>
    <xf numFmtId="0" fontId="6" fillId="3" borderId="23"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36" xfId="0" applyFont="1" applyFill="1" applyBorder="1" applyAlignment="1">
      <alignment horizontal="center" vertical="center" wrapText="1"/>
    </xf>
    <xf numFmtId="0" fontId="6" fillId="4" borderId="23"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6" fillId="4" borderId="36" xfId="0" applyFont="1" applyFill="1" applyBorder="1" applyAlignment="1">
      <alignment horizontal="center" vertical="center" wrapText="1"/>
    </xf>
    <xf numFmtId="0" fontId="6" fillId="4" borderId="24" xfId="0" applyFont="1" applyFill="1" applyBorder="1" applyAlignment="1">
      <alignment horizontal="center" vertical="center" wrapText="1"/>
    </xf>
    <xf numFmtId="0" fontId="6" fillId="4" borderId="26" xfId="0" applyFont="1" applyFill="1" applyBorder="1" applyAlignment="1">
      <alignment horizontal="center" vertical="center" wrapText="1"/>
    </xf>
    <xf numFmtId="0" fontId="6" fillId="4" borderId="40" xfId="0" applyFont="1" applyFill="1" applyBorder="1" applyAlignment="1">
      <alignment horizontal="center" vertical="center" wrapText="1"/>
    </xf>
    <xf numFmtId="0" fontId="12" fillId="8" borderId="8" xfId="0" applyFont="1" applyFill="1" applyBorder="1" applyAlignment="1">
      <alignment horizontal="center" vertical="center" wrapText="1"/>
    </xf>
    <xf numFmtId="9" fontId="12" fillId="8" borderId="14" xfId="0" applyNumberFormat="1" applyFont="1" applyFill="1" applyBorder="1" applyAlignment="1">
      <alignment horizontal="center" vertical="center" wrapText="1"/>
    </xf>
    <xf numFmtId="0" fontId="11" fillId="7" borderId="7" xfId="4" applyFont="1" applyFill="1" applyBorder="1" applyAlignment="1">
      <alignment horizontal="center" vertical="center" wrapText="1"/>
    </xf>
    <xf numFmtId="0" fontId="11" fillId="7" borderId="8" xfId="4" applyFont="1" applyFill="1" applyBorder="1" applyAlignment="1">
      <alignment horizontal="center" vertical="center" wrapText="1"/>
    </xf>
    <xf numFmtId="0" fontId="14" fillId="8" borderId="7" xfId="0" applyFont="1" applyFill="1" applyBorder="1" applyAlignment="1">
      <alignment horizontal="center" vertical="center" wrapText="1"/>
    </xf>
    <xf numFmtId="0" fontId="14" fillId="8" borderId="8" xfId="0" applyFont="1" applyFill="1" applyBorder="1" applyAlignment="1">
      <alignment horizontal="center" vertical="center" wrapText="1"/>
    </xf>
    <xf numFmtId="0" fontId="13" fillId="8" borderId="8" xfId="0" applyFont="1" applyFill="1" applyBorder="1" applyAlignment="1">
      <alignment horizontal="center" vertical="center"/>
    </xf>
    <xf numFmtId="0" fontId="16" fillId="8" borderId="7" xfId="4" applyFont="1" applyFill="1" applyBorder="1" applyAlignment="1">
      <alignment horizontal="center" vertical="center"/>
    </xf>
    <xf numFmtId="0" fontId="16" fillId="8" borderId="8" xfId="4" applyFont="1" applyFill="1" applyBorder="1" applyAlignment="1">
      <alignment horizontal="center" vertical="center"/>
    </xf>
    <xf numFmtId="0" fontId="13" fillId="8" borderId="7" xfId="0" applyFont="1" applyFill="1" applyBorder="1" applyAlignment="1">
      <alignment horizontal="center" vertical="center"/>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0" fillId="0" borderId="13" xfId="0" applyBorder="1" applyAlignment="1">
      <alignment horizontal="center" vertical="center" wrapText="1"/>
    </xf>
    <xf numFmtId="0" fontId="12" fillId="8" borderId="7" xfId="0" applyFont="1" applyFill="1" applyBorder="1" applyAlignment="1">
      <alignment horizontal="center" vertical="center" wrapText="1"/>
    </xf>
    <xf numFmtId="0" fontId="14" fillId="7" borderId="8" xfId="4" applyFont="1" applyFill="1" applyBorder="1" applyAlignment="1">
      <alignment horizontal="center" vertical="center" wrapText="1"/>
    </xf>
    <xf numFmtId="0" fontId="13" fillId="8" borderId="8" xfId="4" applyFont="1" applyFill="1" applyBorder="1" applyAlignment="1">
      <alignment horizontal="center" vertical="center"/>
    </xf>
    <xf numFmtId="0" fontId="13" fillId="7" borderId="7" xfId="4" applyFont="1" applyFill="1" applyBorder="1" applyAlignment="1">
      <alignment horizontal="center" vertical="center" wrapText="1"/>
    </xf>
    <xf numFmtId="0" fontId="7" fillId="0" borderId="4" xfId="0" applyFont="1" applyBorder="1" applyAlignment="1">
      <alignment horizontal="center" vertical="center" wrapText="1"/>
    </xf>
    <xf numFmtId="0" fontId="7" fillId="0" borderId="6" xfId="0" applyFont="1" applyBorder="1" applyAlignment="1">
      <alignment horizontal="center" vertical="center" wrapText="1"/>
    </xf>
    <xf numFmtId="0" fontId="7" fillId="0" borderId="50" xfId="0" applyFont="1" applyBorder="1" applyAlignment="1">
      <alignment horizontal="center" vertical="center" wrapText="1"/>
    </xf>
    <xf numFmtId="0" fontId="7" fillId="5" borderId="49" xfId="0" applyFont="1" applyFill="1" applyBorder="1" applyAlignment="1">
      <alignment horizontal="center" vertical="center" wrapText="1"/>
    </xf>
    <xf numFmtId="0" fontId="8" fillId="6" borderId="4" xfId="0" applyFont="1" applyFill="1" applyBorder="1" applyAlignment="1">
      <alignment horizontal="center" vertical="center" wrapText="1"/>
    </xf>
    <xf numFmtId="0" fontId="7" fillId="0" borderId="37" xfId="0" applyFont="1" applyBorder="1" applyAlignment="1">
      <alignment horizontal="center" vertical="center" wrapText="1"/>
    </xf>
    <xf numFmtId="0" fontId="8" fillId="6" borderId="50" xfId="0" applyFont="1" applyFill="1" applyBorder="1" applyAlignment="1">
      <alignment horizontal="center" vertical="center" wrapText="1"/>
    </xf>
    <xf numFmtId="0" fontId="10" fillId="6" borderId="4" xfId="0" applyFont="1" applyFill="1" applyBorder="1" applyAlignment="1">
      <alignment horizontal="center" vertical="center" wrapText="1"/>
    </xf>
    <xf numFmtId="0" fontId="5" fillId="2" borderId="0" xfId="0" applyFont="1" applyFill="1" applyAlignment="1">
      <alignment vertical="center" wrapText="1"/>
    </xf>
    <xf numFmtId="0" fontId="23" fillId="2" borderId="0" xfId="0" applyFont="1" applyFill="1" applyBorder="1" applyAlignment="1">
      <alignment horizontal="center" vertical="center" wrapText="1"/>
    </xf>
    <xf numFmtId="0" fontId="24" fillId="0" borderId="8" xfId="0" applyFont="1" applyBorder="1" applyAlignment="1">
      <alignment horizontal="center" vertical="center" wrapText="1"/>
    </xf>
    <xf numFmtId="0" fontId="25" fillId="0" borderId="8" xfId="0" applyFont="1" applyBorder="1" applyAlignment="1">
      <alignment horizontal="center" vertical="center" wrapText="1"/>
    </xf>
    <xf numFmtId="0" fontId="14" fillId="7" borderId="10" xfId="4" applyFont="1" applyFill="1" applyBorder="1" applyAlignment="1">
      <alignment horizontal="center" vertical="center" wrapText="1"/>
    </xf>
    <xf numFmtId="0" fontId="14" fillId="7" borderId="9" xfId="4" applyFont="1" applyFill="1" applyBorder="1" applyAlignment="1">
      <alignment horizontal="center" vertical="center" wrapText="1"/>
    </xf>
    <xf numFmtId="0" fontId="14" fillId="8" borderId="10" xfId="0" applyFont="1" applyFill="1" applyBorder="1" applyAlignment="1">
      <alignment horizontal="center" vertical="center" wrapText="1"/>
    </xf>
    <xf numFmtId="0" fontId="14" fillId="8" borderId="52" xfId="0" applyFont="1" applyFill="1" applyBorder="1" applyAlignment="1">
      <alignment horizontal="center" vertical="center" wrapText="1"/>
    </xf>
    <xf numFmtId="0" fontId="14" fillId="8" borderId="9" xfId="0" applyFont="1" applyFill="1" applyBorder="1" applyAlignment="1">
      <alignment horizontal="center" vertical="center" wrapText="1"/>
    </xf>
    <xf numFmtId="0" fontId="14" fillId="8" borderId="9"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23" fillId="2" borderId="53" xfId="0" applyFont="1" applyFill="1" applyBorder="1" applyAlignment="1">
      <alignment horizontal="center" vertical="center" wrapText="1"/>
    </xf>
    <xf numFmtId="0" fontId="23" fillId="8" borderId="0" xfId="0" applyFont="1" applyFill="1" applyBorder="1" applyAlignment="1">
      <alignment vertical="center" wrapText="1"/>
    </xf>
    <xf numFmtId="0" fontId="7" fillId="0" borderId="54" xfId="0" applyFont="1" applyBorder="1" applyAlignment="1">
      <alignment horizontal="center" vertical="center" wrapText="1"/>
    </xf>
    <xf numFmtId="0" fontId="7" fillId="0" borderId="55" xfId="0" applyFont="1" applyBorder="1" applyAlignment="1">
      <alignment horizontal="center" vertical="center" wrapText="1"/>
    </xf>
    <xf numFmtId="0" fontId="7" fillId="0" borderId="56" xfId="0" applyFont="1" applyBorder="1" applyAlignment="1">
      <alignment horizontal="center" vertical="center" wrapText="1"/>
    </xf>
    <xf numFmtId="10" fontId="0" fillId="0" borderId="8" xfId="0" applyNumberFormat="1" applyBorder="1" applyAlignment="1">
      <alignment horizontal="center" vertical="center" wrapText="1"/>
    </xf>
    <xf numFmtId="0" fontId="5" fillId="8" borderId="1" xfId="0" applyFont="1" applyFill="1" applyBorder="1" applyAlignment="1">
      <alignment vertical="center" wrapText="1"/>
    </xf>
    <xf numFmtId="0" fontId="5" fillId="8" borderId="0" xfId="0" applyFont="1" applyFill="1" applyAlignment="1">
      <alignment vertical="center" wrapText="1"/>
    </xf>
    <xf numFmtId="0" fontId="5" fillId="2" borderId="51" xfId="0" applyFont="1" applyFill="1" applyBorder="1" applyAlignment="1">
      <alignment horizontal="center" vertical="center" wrapText="1"/>
    </xf>
    <xf numFmtId="0" fontId="0" fillId="8" borderId="13" xfId="0" applyFill="1" applyBorder="1" applyAlignment="1">
      <alignment horizontal="center" vertical="center"/>
    </xf>
    <xf numFmtId="0" fontId="13" fillId="8" borderId="8" xfId="0" applyFont="1" applyFill="1" applyBorder="1" applyAlignment="1">
      <alignment horizontal="center" vertical="center" wrapText="1"/>
    </xf>
    <xf numFmtId="9" fontId="0" fillId="8" borderId="8" xfId="0" applyNumberFormat="1" applyFill="1" applyBorder="1" applyAlignment="1">
      <alignment horizontal="center" vertical="center"/>
    </xf>
    <xf numFmtId="0" fontId="0" fillId="8" borderId="8" xfId="0" applyFill="1" applyBorder="1" applyAlignment="1">
      <alignment horizontal="center"/>
    </xf>
    <xf numFmtId="0" fontId="0" fillId="8" borderId="8" xfId="0" applyFill="1" applyBorder="1" applyAlignment="1">
      <alignment wrapText="1"/>
    </xf>
    <xf numFmtId="0" fontId="0" fillId="8" borderId="16" xfId="0" applyFill="1" applyBorder="1" applyAlignment="1">
      <alignment horizontal="center" vertical="center"/>
    </xf>
    <xf numFmtId="0" fontId="0" fillId="8" borderId="17" xfId="0" applyFill="1" applyBorder="1" applyAlignment="1">
      <alignment horizontal="center" vertical="center"/>
    </xf>
    <xf numFmtId="0" fontId="0" fillId="8" borderId="13" xfId="0" applyFill="1" applyBorder="1" applyAlignment="1">
      <alignment horizontal="center" vertical="center"/>
    </xf>
    <xf numFmtId="9" fontId="0" fillId="8" borderId="13" xfId="3" applyFont="1" applyFill="1" applyBorder="1" applyAlignment="1">
      <alignment horizontal="center" vertical="center"/>
    </xf>
    <xf numFmtId="9" fontId="0" fillId="8" borderId="8" xfId="3" applyFont="1" applyFill="1" applyBorder="1" applyAlignment="1">
      <alignment horizontal="center" vertical="center"/>
    </xf>
    <xf numFmtId="0" fontId="22" fillId="8" borderId="0" xfId="0" applyFont="1" applyFill="1" applyAlignment="1">
      <alignment vertical="center" wrapText="1"/>
    </xf>
    <xf numFmtId="9" fontId="0" fillId="8" borderId="13" xfId="0" applyNumberFormat="1" applyFill="1" applyBorder="1" applyAlignment="1">
      <alignment horizontal="center" vertical="center"/>
    </xf>
    <xf numFmtId="9" fontId="0" fillId="8" borderId="8" xfId="0" applyNumberFormat="1" applyFill="1" applyBorder="1" applyAlignment="1">
      <alignment horizontal="center" vertical="center" wrapText="1"/>
    </xf>
    <xf numFmtId="0" fontId="0" fillId="8" borderId="8" xfId="0" applyFill="1" applyBorder="1"/>
    <xf numFmtId="42" fontId="0" fillId="8" borderId="13" xfId="2" applyFont="1" applyFill="1" applyBorder="1" applyAlignment="1">
      <alignment horizontal="center" vertical="center"/>
    </xf>
    <xf numFmtId="42" fontId="0" fillId="8" borderId="8" xfId="2" applyFont="1" applyFill="1" applyBorder="1" applyAlignment="1">
      <alignment horizontal="center" vertical="center" wrapText="1"/>
    </xf>
    <xf numFmtId="6" fontId="0" fillId="8" borderId="8" xfId="2" applyNumberFormat="1" applyFont="1" applyFill="1" applyBorder="1" applyAlignment="1">
      <alignment horizontal="center" vertical="center" wrapText="1"/>
    </xf>
    <xf numFmtId="42" fontId="0" fillId="8" borderId="8" xfId="2" applyFont="1" applyFill="1" applyBorder="1" applyAlignment="1">
      <alignment horizontal="center" vertical="center"/>
    </xf>
    <xf numFmtId="1" fontId="0" fillId="8" borderId="8" xfId="3" applyNumberFormat="1" applyFont="1" applyFill="1" applyBorder="1" applyAlignment="1">
      <alignment horizontal="center" vertical="center" wrapText="1"/>
    </xf>
    <xf numFmtId="0" fontId="0" fillId="8" borderId="8" xfId="0" applyFill="1" applyBorder="1" applyAlignment="1">
      <alignment horizontal="center" vertical="center"/>
    </xf>
    <xf numFmtId="0" fontId="0" fillId="8" borderId="8" xfId="0" applyFill="1" applyBorder="1" applyAlignment="1">
      <alignment horizontal="center" vertical="center" wrapText="1"/>
    </xf>
    <xf numFmtId="10" fontId="0" fillId="8" borderId="8" xfId="3" applyNumberFormat="1" applyFont="1" applyFill="1" applyBorder="1" applyAlignment="1">
      <alignment horizontal="center" vertical="center"/>
    </xf>
    <xf numFmtId="9" fontId="0" fillId="8" borderId="8" xfId="3" applyFont="1" applyFill="1" applyBorder="1" applyAlignment="1">
      <alignment horizontal="center" vertical="center" wrapText="1"/>
    </xf>
    <xf numFmtId="0" fontId="21" fillId="8" borderId="0" xfId="0" applyFont="1" applyFill="1" applyAlignment="1">
      <alignment vertical="center" wrapText="1"/>
    </xf>
    <xf numFmtId="10" fontId="0" fillId="8" borderId="8" xfId="0" applyNumberFormat="1" applyFill="1" applyBorder="1" applyAlignment="1">
      <alignment horizontal="center" vertical="center"/>
    </xf>
    <xf numFmtId="42" fontId="14" fillId="8" borderId="13" xfId="2" applyFont="1" applyFill="1" applyBorder="1" applyAlignment="1">
      <alignment horizontal="center" vertical="center"/>
    </xf>
    <xf numFmtId="42" fontId="14" fillId="8" borderId="8" xfId="2" applyFont="1" applyFill="1" applyBorder="1" applyAlignment="1">
      <alignment horizontal="center" vertical="center" wrapText="1"/>
    </xf>
    <xf numFmtId="42" fontId="0" fillId="8" borderId="8" xfId="0" applyNumberFormat="1" applyFill="1" applyBorder="1" applyAlignment="1">
      <alignment horizontal="center" vertical="center"/>
    </xf>
    <xf numFmtId="10" fontId="12" fillId="8" borderId="13" xfId="0" applyNumberFormat="1" applyFont="1" applyFill="1" applyBorder="1" applyAlignment="1">
      <alignment horizontal="center" vertical="center"/>
    </xf>
    <xf numFmtId="10" fontId="12" fillId="8" borderId="8" xfId="0" applyNumberFormat="1" applyFont="1" applyFill="1" applyBorder="1" applyAlignment="1">
      <alignment horizontal="center" vertical="center" wrapText="1"/>
    </xf>
    <xf numFmtId="0" fontId="12" fillId="8" borderId="13" xfId="0" applyFont="1" applyFill="1" applyBorder="1" applyAlignment="1">
      <alignment horizontal="center" vertical="center"/>
    </xf>
    <xf numFmtId="10" fontId="12" fillId="8" borderId="8" xfId="3" applyNumberFormat="1" applyFont="1" applyFill="1" applyBorder="1" applyAlignment="1">
      <alignment horizontal="center" vertical="center" wrapText="1"/>
    </xf>
    <xf numFmtId="9" fontId="13" fillId="8" borderId="13" xfId="0" applyNumberFormat="1" applyFont="1" applyFill="1" applyBorder="1" applyAlignment="1">
      <alignment horizontal="center" vertical="center" wrapText="1"/>
    </xf>
    <xf numFmtId="9" fontId="12" fillId="8" borderId="13" xfId="0" applyNumberFormat="1" applyFont="1" applyFill="1" applyBorder="1" applyAlignment="1">
      <alignment horizontal="center" vertical="center" wrapText="1"/>
    </xf>
    <xf numFmtId="0" fontId="12" fillId="8" borderId="13" xfId="0" applyFont="1" applyFill="1" applyBorder="1" applyAlignment="1">
      <alignment horizontal="center" vertical="center" wrapText="1"/>
    </xf>
    <xf numFmtId="0" fontId="24" fillId="0" borderId="57" xfId="0" applyFont="1" applyBorder="1" applyAlignment="1">
      <alignment horizontal="center" vertical="center" wrapText="1"/>
    </xf>
  </cellXfs>
  <cellStyles count="6">
    <cellStyle name="Hipervínculo" xfId="5" builtinId="8"/>
    <cellStyle name="Moneda" xfId="1" builtinId="4"/>
    <cellStyle name="Moneda [0]" xfId="2" builtinId="7"/>
    <cellStyle name="Normal" xfId="0" builtinId="0"/>
    <cellStyle name="Normal 2" xfId="4"/>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314325</xdr:colOff>
      <xdr:row>0</xdr:row>
      <xdr:rowOff>66675</xdr:rowOff>
    </xdr:from>
    <xdr:to>
      <xdr:col>1</xdr:col>
      <xdr:colOff>1095375</xdr:colOff>
      <xdr:row>0</xdr:row>
      <xdr:rowOff>939415</xdr:rowOff>
    </xdr:to>
    <xdr:pic>
      <xdr:nvPicPr>
        <xdr:cNvPr id="2" name="Imagen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4325" y="66675"/>
          <a:ext cx="2466975" cy="872740"/>
        </a:xfrm>
        <a:prstGeom prst="rect">
          <a:avLst/>
        </a:prstGeom>
        <a:solidFill>
          <a:schemeClr val="bg1"/>
        </a:solid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96295</xdr:colOff>
      <xdr:row>0</xdr:row>
      <xdr:rowOff>125604</xdr:rowOff>
    </xdr:from>
    <xdr:to>
      <xdr:col>1</xdr:col>
      <xdr:colOff>1736269</xdr:colOff>
      <xdr:row>0</xdr:row>
      <xdr:rowOff>1160269</xdr:rowOff>
    </xdr:to>
    <xdr:pic>
      <xdr:nvPicPr>
        <xdr:cNvPr id="3" name="Imagen 2"/>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295" y="125604"/>
          <a:ext cx="3042556" cy="1034665"/>
        </a:xfrm>
        <a:prstGeom prst="rect">
          <a:avLst/>
        </a:prstGeom>
        <a:solidFill>
          <a:schemeClr val="bg1"/>
        </a:solidFill>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drive.google.com/drive/u/3/folders/1eUspOtm-lmddvH8AnVgcRseSfV3Hsvp6" TargetMode="External"/><Relationship Id="rId3" Type="http://schemas.openxmlformats.org/officeDocument/2006/relationships/hyperlink" Target="https://drive.google.com/drive/u/3/folders/1xsZGLHZJWRbOD66fMkdD2YR5ESl61ttQ" TargetMode="External"/><Relationship Id="rId7" Type="http://schemas.openxmlformats.org/officeDocument/2006/relationships/hyperlink" Target="https://drive.google.com/drive/u/3/folders/1DC0eQiGGRV-m_C04GB1zgvnd3iR0tf_K" TargetMode="External"/><Relationship Id="rId2" Type="http://schemas.openxmlformats.org/officeDocument/2006/relationships/hyperlink" Target="https://drive.google.com/drive/u/3/folders/1Dj53Uv9yDTNxKA7XUd8MPDDxiwRrPtYv" TargetMode="External"/><Relationship Id="rId1" Type="http://schemas.openxmlformats.org/officeDocument/2006/relationships/hyperlink" Target="https://drive.google.com/drive/u/3/folders/1D-FxFBq844PnE-qPrU8YMP_QsVyIWBa0" TargetMode="External"/><Relationship Id="rId6" Type="http://schemas.openxmlformats.org/officeDocument/2006/relationships/hyperlink" Target="https://drive.google.com/drive/u/3/folders/1bVDFvBcjVFTBVpTK_PQa6hKaWQ7UOv7l" TargetMode="External"/><Relationship Id="rId11" Type="http://schemas.openxmlformats.org/officeDocument/2006/relationships/comments" Target="../comments1.xml"/><Relationship Id="rId5" Type="http://schemas.openxmlformats.org/officeDocument/2006/relationships/hyperlink" Target="https://drive.google.com/drive/u/3/folders/1jqMwXz2ugAVtXJ0dOpvNCKOx4HhOF9_Q" TargetMode="External"/><Relationship Id="rId10" Type="http://schemas.openxmlformats.org/officeDocument/2006/relationships/vmlDrawing" Target="../drawings/vmlDrawing1.vml"/><Relationship Id="rId4" Type="http://schemas.openxmlformats.org/officeDocument/2006/relationships/hyperlink" Target="https://drive.google.com/drive/u/3/folders/1XVCMPZ5kURtoYbBrSDsh6XHG9-0yvtKl" TargetMode="External"/><Relationship Id="rId9"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57"/>
  <sheetViews>
    <sheetView topLeftCell="E1" zoomScale="80" zoomScaleNormal="80" workbookViewId="0">
      <selection activeCell="R24" sqref="R24"/>
    </sheetView>
  </sheetViews>
  <sheetFormatPr baseColWidth="10" defaultRowHeight="15"/>
  <cols>
    <col min="1" max="1" width="19.6640625" customWidth="1"/>
    <col min="2" max="2" width="15.5546875" customWidth="1"/>
    <col min="3" max="3" width="20.88671875" customWidth="1"/>
    <col min="4" max="4" width="19.33203125" customWidth="1"/>
    <col min="5" max="5" width="17.44140625" bestFit="1" customWidth="1"/>
    <col min="6" max="6" width="27.5546875" customWidth="1"/>
    <col min="7" max="7" width="12.44140625" style="27" customWidth="1"/>
    <col min="8" max="8" width="8.44140625" style="27" customWidth="1"/>
    <col min="9" max="9" width="13.21875" style="27" customWidth="1"/>
    <col min="10" max="10" width="10" style="51" customWidth="1"/>
    <col min="11" max="11" width="13.6640625" style="51" customWidth="1"/>
    <col min="12" max="12" width="12.21875" style="51" customWidth="1"/>
    <col min="13" max="13" width="15.109375" style="27" customWidth="1"/>
    <col min="14" max="14" width="6.44140625" hidden="1" customWidth="1"/>
    <col min="15" max="15" width="5.6640625" hidden="1" customWidth="1"/>
    <col min="16" max="16" width="6.44140625" hidden="1" customWidth="1"/>
    <col min="17" max="17" width="1" hidden="1" customWidth="1"/>
    <col min="18" max="18" width="37.6640625" customWidth="1"/>
    <col min="19" max="19" width="10.77734375" style="32"/>
    <col min="21" max="21" width="19.6640625" customWidth="1"/>
    <col min="22" max="22" width="15.33203125" customWidth="1"/>
    <col min="23" max="23" width="10.77734375" style="115"/>
    <col min="24" max="24" width="18.109375" customWidth="1"/>
  </cols>
  <sheetData>
    <row r="1" spans="1:26" ht="76.5" customHeight="1" thickBot="1">
      <c r="A1" s="227"/>
      <c r="B1" s="228"/>
      <c r="C1" s="229" t="s">
        <v>357</v>
      </c>
      <c r="D1" s="229"/>
      <c r="E1" s="229"/>
      <c r="F1" s="229"/>
      <c r="G1" s="229"/>
      <c r="H1" s="229"/>
      <c r="I1" s="229"/>
      <c r="J1" s="229"/>
      <c r="K1" s="229"/>
      <c r="L1" s="229"/>
      <c r="M1" s="229"/>
      <c r="N1" s="210"/>
      <c r="O1" s="210"/>
      <c r="P1" s="210"/>
      <c r="Q1" s="210"/>
      <c r="R1" s="211" t="s">
        <v>358</v>
      </c>
      <c r="S1" s="211"/>
      <c r="T1" s="211"/>
      <c r="U1" s="211"/>
      <c r="V1" s="211"/>
      <c r="W1" s="211"/>
    </row>
    <row r="2" spans="1:26" ht="55.5" customHeight="1" thickBot="1">
      <c r="A2" s="173" t="s">
        <v>0</v>
      </c>
      <c r="B2" s="176" t="s">
        <v>1</v>
      </c>
      <c r="C2" s="176" t="s">
        <v>2</v>
      </c>
      <c r="D2" s="176" t="s">
        <v>3</v>
      </c>
      <c r="E2" s="176" t="s">
        <v>4</v>
      </c>
      <c r="F2" s="176" t="s">
        <v>5</v>
      </c>
      <c r="G2" s="179" t="s">
        <v>6</v>
      </c>
      <c r="H2" s="182" t="s">
        <v>7</v>
      </c>
      <c r="I2" s="166" t="s">
        <v>8</v>
      </c>
      <c r="J2" s="167"/>
      <c r="K2" s="167"/>
      <c r="L2" s="168"/>
      <c r="M2" s="152" t="s">
        <v>9</v>
      </c>
      <c r="N2" s="154" t="s">
        <v>10</v>
      </c>
      <c r="O2" s="155"/>
      <c r="P2" s="155"/>
      <c r="Q2" s="156"/>
      <c r="R2" s="157" t="s">
        <v>11</v>
      </c>
      <c r="S2" s="160" t="s">
        <v>12</v>
      </c>
      <c r="T2" s="163" t="s">
        <v>13</v>
      </c>
      <c r="U2" s="157" t="s">
        <v>14</v>
      </c>
      <c r="V2" s="143" t="s">
        <v>15</v>
      </c>
      <c r="W2" s="158" t="s">
        <v>309</v>
      </c>
    </row>
    <row r="3" spans="1:26" ht="16.5" thickTop="1" thickBot="1">
      <c r="A3" s="174"/>
      <c r="B3" s="177"/>
      <c r="C3" s="177"/>
      <c r="D3" s="177"/>
      <c r="E3" s="177"/>
      <c r="F3" s="177"/>
      <c r="G3" s="180"/>
      <c r="H3" s="183"/>
      <c r="I3" s="146" t="s">
        <v>16</v>
      </c>
      <c r="J3" s="148" t="s">
        <v>17</v>
      </c>
      <c r="K3" s="169" t="s">
        <v>318</v>
      </c>
      <c r="L3" s="169" t="s">
        <v>319</v>
      </c>
      <c r="M3" s="153"/>
      <c r="N3" s="150" t="s">
        <v>18</v>
      </c>
      <c r="O3" s="151"/>
      <c r="P3" s="150" t="s">
        <v>19</v>
      </c>
      <c r="Q3" s="151"/>
      <c r="R3" s="158"/>
      <c r="S3" s="161"/>
      <c r="T3" s="164"/>
      <c r="U3" s="158"/>
      <c r="V3" s="144"/>
      <c r="W3" s="158"/>
    </row>
    <row r="4" spans="1:26" ht="46.5" thickTop="1" thickBot="1">
      <c r="A4" s="175"/>
      <c r="B4" s="178"/>
      <c r="C4" s="178"/>
      <c r="D4" s="178"/>
      <c r="E4" s="178"/>
      <c r="F4" s="178"/>
      <c r="G4" s="181"/>
      <c r="H4" s="184"/>
      <c r="I4" s="147"/>
      <c r="J4" s="149"/>
      <c r="K4" s="170"/>
      <c r="L4" s="170"/>
      <c r="M4" s="147"/>
      <c r="N4" s="102" t="s">
        <v>20</v>
      </c>
      <c r="O4" s="103" t="s">
        <v>21</v>
      </c>
      <c r="P4" s="103" t="s">
        <v>20</v>
      </c>
      <c r="Q4" s="103" t="s">
        <v>21</v>
      </c>
      <c r="R4" s="159"/>
      <c r="S4" s="162"/>
      <c r="T4" s="165"/>
      <c r="U4" s="159"/>
      <c r="V4" s="145"/>
      <c r="W4" s="158"/>
    </row>
    <row r="5" spans="1:26" ht="315">
      <c r="A5" s="138" t="s">
        <v>22</v>
      </c>
      <c r="B5" s="139" t="s">
        <v>23</v>
      </c>
      <c r="C5" s="101" t="s">
        <v>24</v>
      </c>
      <c r="D5" s="101" t="s">
        <v>25</v>
      </c>
      <c r="E5" s="101" t="s">
        <v>26</v>
      </c>
      <c r="F5" s="101" t="s">
        <v>27</v>
      </c>
      <c r="G5" s="104">
        <v>0</v>
      </c>
      <c r="H5" s="105">
        <v>3</v>
      </c>
      <c r="I5" s="106">
        <v>3</v>
      </c>
      <c r="J5" s="111">
        <v>0</v>
      </c>
      <c r="K5" s="111">
        <v>0</v>
      </c>
      <c r="L5" s="111">
        <v>12</v>
      </c>
      <c r="M5" s="107">
        <f>(I5+L5)/H5</f>
        <v>5</v>
      </c>
      <c r="N5" s="108"/>
      <c r="O5" s="108"/>
      <c r="P5" s="108"/>
      <c r="Q5" s="108"/>
      <c r="R5" s="119" t="s">
        <v>329</v>
      </c>
      <c r="S5" s="110">
        <f>L5/H5</f>
        <v>4</v>
      </c>
      <c r="T5" s="100"/>
      <c r="U5" s="109" t="s">
        <v>330</v>
      </c>
      <c r="V5" s="213" t="s">
        <v>385</v>
      </c>
      <c r="W5" s="171" t="s">
        <v>310</v>
      </c>
    </row>
    <row r="6" spans="1:26" ht="63.75">
      <c r="A6" s="130"/>
      <c r="B6" s="131"/>
      <c r="C6" s="128" t="s">
        <v>28</v>
      </c>
      <c r="D6" s="3" t="s">
        <v>29</v>
      </c>
      <c r="E6" s="3" t="s">
        <v>30</v>
      </c>
      <c r="F6" s="5" t="s">
        <v>31</v>
      </c>
      <c r="G6" s="3">
        <v>0</v>
      </c>
      <c r="H6" s="78">
        <v>1</v>
      </c>
      <c r="I6" s="43">
        <v>0</v>
      </c>
      <c r="J6" s="3">
        <v>0</v>
      </c>
      <c r="K6" s="3">
        <v>0</v>
      </c>
      <c r="L6" s="3">
        <v>0</v>
      </c>
      <c r="M6" s="6">
        <v>0</v>
      </c>
      <c r="N6" s="7"/>
      <c r="O6" s="7"/>
      <c r="P6" s="7"/>
      <c r="Q6" s="7"/>
      <c r="R6" s="8" t="s">
        <v>331</v>
      </c>
      <c r="S6" s="29">
        <v>0</v>
      </c>
      <c r="T6" s="9"/>
      <c r="U6" s="9"/>
      <c r="V6" s="213" t="s">
        <v>386</v>
      </c>
      <c r="W6" s="172"/>
    </row>
    <row r="7" spans="1:26" ht="90">
      <c r="A7" s="130"/>
      <c r="B7" s="131"/>
      <c r="C7" s="128"/>
      <c r="D7" s="3" t="s">
        <v>32</v>
      </c>
      <c r="E7" s="3" t="s">
        <v>33</v>
      </c>
      <c r="F7" s="3" t="s">
        <v>34</v>
      </c>
      <c r="G7" s="5">
        <v>263</v>
      </c>
      <c r="H7" s="79">
        <v>0.15</v>
      </c>
      <c r="I7" s="43">
        <v>329</v>
      </c>
      <c r="J7" s="49">
        <v>0</v>
      </c>
      <c r="K7" s="49">
        <v>289</v>
      </c>
      <c r="L7" s="49">
        <v>0</v>
      </c>
      <c r="M7" s="28">
        <v>1</v>
      </c>
      <c r="N7" s="7"/>
      <c r="O7" s="7"/>
      <c r="P7" s="7"/>
      <c r="Q7" s="7"/>
      <c r="R7" s="9"/>
      <c r="S7" s="30">
        <v>0</v>
      </c>
      <c r="T7" s="9"/>
      <c r="U7" s="8" t="s">
        <v>332</v>
      </c>
      <c r="V7" s="213" t="s">
        <v>35</v>
      </c>
      <c r="W7" s="172"/>
    </row>
    <row r="8" spans="1:26" ht="120">
      <c r="A8" s="130"/>
      <c r="B8" s="131"/>
      <c r="C8" s="3" t="s">
        <v>36</v>
      </c>
      <c r="D8" s="3" t="s">
        <v>37</v>
      </c>
      <c r="E8" s="3" t="s">
        <v>38</v>
      </c>
      <c r="F8" s="3" t="s">
        <v>31</v>
      </c>
      <c r="G8" s="5">
        <v>0</v>
      </c>
      <c r="H8" s="77">
        <v>0</v>
      </c>
      <c r="I8" s="49">
        <v>1</v>
      </c>
      <c r="J8" s="49">
        <v>0</v>
      </c>
      <c r="K8" s="49">
        <v>0</v>
      </c>
      <c r="L8" s="49">
        <v>0</v>
      </c>
      <c r="M8" s="49">
        <v>1</v>
      </c>
      <c r="N8" s="49"/>
      <c r="O8" s="49"/>
      <c r="P8" s="49"/>
      <c r="Q8" s="49"/>
      <c r="R8" s="121" t="s">
        <v>356</v>
      </c>
      <c r="S8" s="31" t="s">
        <v>39</v>
      </c>
      <c r="T8" s="120">
        <v>0</v>
      </c>
      <c r="U8" s="9"/>
      <c r="V8" s="212" t="s">
        <v>387</v>
      </c>
      <c r="W8" s="172"/>
    </row>
    <row r="9" spans="1:26" ht="60">
      <c r="A9" s="130"/>
      <c r="B9" s="131"/>
      <c r="C9" s="3" t="s">
        <v>41</v>
      </c>
      <c r="D9" s="3" t="s">
        <v>42</v>
      </c>
      <c r="E9" s="3" t="s">
        <v>43</v>
      </c>
      <c r="F9" s="3" t="s">
        <v>44</v>
      </c>
      <c r="G9" s="12">
        <v>0</v>
      </c>
      <c r="H9" s="80">
        <v>2</v>
      </c>
      <c r="I9" s="43">
        <v>1</v>
      </c>
      <c r="J9" s="49">
        <v>0</v>
      </c>
      <c r="K9" s="49">
        <v>0</v>
      </c>
      <c r="L9" s="49">
        <v>6</v>
      </c>
      <c r="M9" s="29">
        <f>I9/H9</f>
        <v>0.5</v>
      </c>
      <c r="N9" s="7"/>
      <c r="O9" s="7"/>
      <c r="P9" s="7"/>
      <c r="Q9" s="7"/>
      <c r="R9" s="8" t="s">
        <v>45</v>
      </c>
      <c r="S9" s="29">
        <v>0</v>
      </c>
      <c r="T9" s="9"/>
      <c r="U9" s="9"/>
      <c r="V9" s="212" t="s">
        <v>40</v>
      </c>
      <c r="W9" s="172"/>
    </row>
    <row r="10" spans="1:26" ht="63.75">
      <c r="A10" s="130"/>
      <c r="B10" s="131"/>
      <c r="C10" s="5" t="s">
        <v>46</v>
      </c>
      <c r="D10" s="5" t="s">
        <v>47</v>
      </c>
      <c r="E10" s="5" t="s">
        <v>48</v>
      </c>
      <c r="F10" s="3" t="s">
        <v>49</v>
      </c>
      <c r="G10" s="13">
        <v>271381040</v>
      </c>
      <c r="H10" s="81">
        <v>0.1</v>
      </c>
      <c r="I10" s="76">
        <v>192307371</v>
      </c>
      <c r="J10" s="49">
        <v>0</v>
      </c>
      <c r="K10" s="113">
        <v>170471825</v>
      </c>
      <c r="L10" s="49">
        <v>0</v>
      </c>
      <c r="M10" s="16">
        <f>(I10+K10)/G10</f>
        <v>1.3367890254971386</v>
      </c>
      <c r="N10" s="7"/>
      <c r="O10" s="7"/>
      <c r="P10" s="7"/>
      <c r="Q10" s="7"/>
      <c r="R10" s="119" t="s">
        <v>333</v>
      </c>
      <c r="S10" s="29">
        <v>0</v>
      </c>
      <c r="T10" s="9"/>
      <c r="U10" s="8"/>
      <c r="V10" s="212" t="s">
        <v>388</v>
      </c>
      <c r="W10" s="172"/>
    </row>
    <row r="11" spans="1:26" ht="49.5">
      <c r="A11" s="130"/>
      <c r="B11" s="131"/>
      <c r="C11" s="5" t="s">
        <v>50</v>
      </c>
      <c r="D11" s="5" t="s">
        <v>51</v>
      </c>
      <c r="E11" s="5" t="s">
        <v>52</v>
      </c>
      <c r="F11" s="5" t="s">
        <v>53</v>
      </c>
      <c r="G11" s="12">
        <v>0</v>
      </c>
      <c r="H11" s="82">
        <v>0</v>
      </c>
      <c r="I11" s="140" t="s">
        <v>39</v>
      </c>
      <c r="J11" s="141"/>
      <c r="K11" s="141"/>
      <c r="L11" s="141"/>
      <c r="M11" s="142"/>
      <c r="N11" s="7"/>
      <c r="O11" s="7"/>
      <c r="P11" s="7"/>
      <c r="Q11" s="7"/>
      <c r="R11" s="8" t="s">
        <v>39</v>
      </c>
      <c r="S11" s="29"/>
      <c r="T11" s="9"/>
      <c r="U11" s="9"/>
      <c r="V11" s="212" t="s">
        <v>387</v>
      </c>
      <c r="W11" s="172"/>
      <c r="Y11" s="15"/>
    </row>
    <row r="12" spans="1:26" ht="105">
      <c r="A12" s="130"/>
      <c r="B12" s="131"/>
      <c r="C12" s="5" t="s">
        <v>54</v>
      </c>
      <c r="D12" s="5" t="s">
        <v>55</v>
      </c>
      <c r="E12" s="5" t="s">
        <v>56</v>
      </c>
      <c r="F12" s="5" t="s">
        <v>57</v>
      </c>
      <c r="G12" s="12">
        <v>0</v>
      </c>
      <c r="H12" s="79">
        <v>0.25</v>
      </c>
      <c r="I12" s="55">
        <v>0.05</v>
      </c>
      <c r="J12" s="112">
        <v>0.05</v>
      </c>
      <c r="K12" s="112">
        <v>0.05</v>
      </c>
      <c r="L12" s="112">
        <v>0.05</v>
      </c>
      <c r="M12" s="16">
        <v>0.1</v>
      </c>
      <c r="N12" s="7"/>
      <c r="O12" s="7"/>
      <c r="P12" s="7"/>
      <c r="Q12" s="7"/>
      <c r="R12" s="8" t="s">
        <v>335</v>
      </c>
      <c r="S12" s="29">
        <v>0.05</v>
      </c>
      <c r="T12" s="9"/>
      <c r="U12" s="33" t="s">
        <v>197</v>
      </c>
      <c r="V12" s="212" t="s">
        <v>389</v>
      </c>
      <c r="W12" s="172"/>
      <c r="Z12" s="15"/>
    </row>
    <row r="13" spans="1:26" ht="51">
      <c r="A13" s="130"/>
      <c r="B13" s="131"/>
      <c r="C13" s="4" t="s">
        <v>58</v>
      </c>
      <c r="D13" s="3" t="s">
        <v>59</v>
      </c>
      <c r="E13" s="4" t="s">
        <v>60</v>
      </c>
      <c r="F13" s="4" t="s">
        <v>61</v>
      </c>
      <c r="G13" s="4">
        <v>86</v>
      </c>
      <c r="H13" s="77">
        <v>88</v>
      </c>
      <c r="I13" s="230">
        <v>0</v>
      </c>
      <c r="J13" s="231">
        <v>83</v>
      </c>
      <c r="K13" s="231">
        <v>0</v>
      </c>
      <c r="L13" s="231">
        <v>0</v>
      </c>
      <c r="M13" s="232">
        <v>0</v>
      </c>
      <c r="N13" s="233"/>
      <c r="O13" s="233"/>
      <c r="P13" s="233"/>
      <c r="Q13" s="233"/>
      <c r="R13" s="234" t="s">
        <v>334</v>
      </c>
      <c r="S13" s="29"/>
      <c r="T13" s="9"/>
      <c r="U13" s="8"/>
      <c r="V13" s="212" t="s">
        <v>389</v>
      </c>
      <c r="W13" s="172"/>
      <c r="Z13" s="17"/>
    </row>
    <row r="14" spans="1:26" ht="49.5">
      <c r="A14" s="130"/>
      <c r="B14" s="131"/>
      <c r="C14" s="5" t="s">
        <v>62</v>
      </c>
      <c r="D14" s="5" t="s">
        <v>63</v>
      </c>
      <c r="E14" s="5" t="s">
        <v>64</v>
      </c>
      <c r="F14" s="5" t="s">
        <v>64</v>
      </c>
      <c r="G14" s="12">
        <v>2</v>
      </c>
      <c r="H14" s="77">
        <v>0</v>
      </c>
      <c r="I14" s="235" t="s">
        <v>39</v>
      </c>
      <c r="J14" s="236"/>
      <c r="K14" s="236"/>
      <c r="L14" s="236"/>
      <c r="M14" s="236"/>
      <c r="N14" s="236"/>
      <c r="O14" s="236"/>
      <c r="P14" s="236"/>
      <c r="Q14" s="236"/>
      <c r="R14" s="237"/>
      <c r="S14" s="29">
        <v>0</v>
      </c>
      <c r="T14" s="9"/>
      <c r="U14" s="9"/>
      <c r="V14" s="213" t="s">
        <v>387</v>
      </c>
      <c r="W14" s="172"/>
    </row>
    <row r="15" spans="1:26" ht="357">
      <c r="A15" s="1" t="s">
        <v>65</v>
      </c>
      <c r="B15" s="2" t="s">
        <v>66</v>
      </c>
      <c r="C15" s="3" t="s">
        <v>67</v>
      </c>
      <c r="D15" s="3" t="s">
        <v>68</v>
      </c>
      <c r="E15" s="3" t="s">
        <v>69</v>
      </c>
      <c r="F15" s="3" t="s">
        <v>70</v>
      </c>
      <c r="G15" s="18">
        <v>0</v>
      </c>
      <c r="H15" s="83">
        <v>0.8</v>
      </c>
      <c r="I15" s="238">
        <f>1/19</f>
        <v>5.2631578947368418E-2</v>
      </c>
      <c r="J15" s="232">
        <f>1/19</f>
        <v>5.2631578947368418E-2</v>
      </c>
      <c r="K15" s="239">
        <f>11/19</f>
        <v>0.57894736842105265</v>
      </c>
      <c r="L15" s="239">
        <f>14/19</f>
        <v>0.73684210526315785</v>
      </c>
      <c r="M15" s="232">
        <f>L15</f>
        <v>0.73684210526315785</v>
      </c>
      <c r="N15" s="233"/>
      <c r="O15" s="233"/>
      <c r="P15" s="233"/>
      <c r="Q15" s="233"/>
      <c r="R15" s="240" t="s">
        <v>336</v>
      </c>
      <c r="S15" s="29">
        <f>L15-K15</f>
        <v>0.1578947368421052</v>
      </c>
      <c r="T15" s="9"/>
      <c r="U15" s="8"/>
      <c r="V15" s="212" t="s">
        <v>389</v>
      </c>
      <c r="W15" s="114" t="s">
        <v>311</v>
      </c>
    </row>
    <row r="16" spans="1:26" ht="150">
      <c r="A16" s="130" t="s">
        <v>71</v>
      </c>
      <c r="B16" s="131" t="s">
        <v>72</v>
      </c>
      <c r="C16" s="128" t="s">
        <v>73</v>
      </c>
      <c r="D16" s="128" t="s">
        <v>74</v>
      </c>
      <c r="E16" s="5" t="s">
        <v>75</v>
      </c>
      <c r="F16" s="19" t="s">
        <v>76</v>
      </c>
      <c r="G16" s="10">
        <v>0.2</v>
      </c>
      <c r="H16" s="79">
        <v>0.3</v>
      </c>
      <c r="I16" s="241">
        <v>0.05</v>
      </c>
      <c r="J16" s="242">
        <v>0.05</v>
      </c>
      <c r="K16" s="242">
        <v>0.25</v>
      </c>
      <c r="L16" s="242">
        <v>0.25</v>
      </c>
      <c r="M16" s="232">
        <v>0.1</v>
      </c>
      <c r="N16" s="233"/>
      <c r="O16" s="233"/>
      <c r="P16" s="233"/>
      <c r="Q16" s="233"/>
      <c r="R16" s="234" t="s">
        <v>77</v>
      </c>
      <c r="S16" s="29">
        <v>0.05</v>
      </c>
      <c r="T16" s="9"/>
      <c r="U16" s="8" t="s">
        <v>78</v>
      </c>
      <c r="V16" s="213" t="s">
        <v>390</v>
      </c>
      <c r="W16" s="171" t="s">
        <v>312</v>
      </c>
    </row>
    <row r="17" spans="1:25" ht="150">
      <c r="A17" s="135"/>
      <c r="B17" s="131"/>
      <c r="C17" s="128"/>
      <c r="D17" s="128"/>
      <c r="E17" s="3" t="s">
        <v>79</v>
      </c>
      <c r="F17" s="3" t="s">
        <v>80</v>
      </c>
      <c r="G17" s="10">
        <v>0</v>
      </c>
      <c r="H17" s="79">
        <v>0.2</v>
      </c>
      <c r="I17" s="241">
        <v>0.05</v>
      </c>
      <c r="J17" s="242">
        <v>0.05</v>
      </c>
      <c r="K17" s="242">
        <v>0</v>
      </c>
      <c r="L17" s="242">
        <v>0</v>
      </c>
      <c r="M17" s="232">
        <v>0.1</v>
      </c>
      <c r="N17" s="233"/>
      <c r="O17" s="233"/>
      <c r="P17" s="233"/>
      <c r="Q17" s="233"/>
      <c r="R17" s="243"/>
      <c r="S17" s="29">
        <v>0.05</v>
      </c>
      <c r="T17" s="9"/>
      <c r="U17" s="8" t="s">
        <v>78</v>
      </c>
      <c r="V17" s="213" t="s">
        <v>390</v>
      </c>
      <c r="W17" s="172"/>
    </row>
    <row r="18" spans="1:25" ht="66">
      <c r="A18" s="135"/>
      <c r="B18" s="131"/>
      <c r="C18" s="3" t="s">
        <v>81</v>
      </c>
      <c r="D18" s="3" t="s">
        <v>82</v>
      </c>
      <c r="E18" s="3" t="s">
        <v>83</v>
      </c>
      <c r="F18" s="3" t="s">
        <v>84</v>
      </c>
      <c r="G18" s="13">
        <v>31370100</v>
      </c>
      <c r="H18" s="83">
        <v>0.15</v>
      </c>
      <c r="I18" s="244">
        <v>11014488</v>
      </c>
      <c r="J18" s="245">
        <v>19786092</v>
      </c>
      <c r="K18" s="246">
        <v>35750000</v>
      </c>
      <c r="L18" s="245">
        <v>0</v>
      </c>
      <c r="M18" s="247">
        <v>30800580</v>
      </c>
      <c r="N18" s="247"/>
      <c r="O18" s="233"/>
      <c r="P18" s="233"/>
      <c r="Q18" s="233"/>
      <c r="R18" s="234" t="s">
        <v>337</v>
      </c>
      <c r="S18" s="29">
        <v>0.63073091893235911</v>
      </c>
      <c r="T18" s="9"/>
      <c r="U18" s="8" t="s">
        <v>85</v>
      </c>
      <c r="V18" s="213" t="s">
        <v>390</v>
      </c>
      <c r="W18" s="172"/>
      <c r="X18" s="34"/>
      <c r="Y18" s="15"/>
    </row>
    <row r="19" spans="1:25" ht="66">
      <c r="A19" s="135"/>
      <c r="B19" s="131"/>
      <c r="C19" s="128" t="s">
        <v>72</v>
      </c>
      <c r="D19" s="3" t="s">
        <v>86</v>
      </c>
      <c r="E19" s="5" t="s">
        <v>87</v>
      </c>
      <c r="F19" s="5" t="s">
        <v>88</v>
      </c>
      <c r="G19" s="5">
        <v>50</v>
      </c>
      <c r="H19" s="84">
        <f t="shared" ref="H19" si="0">G19+(G19*20%)</f>
        <v>60</v>
      </c>
      <c r="I19" s="230">
        <v>23</v>
      </c>
      <c r="J19" s="248">
        <v>0</v>
      </c>
      <c r="K19" s="248">
        <v>25</v>
      </c>
      <c r="L19" s="248">
        <v>0</v>
      </c>
      <c r="M19" s="249">
        <v>23</v>
      </c>
      <c r="N19" s="233"/>
      <c r="O19" s="233"/>
      <c r="P19" s="233"/>
      <c r="Q19" s="233"/>
      <c r="R19" s="234" t="s">
        <v>338</v>
      </c>
      <c r="S19" s="6">
        <f>M19</f>
        <v>23</v>
      </c>
      <c r="T19" s="9"/>
      <c r="U19" s="9"/>
      <c r="V19" s="213" t="s">
        <v>390</v>
      </c>
      <c r="W19" s="172"/>
      <c r="X19" s="116"/>
      <c r="Y19" s="17"/>
    </row>
    <row r="20" spans="1:25" ht="66">
      <c r="A20" s="135"/>
      <c r="B20" s="131"/>
      <c r="C20" s="128"/>
      <c r="D20" s="20" t="s">
        <v>89</v>
      </c>
      <c r="E20" s="20" t="s">
        <v>90</v>
      </c>
      <c r="F20" s="20" t="s">
        <v>91</v>
      </c>
      <c r="G20" s="12">
        <v>100</v>
      </c>
      <c r="H20" s="82">
        <v>120</v>
      </c>
      <c r="I20" s="230">
        <v>0</v>
      </c>
      <c r="J20" s="250">
        <v>36</v>
      </c>
      <c r="K20" s="250">
        <v>0</v>
      </c>
      <c r="L20" s="250">
        <v>51</v>
      </c>
      <c r="M20" s="251">
        <v>0.3</v>
      </c>
      <c r="N20" s="233"/>
      <c r="O20" s="233"/>
      <c r="P20" s="233"/>
      <c r="Q20" s="233"/>
      <c r="R20" s="234" t="s">
        <v>339</v>
      </c>
      <c r="S20" s="28">
        <f>J20/H20</f>
        <v>0.3</v>
      </c>
      <c r="T20" s="9"/>
      <c r="U20" s="9"/>
      <c r="V20" s="213" t="s">
        <v>390</v>
      </c>
      <c r="W20" s="172"/>
    </row>
    <row r="21" spans="1:25" ht="90">
      <c r="A21" s="135"/>
      <c r="B21" s="131"/>
      <c r="C21" s="128"/>
      <c r="D21" s="20" t="s">
        <v>92</v>
      </c>
      <c r="E21" s="20" t="s">
        <v>93</v>
      </c>
      <c r="F21" s="20" t="s">
        <v>31</v>
      </c>
      <c r="G21" s="12">
        <v>0</v>
      </c>
      <c r="H21" s="85">
        <v>0.5</v>
      </c>
      <c r="I21" s="241">
        <v>0.05</v>
      </c>
      <c r="J21" s="242">
        <v>0.05</v>
      </c>
      <c r="K21" s="242">
        <v>0</v>
      </c>
      <c r="L21" s="242">
        <v>0</v>
      </c>
      <c r="M21" s="232">
        <v>0.1</v>
      </c>
      <c r="N21" s="233"/>
      <c r="O21" s="233"/>
      <c r="P21" s="233"/>
      <c r="Q21" s="233"/>
      <c r="R21" s="234"/>
      <c r="S21" s="29">
        <f>I21</f>
        <v>0.05</v>
      </c>
      <c r="T21" s="9"/>
      <c r="U21" s="8" t="s">
        <v>340</v>
      </c>
      <c r="V21" s="213" t="s">
        <v>390</v>
      </c>
      <c r="W21" s="172"/>
    </row>
    <row r="22" spans="1:25" ht="75">
      <c r="A22" s="135"/>
      <c r="B22" s="131"/>
      <c r="C22" s="3" t="s">
        <v>94</v>
      </c>
      <c r="D22" s="3" t="s">
        <v>95</v>
      </c>
      <c r="E22" s="3" t="s">
        <v>96</v>
      </c>
      <c r="F22" s="3" t="s">
        <v>97</v>
      </c>
      <c r="G22" s="5">
        <v>50</v>
      </c>
      <c r="H22" s="84">
        <v>171</v>
      </c>
      <c r="I22" s="230">
        <f>G22+114</f>
        <v>164</v>
      </c>
      <c r="J22" s="250">
        <v>0</v>
      </c>
      <c r="K22" s="250">
        <v>123</v>
      </c>
      <c r="L22" s="250">
        <v>0</v>
      </c>
      <c r="M22" s="239">
        <v>0.95906432748538006</v>
      </c>
      <c r="N22" s="233"/>
      <c r="O22" s="233"/>
      <c r="P22" s="233"/>
      <c r="Q22" s="233"/>
      <c r="R22" s="234"/>
      <c r="S22" s="29">
        <v>0</v>
      </c>
      <c r="T22" s="9"/>
      <c r="U22" s="8" t="s">
        <v>98</v>
      </c>
      <c r="V22" s="213" t="s">
        <v>390</v>
      </c>
      <c r="W22" s="172"/>
    </row>
    <row r="23" spans="1:25" ht="135">
      <c r="A23" s="130" t="s">
        <v>99</v>
      </c>
      <c r="B23" s="131" t="s">
        <v>100</v>
      </c>
      <c r="C23" s="128" t="s">
        <v>101</v>
      </c>
      <c r="D23" s="3" t="s">
        <v>102</v>
      </c>
      <c r="E23" s="3" t="s">
        <v>103</v>
      </c>
      <c r="F23" s="3" t="s">
        <v>104</v>
      </c>
      <c r="G23" s="3">
        <v>1</v>
      </c>
      <c r="H23" s="78">
        <v>1</v>
      </c>
      <c r="I23" s="230">
        <v>0</v>
      </c>
      <c r="J23" s="252">
        <f>4/7</f>
        <v>0.5714285714285714</v>
      </c>
      <c r="K23" s="252">
        <f>6/7</f>
        <v>0.8571428571428571</v>
      </c>
      <c r="L23" s="252">
        <v>1</v>
      </c>
      <c r="M23" s="239">
        <v>1</v>
      </c>
      <c r="N23" s="233"/>
      <c r="O23" s="233"/>
      <c r="P23" s="233"/>
      <c r="Q23" s="233"/>
      <c r="R23" s="253" t="s">
        <v>341</v>
      </c>
      <c r="S23" s="29">
        <f>L23-K23</f>
        <v>0.1428571428571429</v>
      </c>
      <c r="T23" s="9"/>
      <c r="U23" s="8" t="s">
        <v>105</v>
      </c>
      <c r="V23" s="213" t="s">
        <v>391</v>
      </c>
      <c r="W23" s="171" t="s">
        <v>313</v>
      </c>
      <c r="X23" s="15"/>
    </row>
    <row r="24" spans="1:25" ht="120">
      <c r="A24" s="135"/>
      <c r="B24" s="136"/>
      <c r="C24" s="129"/>
      <c r="D24" s="3" t="s">
        <v>107</v>
      </c>
      <c r="E24" s="3" t="s">
        <v>108</v>
      </c>
      <c r="F24" s="3" t="s">
        <v>109</v>
      </c>
      <c r="G24" s="128">
        <v>3</v>
      </c>
      <c r="H24" s="134">
        <v>6</v>
      </c>
      <c r="I24" s="230">
        <v>0</v>
      </c>
      <c r="J24" s="250">
        <v>1</v>
      </c>
      <c r="K24" s="250">
        <v>3</v>
      </c>
      <c r="L24" s="250">
        <v>4</v>
      </c>
      <c r="M24" s="254">
        <v>1</v>
      </c>
      <c r="N24" s="233"/>
      <c r="O24" s="233"/>
      <c r="P24" s="233"/>
      <c r="Q24" s="233"/>
      <c r="R24" s="253" t="s">
        <v>398</v>
      </c>
      <c r="S24" s="35">
        <v>0.33329999999999999</v>
      </c>
      <c r="T24" s="9"/>
      <c r="U24" s="9"/>
      <c r="V24" s="213" t="s">
        <v>391</v>
      </c>
      <c r="W24" s="172"/>
    </row>
    <row r="25" spans="1:25" ht="195">
      <c r="A25" s="135"/>
      <c r="B25" s="136"/>
      <c r="C25" s="129"/>
      <c r="D25" s="3" t="s">
        <v>110</v>
      </c>
      <c r="E25" s="3" t="s">
        <v>111</v>
      </c>
      <c r="F25" s="3" t="s">
        <v>112</v>
      </c>
      <c r="G25" s="128"/>
      <c r="H25" s="134">
        <v>6</v>
      </c>
      <c r="I25" s="230">
        <v>0</v>
      </c>
      <c r="J25" s="250">
        <v>1</v>
      </c>
      <c r="K25" s="250">
        <v>0</v>
      </c>
      <c r="L25" s="250">
        <v>3</v>
      </c>
      <c r="M25" s="254">
        <v>1</v>
      </c>
      <c r="N25" s="233"/>
      <c r="O25" s="233"/>
      <c r="P25" s="233"/>
      <c r="Q25" s="233"/>
      <c r="R25" s="234" t="s">
        <v>113</v>
      </c>
      <c r="S25" s="35">
        <v>0.33329999999999999</v>
      </c>
      <c r="T25" s="9"/>
      <c r="U25" s="9"/>
      <c r="V25" s="213" t="s">
        <v>391</v>
      </c>
      <c r="W25" s="172"/>
    </row>
    <row r="26" spans="1:25" ht="82.5">
      <c r="A26" s="135"/>
      <c r="B26" s="136"/>
      <c r="C26" s="3" t="s">
        <v>114</v>
      </c>
      <c r="D26" s="3" t="s">
        <v>115</v>
      </c>
      <c r="E26" s="3" t="s">
        <v>116</v>
      </c>
      <c r="F26" s="3" t="s">
        <v>117</v>
      </c>
      <c r="G26" s="21">
        <v>16891808</v>
      </c>
      <c r="H26" s="86">
        <v>20270170</v>
      </c>
      <c r="I26" s="255">
        <f>371363+20834870</f>
        <v>21206233</v>
      </c>
      <c r="J26" s="256">
        <v>6509010</v>
      </c>
      <c r="K26" s="256">
        <v>1166928</v>
      </c>
      <c r="L26" s="256">
        <v>25465000</v>
      </c>
      <c r="M26" s="257">
        <f>J26+I26+K26+L26</f>
        <v>54347171</v>
      </c>
      <c r="N26" s="233"/>
      <c r="O26" s="233"/>
      <c r="P26" s="233"/>
      <c r="Q26" s="233"/>
      <c r="R26" s="234" t="s">
        <v>342</v>
      </c>
      <c r="S26" s="29">
        <v>1</v>
      </c>
      <c r="T26" s="9"/>
      <c r="U26" s="9"/>
      <c r="V26" s="213" t="s">
        <v>391</v>
      </c>
      <c r="W26" s="172"/>
    </row>
    <row r="27" spans="1:25" ht="225">
      <c r="A27" s="1" t="s">
        <v>118</v>
      </c>
      <c r="B27" s="2" t="s">
        <v>119</v>
      </c>
      <c r="C27" s="3" t="s">
        <v>120</v>
      </c>
      <c r="D27" s="3" t="s">
        <v>121</v>
      </c>
      <c r="E27" s="3" t="s">
        <v>122</v>
      </c>
      <c r="F27" s="3" t="s">
        <v>123</v>
      </c>
      <c r="G27" s="21">
        <v>5</v>
      </c>
      <c r="H27" s="86">
        <v>7</v>
      </c>
      <c r="I27" s="230">
        <v>3</v>
      </c>
      <c r="J27" s="250">
        <v>2</v>
      </c>
      <c r="K27" s="250"/>
      <c r="L27" s="250"/>
      <c r="M27" s="239">
        <v>0.7142857142857143</v>
      </c>
      <c r="N27" s="233"/>
      <c r="O27" s="233"/>
      <c r="P27" s="233"/>
      <c r="Q27" s="233"/>
      <c r="R27" s="243"/>
      <c r="S27" s="29">
        <f>2/7</f>
        <v>0.2857142857142857</v>
      </c>
      <c r="T27" s="9"/>
      <c r="U27" s="8" t="s">
        <v>124</v>
      </c>
      <c r="V27" s="212" t="s">
        <v>392</v>
      </c>
      <c r="W27" s="114" t="s">
        <v>314</v>
      </c>
    </row>
    <row r="28" spans="1:25" ht="82.5">
      <c r="A28" s="130" t="s">
        <v>125</v>
      </c>
      <c r="B28" s="131" t="s">
        <v>126</v>
      </c>
      <c r="C28" s="128" t="s">
        <v>127</v>
      </c>
      <c r="D28" s="3" t="s">
        <v>128</v>
      </c>
      <c r="E28" s="128" t="s">
        <v>129</v>
      </c>
      <c r="F28" s="128" t="s">
        <v>130</v>
      </c>
      <c r="G28" s="128">
        <v>0</v>
      </c>
      <c r="H28" s="137">
        <v>0.25</v>
      </c>
      <c r="I28" s="258">
        <f>3/21</f>
        <v>0.14285714285714285</v>
      </c>
      <c r="J28" s="259">
        <f>4/21</f>
        <v>0.19047619047619047</v>
      </c>
      <c r="K28" s="259">
        <f>4/21</f>
        <v>0.19047619047619047</v>
      </c>
      <c r="L28" s="259">
        <f>4/21</f>
        <v>0.19047619047619047</v>
      </c>
      <c r="M28" s="254">
        <f>J28+I28+K28+L28</f>
        <v>0.71428571428571419</v>
      </c>
      <c r="N28" s="233"/>
      <c r="O28" s="233"/>
      <c r="P28" s="233"/>
      <c r="Q28" s="233"/>
      <c r="R28" s="234"/>
      <c r="S28" s="29">
        <f>J28</f>
        <v>0.19047619047619047</v>
      </c>
      <c r="T28" s="9"/>
      <c r="U28" s="8" t="s">
        <v>131</v>
      </c>
      <c r="V28" s="212" t="s">
        <v>393</v>
      </c>
      <c r="W28" s="171" t="s">
        <v>315</v>
      </c>
    </row>
    <row r="29" spans="1:25" ht="82.5">
      <c r="A29" s="130"/>
      <c r="B29" s="131"/>
      <c r="C29" s="128"/>
      <c r="D29" s="3" t="s">
        <v>132</v>
      </c>
      <c r="E29" s="128"/>
      <c r="F29" s="128"/>
      <c r="G29" s="128"/>
      <c r="H29" s="137"/>
      <c r="I29" s="258">
        <f>1/8</f>
        <v>0.125</v>
      </c>
      <c r="J29" s="259">
        <f>2/8</f>
        <v>0.25</v>
      </c>
      <c r="K29" s="259">
        <f>4/8</f>
        <v>0.5</v>
      </c>
      <c r="L29" s="239">
        <f>3/8</f>
        <v>0.375</v>
      </c>
      <c r="M29" s="254">
        <f>J29+I29+K29+L29</f>
        <v>1.25</v>
      </c>
      <c r="N29" s="233"/>
      <c r="O29" s="233"/>
      <c r="P29" s="233"/>
      <c r="Q29" s="233"/>
      <c r="R29" s="234" t="s">
        <v>345</v>
      </c>
      <c r="S29" s="29">
        <f t="shared" ref="S29:S32" si="1">J29</f>
        <v>0.25</v>
      </c>
      <c r="T29" s="9"/>
      <c r="U29" s="8" t="s">
        <v>131</v>
      </c>
      <c r="V29" s="212" t="s">
        <v>393</v>
      </c>
      <c r="W29" s="172"/>
    </row>
    <row r="30" spans="1:25" ht="82.5">
      <c r="A30" s="130"/>
      <c r="B30" s="131"/>
      <c r="C30" s="128"/>
      <c r="D30" s="3" t="s">
        <v>133</v>
      </c>
      <c r="E30" s="128"/>
      <c r="F30" s="128"/>
      <c r="G30" s="128"/>
      <c r="H30" s="137"/>
      <c r="I30" s="258">
        <f>3/16</f>
        <v>0.1875</v>
      </c>
      <c r="J30" s="259">
        <f>7/16</f>
        <v>0.4375</v>
      </c>
      <c r="K30" s="259">
        <v>0.25</v>
      </c>
      <c r="L30" s="239">
        <f>2/16</f>
        <v>0.125</v>
      </c>
      <c r="M30" s="254">
        <f>J30+I30+K30+L30</f>
        <v>1</v>
      </c>
      <c r="N30" s="233"/>
      <c r="O30" s="233"/>
      <c r="P30" s="233"/>
      <c r="Q30" s="233"/>
      <c r="R30" s="234"/>
      <c r="S30" s="29">
        <f t="shared" si="1"/>
        <v>0.4375</v>
      </c>
      <c r="T30" s="9"/>
      <c r="U30" s="8" t="s">
        <v>131</v>
      </c>
      <c r="V30" s="212" t="s">
        <v>393</v>
      </c>
      <c r="W30" s="172"/>
    </row>
    <row r="31" spans="1:25" ht="82.5">
      <c r="A31" s="130"/>
      <c r="B31" s="131"/>
      <c r="C31" s="128"/>
      <c r="D31" s="3" t="s">
        <v>134</v>
      </c>
      <c r="E31" s="128"/>
      <c r="F31" s="128"/>
      <c r="G31" s="128"/>
      <c r="H31" s="137"/>
      <c r="I31" s="260">
        <v>0</v>
      </c>
      <c r="J31" s="124">
        <v>0</v>
      </c>
      <c r="K31" s="261">
        <f>2/7</f>
        <v>0.2857142857142857</v>
      </c>
      <c r="L31" s="239">
        <f>5/7</f>
        <v>0.7142857142857143</v>
      </c>
      <c r="M31" s="254">
        <f>J31+I31+K31+L31</f>
        <v>1</v>
      </c>
      <c r="N31" s="233"/>
      <c r="O31" s="233"/>
      <c r="P31" s="233"/>
      <c r="Q31" s="233"/>
      <c r="R31" s="234" t="s">
        <v>344</v>
      </c>
      <c r="S31" s="29">
        <f t="shared" si="1"/>
        <v>0</v>
      </c>
      <c r="T31" s="9"/>
      <c r="U31" s="8" t="s">
        <v>131</v>
      </c>
      <c r="V31" s="212" t="s">
        <v>393</v>
      </c>
      <c r="W31" s="172"/>
    </row>
    <row r="32" spans="1:25" ht="82.5">
      <c r="A32" s="130"/>
      <c r="B32" s="131"/>
      <c r="C32" s="128"/>
      <c r="D32" s="3" t="s">
        <v>135</v>
      </c>
      <c r="E32" s="128"/>
      <c r="F32" s="128"/>
      <c r="G32" s="128"/>
      <c r="H32" s="137"/>
      <c r="I32" s="258">
        <f>3/7</f>
        <v>0.42857142857142855</v>
      </c>
      <c r="J32" s="259">
        <f>3/7</f>
        <v>0.42857142857142855</v>
      </c>
      <c r="K32" s="259">
        <f>4/5</f>
        <v>0.8</v>
      </c>
      <c r="L32" s="239">
        <f>5/5</f>
        <v>1</v>
      </c>
      <c r="M32" s="254">
        <f t="shared" ref="M32" si="2">J32+I32</f>
        <v>0.8571428571428571</v>
      </c>
      <c r="N32" s="233"/>
      <c r="O32" s="233"/>
      <c r="P32" s="233"/>
      <c r="Q32" s="233"/>
      <c r="R32" s="234"/>
      <c r="S32" s="29">
        <f t="shared" si="1"/>
        <v>0.42857142857142855</v>
      </c>
      <c r="T32" s="9"/>
      <c r="U32" s="8" t="s">
        <v>131</v>
      </c>
      <c r="V32" s="212" t="s">
        <v>393</v>
      </c>
      <c r="W32" s="172"/>
    </row>
    <row r="33" spans="1:23" ht="82.5">
      <c r="A33" s="135"/>
      <c r="B33" s="136"/>
      <c r="C33" s="128"/>
      <c r="D33" s="3" t="s">
        <v>136</v>
      </c>
      <c r="E33" s="5" t="s">
        <v>137</v>
      </c>
      <c r="F33" s="5" t="s">
        <v>138</v>
      </c>
      <c r="G33" s="5">
        <v>263</v>
      </c>
      <c r="H33" s="79">
        <v>0.5</v>
      </c>
      <c r="I33" s="230">
        <v>0</v>
      </c>
      <c r="J33" s="250">
        <v>143</v>
      </c>
      <c r="K33" s="250">
        <v>185</v>
      </c>
      <c r="L33" s="250">
        <v>100</v>
      </c>
      <c r="M33" s="239">
        <f>J33/G33</f>
        <v>0.54372623574144485</v>
      </c>
      <c r="N33" s="233"/>
      <c r="O33" s="233"/>
      <c r="P33" s="233"/>
      <c r="Q33" s="233"/>
      <c r="R33" s="253" t="s">
        <v>343</v>
      </c>
      <c r="S33" s="29">
        <v>1</v>
      </c>
      <c r="T33" s="9"/>
      <c r="U33" s="9"/>
      <c r="V33" s="212" t="s">
        <v>393</v>
      </c>
      <c r="W33" s="172"/>
    </row>
    <row r="34" spans="1:23" ht="120">
      <c r="A34" s="135"/>
      <c r="B34" s="131" t="s">
        <v>139</v>
      </c>
      <c r="C34" s="128" t="s">
        <v>140</v>
      </c>
      <c r="D34" s="128" t="s">
        <v>141</v>
      </c>
      <c r="E34" s="3" t="s">
        <v>142</v>
      </c>
      <c r="F34" s="3" t="s">
        <v>143</v>
      </c>
      <c r="G34" s="14">
        <v>0.13</v>
      </c>
      <c r="H34" s="81">
        <v>0.13</v>
      </c>
      <c r="I34" s="241">
        <v>0.13</v>
      </c>
      <c r="J34" s="242">
        <v>0.13</v>
      </c>
      <c r="K34" s="242">
        <v>0.22</v>
      </c>
      <c r="L34" s="239">
        <v>0.22</v>
      </c>
      <c r="M34" s="232">
        <v>0.13</v>
      </c>
      <c r="N34" s="233"/>
      <c r="O34" s="233"/>
      <c r="P34" s="233"/>
      <c r="Q34" s="233"/>
      <c r="R34" s="234"/>
      <c r="S34" s="29">
        <v>0.13</v>
      </c>
      <c r="T34" s="9"/>
      <c r="U34" s="8" t="s">
        <v>144</v>
      </c>
      <c r="V34" s="212" t="s">
        <v>393</v>
      </c>
      <c r="W34" s="172"/>
    </row>
    <row r="35" spans="1:23" ht="150">
      <c r="A35" s="135"/>
      <c r="B35" s="136"/>
      <c r="C35" s="128"/>
      <c r="D35" s="128"/>
      <c r="E35" s="3" t="s">
        <v>145</v>
      </c>
      <c r="F35" s="3" t="s">
        <v>146</v>
      </c>
      <c r="G35" s="3">
        <v>0</v>
      </c>
      <c r="H35" s="81">
        <v>0.1</v>
      </c>
      <c r="I35" s="230">
        <v>0</v>
      </c>
      <c r="J35" s="124">
        <v>0</v>
      </c>
      <c r="K35" s="124">
        <v>0</v>
      </c>
      <c r="L35" s="124">
        <v>0</v>
      </c>
      <c r="M35" s="249">
        <v>0</v>
      </c>
      <c r="N35" s="233"/>
      <c r="O35" s="233"/>
      <c r="P35" s="233"/>
      <c r="Q35" s="233"/>
      <c r="R35" s="234"/>
      <c r="S35" s="29">
        <v>0</v>
      </c>
      <c r="T35" s="9"/>
      <c r="U35" s="8" t="s">
        <v>147</v>
      </c>
      <c r="V35" s="212" t="s">
        <v>393</v>
      </c>
      <c r="W35" s="172"/>
    </row>
    <row r="36" spans="1:23" ht="409.5">
      <c r="A36" s="130" t="s">
        <v>148</v>
      </c>
      <c r="B36" s="131" t="s">
        <v>149</v>
      </c>
      <c r="C36" s="4" t="s">
        <v>150</v>
      </c>
      <c r="D36" s="4" t="s">
        <v>151</v>
      </c>
      <c r="E36" s="4" t="s">
        <v>152</v>
      </c>
      <c r="F36" s="4" t="s">
        <v>153</v>
      </c>
      <c r="G36" s="22">
        <v>0.6</v>
      </c>
      <c r="H36" s="87">
        <v>0.63</v>
      </c>
      <c r="I36" s="262">
        <v>0</v>
      </c>
      <c r="J36" s="242">
        <v>0</v>
      </c>
      <c r="K36" s="242">
        <v>1</v>
      </c>
      <c r="L36" s="242">
        <v>1</v>
      </c>
      <c r="M36" s="232">
        <v>1</v>
      </c>
      <c r="N36" s="233"/>
      <c r="O36" s="233"/>
      <c r="P36" s="233"/>
      <c r="Q36" s="233"/>
      <c r="R36" s="234" t="s">
        <v>154</v>
      </c>
      <c r="S36" s="29">
        <v>1</v>
      </c>
      <c r="T36" s="9"/>
      <c r="U36" s="8" t="s">
        <v>155</v>
      </c>
      <c r="V36" s="265" t="s">
        <v>394</v>
      </c>
      <c r="W36" s="171" t="s">
        <v>316</v>
      </c>
    </row>
    <row r="37" spans="1:23" ht="105">
      <c r="A37" s="130"/>
      <c r="B37" s="131"/>
      <c r="C37" s="3" t="s">
        <v>156</v>
      </c>
      <c r="D37" s="3" t="s">
        <v>157</v>
      </c>
      <c r="E37" s="3" t="s">
        <v>158</v>
      </c>
      <c r="F37" s="3" t="s">
        <v>159</v>
      </c>
      <c r="G37" s="12">
        <v>0</v>
      </c>
      <c r="H37" s="83">
        <v>0.1</v>
      </c>
      <c r="I37" s="263">
        <v>0</v>
      </c>
      <c r="J37" s="242">
        <v>0.05</v>
      </c>
      <c r="K37" s="242">
        <v>0.08</v>
      </c>
      <c r="L37" s="242">
        <v>0.1</v>
      </c>
      <c r="M37" s="232">
        <v>0.1</v>
      </c>
      <c r="N37" s="233"/>
      <c r="O37" s="233"/>
      <c r="P37" s="233"/>
      <c r="Q37" s="233"/>
      <c r="R37" s="234" t="s">
        <v>346</v>
      </c>
      <c r="S37" s="29">
        <v>0.02</v>
      </c>
      <c r="T37" s="9"/>
      <c r="U37" s="23" t="s">
        <v>160</v>
      </c>
      <c r="V37" s="265" t="s">
        <v>394</v>
      </c>
      <c r="W37" s="172"/>
    </row>
    <row r="38" spans="1:23" ht="195">
      <c r="A38" s="130"/>
      <c r="B38" s="131"/>
      <c r="C38" s="128" t="s">
        <v>161</v>
      </c>
      <c r="D38" s="3" t="s">
        <v>162</v>
      </c>
      <c r="E38" s="3" t="s">
        <v>163</v>
      </c>
      <c r="F38" s="3" t="s">
        <v>164</v>
      </c>
      <c r="G38" s="12">
        <v>2</v>
      </c>
      <c r="H38" s="78">
        <v>2</v>
      </c>
      <c r="I38" s="264">
        <v>0</v>
      </c>
      <c r="J38" s="250">
        <v>0</v>
      </c>
      <c r="K38" s="250">
        <v>3</v>
      </c>
      <c r="L38" s="250">
        <v>0</v>
      </c>
      <c r="M38" s="249">
        <v>0</v>
      </c>
      <c r="N38" s="233"/>
      <c r="O38" s="233"/>
      <c r="P38" s="233"/>
      <c r="Q38" s="233"/>
      <c r="R38" s="234" t="s">
        <v>347</v>
      </c>
      <c r="S38" s="29">
        <v>0</v>
      </c>
      <c r="T38" s="9"/>
      <c r="U38" s="11" t="s">
        <v>165</v>
      </c>
      <c r="V38" s="265" t="s">
        <v>394</v>
      </c>
      <c r="W38" s="172"/>
    </row>
    <row r="39" spans="1:23" ht="120">
      <c r="A39" s="130"/>
      <c r="B39" s="131"/>
      <c r="C39" s="129"/>
      <c r="D39" s="3" t="s">
        <v>166</v>
      </c>
      <c r="E39" s="3" t="s">
        <v>167</v>
      </c>
      <c r="F39" s="3" t="s">
        <v>168</v>
      </c>
      <c r="G39" s="12">
        <v>1</v>
      </c>
      <c r="H39" s="78">
        <v>1</v>
      </c>
      <c r="I39" s="230">
        <v>0</v>
      </c>
      <c r="J39" s="250">
        <v>0</v>
      </c>
      <c r="K39" s="250">
        <v>1</v>
      </c>
      <c r="L39" s="250">
        <v>0</v>
      </c>
      <c r="M39" s="249">
        <v>0</v>
      </c>
      <c r="N39" s="233"/>
      <c r="O39" s="233"/>
      <c r="P39" s="233"/>
      <c r="Q39" s="233"/>
      <c r="R39" s="234" t="s">
        <v>169</v>
      </c>
      <c r="S39" s="29">
        <v>0</v>
      </c>
      <c r="T39" s="9"/>
      <c r="U39" s="8"/>
      <c r="V39" s="265" t="s">
        <v>394</v>
      </c>
      <c r="W39" s="172"/>
    </row>
    <row r="40" spans="1:23" ht="114.75">
      <c r="A40" s="130" t="s">
        <v>170</v>
      </c>
      <c r="B40" s="131" t="s">
        <v>171</v>
      </c>
      <c r="C40" s="3" t="s">
        <v>172</v>
      </c>
      <c r="D40" s="3" t="s">
        <v>173</v>
      </c>
      <c r="E40" s="3" t="s">
        <v>174</v>
      </c>
      <c r="F40" s="3" t="s">
        <v>175</v>
      </c>
      <c r="G40" s="3">
        <v>7</v>
      </c>
      <c r="H40" s="78">
        <v>4</v>
      </c>
      <c r="I40" s="230">
        <v>0</v>
      </c>
      <c r="J40" s="250">
        <v>1</v>
      </c>
      <c r="K40" s="250">
        <v>1</v>
      </c>
      <c r="L40" s="250">
        <v>0</v>
      </c>
      <c r="M40" s="250">
        <v>2</v>
      </c>
      <c r="N40" s="233"/>
      <c r="O40" s="233"/>
      <c r="P40" s="233"/>
      <c r="Q40" s="233"/>
      <c r="R40" s="234" t="s">
        <v>348</v>
      </c>
      <c r="S40" s="29">
        <v>0</v>
      </c>
      <c r="T40" s="9"/>
      <c r="U40" s="9"/>
      <c r="V40" s="212" t="s">
        <v>176</v>
      </c>
      <c r="W40" s="171" t="s">
        <v>317</v>
      </c>
    </row>
    <row r="41" spans="1:23" ht="127.5">
      <c r="A41" s="130"/>
      <c r="B41" s="131"/>
      <c r="C41" s="128" t="s">
        <v>177</v>
      </c>
      <c r="D41" s="3" t="s">
        <v>178</v>
      </c>
      <c r="E41" s="21" t="s">
        <v>179</v>
      </c>
      <c r="F41" s="21" t="s">
        <v>180</v>
      </c>
      <c r="G41" s="18">
        <v>0</v>
      </c>
      <c r="H41" s="83">
        <v>0.2</v>
      </c>
      <c r="I41" s="230">
        <v>0</v>
      </c>
      <c r="J41" s="250">
        <v>0</v>
      </c>
      <c r="K41" s="250">
        <v>0</v>
      </c>
      <c r="L41" s="242">
        <v>0.2</v>
      </c>
      <c r="M41" s="242">
        <v>1</v>
      </c>
      <c r="N41" s="233"/>
      <c r="O41" s="233"/>
      <c r="P41" s="233"/>
      <c r="Q41" s="233"/>
      <c r="R41" s="234" t="s">
        <v>349</v>
      </c>
      <c r="S41" s="112">
        <v>0.2</v>
      </c>
      <c r="T41" s="9"/>
      <c r="U41" s="8"/>
      <c r="V41" s="212" t="s">
        <v>395</v>
      </c>
      <c r="W41" s="172"/>
    </row>
    <row r="42" spans="1:23" ht="49.5">
      <c r="A42" s="130"/>
      <c r="B42" s="131"/>
      <c r="C42" s="129"/>
      <c r="D42" s="128" t="s">
        <v>181</v>
      </c>
      <c r="E42" s="128" t="s">
        <v>182</v>
      </c>
      <c r="F42" s="3" t="s">
        <v>183</v>
      </c>
      <c r="G42" s="3">
        <v>0</v>
      </c>
      <c r="H42" s="78">
        <v>3</v>
      </c>
      <c r="I42" s="230">
        <v>0</v>
      </c>
      <c r="J42" s="250">
        <v>1</v>
      </c>
      <c r="K42" s="250">
        <v>0</v>
      </c>
      <c r="L42" s="250">
        <v>3</v>
      </c>
      <c r="M42" s="250">
        <v>4</v>
      </c>
      <c r="N42" s="233"/>
      <c r="O42" s="233"/>
      <c r="P42" s="233"/>
      <c r="Q42" s="233"/>
      <c r="R42" s="243" t="s">
        <v>353</v>
      </c>
      <c r="S42" s="29">
        <v>1</v>
      </c>
      <c r="T42" s="9"/>
      <c r="U42" s="9"/>
      <c r="V42" s="212" t="s">
        <v>106</v>
      </c>
      <c r="W42" s="172"/>
    </row>
    <row r="43" spans="1:23" ht="49.5">
      <c r="A43" s="130"/>
      <c r="B43" s="131"/>
      <c r="C43" s="129"/>
      <c r="D43" s="129"/>
      <c r="E43" s="128"/>
      <c r="F43" s="3" t="s">
        <v>184</v>
      </c>
      <c r="G43" s="3">
        <v>1</v>
      </c>
      <c r="H43" s="78">
        <v>3</v>
      </c>
      <c r="I43" s="230">
        <v>5</v>
      </c>
      <c r="J43" s="250">
        <v>2</v>
      </c>
      <c r="K43" s="250">
        <v>3</v>
      </c>
      <c r="L43" s="250">
        <v>11</v>
      </c>
      <c r="M43" s="249">
        <f>L43+K43+J43+I43</f>
        <v>21</v>
      </c>
      <c r="N43" s="233"/>
      <c r="O43" s="233"/>
      <c r="P43" s="233"/>
      <c r="Q43" s="233"/>
      <c r="R43" s="243"/>
      <c r="S43" s="29">
        <v>1</v>
      </c>
      <c r="T43" s="9"/>
      <c r="U43" s="9"/>
      <c r="V43" s="212" t="s">
        <v>106</v>
      </c>
      <c r="W43" s="172"/>
    </row>
    <row r="44" spans="1:23" ht="102">
      <c r="A44" s="130"/>
      <c r="B44" s="131"/>
      <c r="C44" s="3" t="s">
        <v>185</v>
      </c>
      <c r="D44" s="3" t="s">
        <v>186</v>
      </c>
      <c r="E44" s="3" t="s">
        <v>187</v>
      </c>
      <c r="F44" s="3" t="s">
        <v>188</v>
      </c>
      <c r="G44" s="3">
        <v>0</v>
      </c>
      <c r="H44" s="78">
        <v>1</v>
      </c>
      <c r="I44" s="230">
        <v>0</v>
      </c>
      <c r="J44" s="250">
        <v>0</v>
      </c>
      <c r="K44" s="250">
        <v>0</v>
      </c>
      <c r="L44" s="250">
        <v>0</v>
      </c>
      <c r="M44" s="249">
        <v>0</v>
      </c>
      <c r="N44" s="233"/>
      <c r="O44" s="233"/>
      <c r="P44" s="233"/>
      <c r="Q44" s="233"/>
      <c r="R44" s="234" t="s">
        <v>352</v>
      </c>
      <c r="S44" s="29">
        <v>0</v>
      </c>
      <c r="T44" s="9"/>
      <c r="U44" s="9"/>
      <c r="V44" s="212" t="s">
        <v>396</v>
      </c>
      <c r="W44" s="172"/>
    </row>
    <row r="45" spans="1:23" ht="99">
      <c r="A45" s="130"/>
      <c r="B45" s="131"/>
      <c r="C45" s="3" t="s">
        <v>189</v>
      </c>
      <c r="D45" s="3" t="s">
        <v>190</v>
      </c>
      <c r="E45" s="3" t="s">
        <v>191</v>
      </c>
      <c r="F45" s="3" t="s">
        <v>192</v>
      </c>
      <c r="G45" s="3">
        <v>1</v>
      </c>
      <c r="H45" s="78">
        <v>1</v>
      </c>
      <c r="I45" s="230">
        <v>0</v>
      </c>
      <c r="J45" s="250">
        <v>0</v>
      </c>
      <c r="K45" s="250">
        <v>0</v>
      </c>
      <c r="L45" s="250">
        <v>1</v>
      </c>
      <c r="M45" s="249">
        <v>1</v>
      </c>
      <c r="N45" s="233"/>
      <c r="O45" s="233"/>
      <c r="P45" s="233"/>
      <c r="Q45" s="233"/>
      <c r="R45" s="243" t="s">
        <v>351</v>
      </c>
      <c r="S45" s="29">
        <f>M45/H45</f>
        <v>1</v>
      </c>
      <c r="T45" s="9"/>
      <c r="U45" s="9"/>
      <c r="V45" s="212" t="s">
        <v>397</v>
      </c>
      <c r="W45" s="172"/>
    </row>
    <row r="46" spans="1:23" ht="83.25" thickBot="1">
      <c r="A46" s="132"/>
      <c r="B46" s="133"/>
      <c r="C46" s="88" t="s">
        <v>193</v>
      </c>
      <c r="D46" s="88" t="s">
        <v>194</v>
      </c>
      <c r="E46" s="88" t="s">
        <v>195</v>
      </c>
      <c r="F46" s="88" t="s">
        <v>196</v>
      </c>
      <c r="G46" s="89">
        <v>1</v>
      </c>
      <c r="H46" s="90">
        <v>3</v>
      </c>
      <c r="I46" s="230">
        <v>0</v>
      </c>
      <c r="J46" s="250">
        <v>0</v>
      </c>
      <c r="K46" s="250">
        <v>0</v>
      </c>
      <c r="L46" s="250">
        <v>2</v>
      </c>
      <c r="M46" s="249">
        <v>2</v>
      </c>
      <c r="N46" s="233"/>
      <c r="O46" s="233"/>
      <c r="P46" s="233"/>
      <c r="Q46" s="233"/>
      <c r="R46" s="243" t="s">
        <v>350</v>
      </c>
      <c r="S46" s="29">
        <f>M46/H46</f>
        <v>0.66666666666666663</v>
      </c>
      <c r="T46" s="9"/>
      <c r="U46" s="9"/>
      <c r="V46" s="212" t="s">
        <v>396</v>
      </c>
      <c r="W46" s="172"/>
    </row>
    <row r="54" spans="4:8">
      <c r="D54" s="24"/>
      <c r="E54" s="24"/>
      <c r="F54" s="24"/>
      <c r="G54" s="25"/>
      <c r="H54" s="25"/>
    </row>
    <row r="57" spans="4:8">
      <c r="D57" s="24"/>
      <c r="E57" s="24"/>
      <c r="F57" s="24"/>
      <c r="G57" s="25"/>
      <c r="H57" s="26"/>
    </row>
  </sheetData>
  <mergeCells count="64">
    <mergeCell ref="C1:M1"/>
    <mergeCell ref="R1:W1"/>
    <mergeCell ref="I2:L2"/>
    <mergeCell ref="W36:W39"/>
    <mergeCell ref="W40:W46"/>
    <mergeCell ref="W2:W4"/>
    <mergeCell ref="W5:W14"/>
    <mergeCell ref="W16:W22"/>
    <mergeCell ref="W23:W26"/>
    <mergeCell ref="W28:W35"/>
    <mergeCell ref="A2:A4"/>
    <mergeCell ref="B2:B4"/>
    <mergeCell ref="C2:C4"/>
    <mergeCell ref="D2:D4"/>
    <mergeCell ref="E2:E4"/>
    <mergeCell ref="F2:F4"/>
    <mergeCell ref="G2:G4"/>
    <mergeCell ref="H2:H4"/>
    <mergeCell ref="V2:V4"/>
    <mergeCell ref="I3:I4"/>
    <mergeCell ref="J3:J4"/>
    <mergeCell ref="N3:O3"/>
    <mergeCell ref="P3:Q3"/>
    <mergeCell ref="M2:M4"/>
    <mergeCell ref="N2:Q2"/>
    <mergeCell ref="R2:R4"/>
    <mergeCell ref="S2:S4"/>
    <mergeCell ref="T2:T4"/>
    <mergeCell ref="U2:U4"/>
    <mergeCell ref="K3:K4"/>
    <mergeCell ref="L3:L4"/>
    <mergeCell ref="A5:A14"/>
    <mergeCell ref="B5:B14"/>
    <mergeCell ref="C6:C7"/>
    <mergeCell ref="I11:M11"/>
    <mergeCell ref="I14:R14"/>
    <mergeCell ref="A16:A22"/>
    <mergeCell ref="B16:B22"/>
    <mergeCell ref="C16:C17"/>
    <mergeCell ref="D16:D17"/>
    <mergeCell ref="C19:C21"/>
    <mergeCell ref="G24:G25"/>
    <mergeCell ref="H24:H25"/>
    <mergeCell ref="A28:A35"/>
    <mergeCell ref="B28:B33"/>
    <mergeCell ref="C28:C33"/>
    <mergeCell ref="E28:E32"/>
    <mergeCell ref="F28:F32"/>
    <mergeCell ref="G28:G32"/>
    <mergeCell ref="H28:H32"/>
    <mergeCell ref="A23:A26"/>
    <mergeCell ref="B23:B26"/>
    <mergeCell ref="C23:C25"/>
    <mergeCell ref="B34:B35"/>
    <mergeCell ref="C34:C35"/>
    <mergeCell ref="D34:D35"/>
    <mergeCell ref="D42:D43"/>
    <mergeCell ref="E42:E43"/>
    <mergeCell ref="A36:A39"/>
    <mergeCell ref="B36:B39"/>
    <mergeCell ref="C38:C39"/>
    <mergeCell ref="A40:A46"/>
    <mergeCell ref="B40:B46"/>
    <mergeCell ref="C41:C43"/>
  </mergeCells>
  <hyperlinks>
    <hyperlink ref="W5" r:id="rId1" display="https://drive.google.com/drive/u/3/folders/1D-FxFBq844PnE-qPrU8YMP_QsVyIWBa0"/>
    <hyperlink ref="W15" r:id="rId2"/>
    <hyperlink ref="W16" r:id="rId3"/>
    <hyperlink ref="W23" r:id="rId4"/>
    <hyperlink ref="W27" r:id="rId5"/>
    <hyperlink ref="W28" r:id="rId6"/>
    <hyperlink ref="W36" r:id="rId7"/>
    <hyperlink ref="W40" r:id="rId8"/>
  </hyperlinks>
  <pageMargins left="0.7" right="0.7" top="0.75" bottom="0.75" header="0.3" footer="0.3"/>
  <drawing r:id="rId9"/>
  <legacyDrawing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0"/>
  <sheetViews>
    <sheetView tabSelected="1" topLeftCell="E1" zoomScale="91" workbookViewId="0">
      <selection activeCell="S15" sqref="S15"/>
    </sheetView>
  </sheetViews>
  <sheetFormatPr baseColWidth="10" defaultRowHeight="15"/>
  <cols>
    <col min="1" max="1" width="16.33203125" customWidth="1"/>
    <col min="2" max="2" width="25.44140625" customWidth="1"/>
    <col min="3" max="3" width="23.44140625" customWidth="1"/>
    <col min="4" max="5" width="20.77734375" customWidth="1"/>
    <col min="6" max="6" width="16.6640625" customWidth="1"/>
    <col min="7" max="7" width="17.33203125" customWidth="1"/>
    <col min="10" max="11" width="10.77734375" hidden="1" customWidth="1"/>
    <col min="12" max="12" width="0" hidden="1" customWidth="1"/>
    <col min="13" max="13" width="19.44140625" customWidth="1"/>
    <col min="15" max="17" width="0" hidden="1" customWidth="1"/>
    <col min="18" max="18" width="10.77734375" hidden="1" customWidth="1"/>
    <col min="19" max="19" width="32.109375" customWidth="1"/>
    <col min="20" max="20" width="11.5546875" style="27"/>
    <col min="22" max="22" width="30.44140625" customWidth="1"/>
  </cols>
  <sheetData>
    <row r="1" spans="1:24" ht="96" customHeight="1" thickBot="1">
      <c r="C1" s="220" t="s">
        <v>357</v>
      </c>
      <c r="D1" s="220"/>
      <c r="E1" s="220"/>
      <c r="F1" s="220"/>
      <c r="G1" s="220"/>
      <c r="H1" s="220"/>
      <c r="I1" s="220"/>
      <c r="J1" s="220"/>
      <c r="K1" s="220"/>
      <c r="L1" s="220"/>
      <c r="M1" s="220"/>
      <c r="N1" s="220"/>
      <c r="O1" s="210"/>
      <c r="P1" s="210"/>
      <c r="Q1" s="210"/>
      <c r="R1" s="210"/>
      <c r="S1" s="221" t="s">
        <v>358</v>
      </c>
      <c r="T1" s="221"/>
      <c r="U1" s="221"/>
      <c r="V1" s="221"/>
      <c r="W1" s="221"/>
      <c r="X1" s="222"/>
    </row>
    <row r="2" spans="1:24" ht="57.95" customHeight="1" thickTop="1" thickBot="1">
      <c r="A2" s="173" t="s">
        <v>0</v>
      </c>
      <c r="B2" s="176" t="s">
        <v>1</v>
      </c>
      <c r="C2" s="177" t="s">
        <v>2</v>
      </c>
      <c r="D2" s="177" t="s">
        <v>3</v>
      </c>
      <c r="E2" s="177" t="s">
        <v>373</v>
      </c>
      <c r="F2" s="177" t="s">
        <v>4</v>
      </c>
      <c r="G2" s="177" t="s">
        <v>5</v>
      </c>
      <c r="H2" s="180" t="s">
        <v>6</v>
      </c>
      <c r="I2" s="180" t="s">
        <v>7</v>
      </c>
      <c r="J2" s="223" t="s">
        <v>8</v>
      </c>
      <c r="K2" s="224"/>
      <c r="L2" s="224"/>
      <c r="M2" s="225"/>
      <c r="N2" s="203" t="s">
        <v>9</v>
      </c>
      <c r="O2" s="150" t="s">
        <v>10</v>
      </c>
      <c r="P2" s="205"/>
      <c r="Q2" s="205"/>
      <c r="R2" s="151"/>
      <c r="S2" s="206" t="s">
        <v>11</v>
      </c>
      <c r="T2" s="209" t="s">
        <v>12</v>
      </c>
      <c r="U2" s="209" t="s">
        <v>13</v>
      </c>
      <c r="V2" s="206" t="s">
        <v>14</v>
      </c>
      <c r="W2" s="206" t="s">
        <v>15</v>
      </c>
    </row>
    <row r="3" spans="1:24" ht="18" customHeight="1" thickTop="1" thickBot="1">
      <c r="A3" s="174"/>
      <c r="B3" s="177"/>
      <c r="C3" s="177"/>
      <c r="D3" s="177"/>
      <c r="E3" s="177"/>
      <c r="F3" s="177"/>
      <c r="G3" s="177"/>
      <c r="H3" s="180"/>
      <c r="I3" s="180"/>
      <c r="J3" s="202" t="s">
        <v>16</v>
      </c>
      <c r="K3" s="202" t="s">
        <v>17</v>
      </c>
      <c r="L3" s="202" t="s">
        <v>318</v>
      </c>
      <c r="M3" s="202" t="s">
        <v>319</v>
      </c>
      <c r="N3" s="203"/>
      <c r="O3" s="150" t="s">
        <v>18</v>
      </c>
      <c r="P3" s="151"/>
      <c r="Q3" s="150" t="s">
        <v>19</v>
      </c>
      <c r="R3" s="151"/>
      <c r="S3" s="158"/>
      <c r="T3" s="164"/>
      <c r="U3" s="164"/>
      <c r="V3" s="158"/>
      <c r="W3" s="158"/>
    </row>
    <row r="4" spans="1:24" ht="16.5" customHeight="1" thickTop="1" thickBot="1">
      <c r="A4" s="175"/>
      <c r="B4" s="178"/>
      <c r="C4" s="178"/>
      <c r="D4" s="178"/>
      <c r="E4" s="178"/>
      <c r="F4" s="178"/>
      <c r="G4" s="178"/>
      <c r="H4" s="181"/>
      <c r="I4" s="181"/>
      <c r="J4" s="207"/>
      <c r="K4" s="207"/>
      <c r="L4" s="203"/>
      <c r="M4" s="203"/>
      <c r="N4" s="204"/>
      <c r="O4" s="117" t="s">
        <v>20</v>
      </c>
      <c r="P4" s="118" t="s">
        <v>21</v>
      </c>
      <c r="Q4" s="118" t="s">
        <v>20</v>
      </c>
      <c r="R4" s="118" t="s">
        <v>21</v>
      </c>
      <c r="S4" s="208"/>
      <c r="T4" s="164"/>
      <c r="U4" s="164"/>
      <c r="V4" s="158"/>
      <c r="W4" s="158"/>
    </row>
    <row r="5" spans="1:24" ht="165.75">
      <c r="A5" s="91" t="s">
        <v>198</v>
      </c>
      <c r="B5" s="92" t="s">
        <v>199</v>
      </c>
      <c r="C5" s="93" t="s">
        <v>200</v>
      </c>
      <c r="D5" s="94" t="s">
        <v>201</v>
      </c>
      <c r="E5" s="219" t="s">
        <v>374</v>
      </c>
      <c r="F5" s="94" t="s">
        <v>202</v>
      </c>
      <c r="G5" s="95" t="s">
        <v>203</v>
      </c>
      <c r="H5" s="96">
        <v>86</v>
      </c>
      <c r="I5" s="97">
        <v>88</v>
      </c>
      <c r="J5" s="98">
        <v>0.1368</v>
      </c>
      <c r="K5" s="99">
        <v>0.31730000000000003</v>
      </c>
      <c r="L5" s="6"/>
      <c r="M5" s="6"/>
      <c r="N5" s="35">
        <f>K5</f>
        <v>0.31730000000000003</v>
      </c>
      <c r="O5" s="9"/>
      <c r="P5" s="9"/>
      <c r="Q5" s="9"/>
      <c r="R5" s="9"/>
      <c r="T5" s="35">
        <f>N5</f>
        <v>0.31730000000000003</v>
      </c>
      <c r="U5" s="9"/>
      <c r="V5" s="9"/>
      <c r="W5" s="212" t="s">
        <v>359</v>
      </c>
    </row>
    <row r="6" spans="1:24" ht="229.5">
      <c r="A6" s="187" t="s">
        <v>204</v>
      </c>
      <c r="B6" s="37" t="s">
        <v>205</v>
      </c>
      <c r="C6" s="189" t="s">
        <v>206</v>
      </c>
      <c r="D6" s="39" t="s">
        <v>207</v>
      </c>
      <c r="E6" s="214" t="s">
        <v>375</v>
      </c>
      <c r="F6" s="39" t="s">
        <v>208</v>
      </c>
      <c r="G6" s="40" t="s">
        <v>209</v>
      </c>
      <c r="H6" s="41">
        <v>43</v>
      </c>
      <c r="I6" s="42">
        <v>10</v>
      </c>
      <c r="J6" s="43">
        <v>0</v>
      </c>
      <c r="K6" s="6">
        <v>0</v>
      </c>
      <c r="L6" s="6">
        <v>0</v>
      </c>
      <c r="M6" s="6"/>
      <c r="N6" s="6">
        <v>0</v>
      </c>
      <c r="O6" s="9"/>
      <c r="P6" s="9"/>
      <c r="Q6" s="9"/>
      <c r="R6" s="9"/>
      <c r="S6" s="9"/>
      <c r="T6" s="35">
        <f t="shared" ref="T6:T30" si="0">J6</f>
        <v>0</v>
      </c>
      <c r="U6" s="9"/>
      <c r="V6" s="9"/>
      <c r="W6" s="212" t="s">
        <v>360</v>
      </c>
    </row>
    <row r="7" spans="1:24" ht="63.75">
      <c r="A7" s="192"/>
      <c r="B7" s="37" t="s">
        <v>210</v>
      </c>
      <c r="C7" s="194"/>
      <c r="D7" s="44" t="s">
        <v>211</v>
      </c>
      <c r="E7" s="215"/>
      <c r="F7" s="44" t="s">
        <v>93</v>
      </c>
      <c r="G7" s="45" t="s">
        <v>212</v>
      </c>
      <c r="H7" s="46">
        <v>0.5</v>
      </c>
      <c r="I7" s="47">
        <v>0.6</v>
      </c>
      <c r="J7" s="66">
        <v>0</v>
      </c>
      <c r="K7" s="29">
        <v>0</v>
      </c>
      <c r="L7" s="6">
        <v>0</v>
      </c>
      <c r="M7" s="6"/>
      <c r="N7" s="6">
        <v>0</v>
      </c>
      <c r="O7" s="9"/>
      <c r="P7" s="9"/>
      <c r="Q7" s="9"/>
      <c r="R7" s="9"/>
      <c r="S7" s="9"/>
      <c r="T7" s="35">
        <f t="shared" si="0"/>
        <v>0</v>
      </c>
      <c r="U7" s="9"/>
      <c r="V7" s="9"/>
      <c r="W7" s="212" t="s">
        <v>361</v>
      </c>
    </row>
    <row r="8" spans="1:24" ht="405">
      <c r="A8" s="36" t="s">
        <v>213</v>
      </c>
      <c r="B8" s="37" t="s">
        <v>214</v>
      </c>
      <c r="C8" s="38" t="s">
        <v>215</v>
      </c>
      <c r="D8" s="44" t="s">
        <v>216</v>
      </c>
      <c r="E8" s="125" t="s">
        <v>376</v>
      </c>
      <c r="F8" s="44" t="s">
        <v>217</v>
      </c>
      <c r="G8" s="39" t="s">
        <v>218</v>
      </c>
      <c r="H8" s="46">
        <v>0.5</v>
      </c>
      <c r="I8" s="47">
        <v>0.6</v>
      </c>
      <c r="J8" s="66">
        <v>0</v>
      </c>
      <c r="K8" s="29">
        <v>0</v>
      </c>
      <c r="L8" s="29">
        <f>2/2</f>
        <v>1</v>
      </c>
      <c r="M8" s="6"/>
      <c r="N8" s="6">
        <v>0</v>
      </c>
      <c r="O8" s="9"/>
      <c r="P8" s="9"/>
      <c r="Q8" s="9"/>
      <c r="R8" s="9"/>
      <c r="S8" s="8" t="s">
        <v>322</v>
      </c>
      <c r="T8" s="35">
        <f t="shared" si="0"/>
        <v>0</v>
      </c>
      <c r="U8" s="9"/>
      <c r="V8" s="9"/>
      <c r="W8" s="212" t="s">
        <v>362</v>
      </c>
    </row>
    <row r="9" spans="1:24" ht="66">
      <c r="A9" s="187" t="s">
        <v>219</v>
      </c>
      <c r="B9" s="188" t="s">
        <v>220</v>
      </c>
      <c r="C9" s="201" t="s">
        <v>221</v>
      </c>
      <c r="D9" s="199" t="s">
        <v>222</v>
      </c>
      <c r="E9" s="122"/>
      <c r="F9" s="39" t="s">
        <v>223</v>
      </c>
      <c r="G9" s="39" t="s">
        <v>224</v>
      </c>
      <c r="H9" s="41">
        <v>0</v>
      </c>
      <c r="I9" s="48">
        <v>0</v>
      </c>
      <c r="J9" s="197" t="s">
        <v>225</v>
      </c>
      <c r="K9" s="172"/>
      <c r="L9" s="172"/>
      <c r="M9" s="172"/>
      <c r="N9" s="9"/>
      <c r="O9" s="9"/>
      <c r="P9" s="9"/>
      <c r="Q9" s="9"/>
      <c r="R9" s="9"/>
      <c r="S9" s="9"/>
      <c r="T9" s="35" t="str">
        <f t="shared" si="0"/>
        <v>NO TIENE METAS ASIGNADAS PARA EL PERIODO</v>
      </c>
      <c r="U9" s="9"/>
      <c r="V9" s="9"/>
      <c r="W9" s="213" t="s">
        <v>363</v>
      </c>
    </row>
    <row r="10" spans="1:24" ht="89.25">
      <c r="A10" s="192"/>
      <c r="B10" s="193"/>
      <c r="C10" s="201"/>
      <c r="D10" s="200"/>
      <c r="E10" s="123"/>
      <c r="F10" s="39" t="s">
        <v>227</v>
      </c>
      <c r="G10" s="39" t="s">
        <v>228</v>
      </c>
      <c r="H10" s="41">
        <v>0</v>
      </c>
      <c r="I10" s="48">
        <v>0</v>
      </c>
      <c r="J10" s="197" t="s">
        <v>225</v>
      </c>
      <c r="K10" s="172"/>
      <c r="L10" s="172"/>
      <c r="M10" s="172"/>
      <c r="N10" s="9"/>
      <c r="O10" s="9"/>
      <c r="P10" s="9"/>
      <c r="Q10" s="9"/>
      <c r="R10" s="9"/>
      <c r="S10" s="9"/>
      <c r="T10" s="35" t="str">
        <f t="shared" si="0"/>
        <v>NO TIENE METAS ASIGNADAS PARA EL PERIODO</v>
      </c>
      <c r="U10" s="9"/>
      <c r="V10" s="9"/>
      <c r="W10" s="213" t="s">
        <v>363</v>
      </c>
    </row>
    <row r="11" spans="1:24" ht="82.5">
      <c r="A11" s="187" t="s">
        <v>229</v>
      </c>
      <c r="B11" s="188" t="s">
        <v>230</v>
      </c>
      <c r="C11" s="189" t="s">
        <v>231</v>
      </c>
      <c r="D11" s="44" t="s">
        <v>232</v>
      </c>
      <c r="E11" s="216" t="s">
        <v>377</v>
      </c>
      <c r="F11" s="44" t="s">
        <v>233</v>
      </c>
      <c r="G11" s="44" t="s">
        <v>234</v>
      </c>
      <c r="H11" s="45">
        <v>0</v>
      </c>
      <c r="I11" s="50">
        <v>1</v>
      </c>
      <c r="J11" s="43">
        <v>0</v>
      </c>
      <c r="K11" s="6">
        <v>0</v>
      </c>
      <c r="L11" s="6">
        <v>0</v>
      </c>
      <c r="M11" s="6">
        <v>0</v>
      </c>
      <c r="N11" s="6">
        <v>0</v>
      </c>
      <c r="O11" s="9"/>
      <c r="P11" s="9"/>
      <c r="Q11" s="9"/>
      <c r="R11" s="9"/>
      <c r="S11" s="9"/>
      <c r="T11" s="35">
        <f t="shared" si="0"/>
        <v>0</v>
      </c>
      <c r="U11" s="9"/>
      <c r="V11" s="9"/>
      <c r="W11" s="213" t="s">
        <v>226</v>
      </c>
    </row>
    <row r="12" spans="1:24" ht="89.25">
      <c r="A12" s="187"/>
      <c r="B12" s="188"/>
      <c r="C12" s="194"/>
      <c r="D12" s="44" t="s">
        <v>235</v>
      </c>
      <c r="E12" s="217"/>
      <c r="F12" s="44" t="s">
        <v>93</v>
      </c>
      <c r="G12" s="45" t="s">
        <v>236</v>
      </c>
      <c r="H12" s="45">
        <v>3</v>
      </c>
      <c r="I12" s="50">
        <v>0</v>
      </c>
      <c r="J12" s="197" t="s">
        <v>225</v>
      </c>
      <c r="K12" s="172"/>
      <c r="L12" s="172"/>
      <c r="M12" s="172"/>
      <c r="N12" s="9"/>
      <c r="O12" s="9"/>
      <c r="P12" s="9"/>
      <c r="Q12" s="9"/>
      <c r="R12" s="9"/>
      <c r="S12" s="9"/>
      <c r="T12" s="35" t="str">
        <f t="shared" si="0"/>
        <v>NO TIENE METAS ASIGNADAS PARA EL PERIODO</v>
      </c>
      <c r="U12" s="9"/>
      <c r="V12" s="9"/>
      <c r="W12" s="212"/>
    </row>
    <row r="13" spans="1:24" ht="99">
      <c r="A13" s="187"/>
      <c r="B13" s="188"/>
      <c r="C13" s="198" t="s">
        <v>237</v>
      </c>
      <c r="D13" s="45" t="s">
        <v>238</v>
      </c>
      <c r="E13" s="217"/>
      <c r="F13" s="45" t="s">
        <v>239</v>
      </c>
      <c r="G13" s="45" t="s">
        <v>236</v>
      </c>
      <c r="H13" s="53">
        <v>0</v>
      </c>
      <c r="I13" s="54">
        <v>0.1</v>
      </c>
      <c r="J13" s="55">
        <v>0.02</v>
      </c>
      <c r="K13" s="16">
        <v>0.22</v>
      </c>
      <c r="L13" s="16">
        <v>0.57999999999999996</v>
      </c>
      <c r="M13" s="16">
        <v>0.84</v>
      </c>
      <c r="N13" s="16">
        <f>K13</f>
        <v>0.22</v>
      </c>
      <c r="O13" s="9"/>
      <c r="P13" s="9"/>
      <c r="Q13" s="9"/>
      <c r="R13" s="9"/>
      <c r="S13" s="8" t="s">
        <v>384</v>
      </c>
      <c r="T13" s="35">
        <f>K13</f>
        <v>0.22</v>
      </c>
      <c r="U13" s="9"/>
      <c r="V13" s="9"/>
      <c r="W13" s="213" t="s">
        <v>364</v>
      </c>
    </row>
    <row r="14" spans="1:24" ht="135">
      <c r="A14" s="187"/>
      <c r="B14" s="188"/>
      <c r="C14" s="198"/>
      <c r="D14" s="45" t="s">
        <v>240</v>
      </c>
      <c r="E14" s="217"/>
      <c r="F14" s="45" t="s">
        <v>239</v>
      </c>
      <c r="G14" s="45" t="s">
        <v>236</v>
      </c>
      <c r="H14" s="56">
        <v>0.9</v>
      </c>
      <c r="I14" s="47">
        <v>0.9</v>
      </c>
      <c r="J14" s="43">
        <v>0</v>
      </c>
      <c r="K14" s="28">
        <f>1/7</f>
        <v>0.14285714285714285</v>
      </c>
      <c r="L14" s="29">
        <f>4/7</f>
        <v>0.5714285714285714</v>
      </c>
      <c r="M14" s="29">
        <f>6/7</f>
        <v>0.8571428571428571</v>
      </c>
      <c r="N14" s="35">
        <f>K14</f>
        <v>0.14285714285714285</v>
      </c>
      <c r="O14" s="9"/>
      <c r="P14" s="9"/>
      <c r="Q14" s="9"/>
      <c r="R14" s="9"/>
      <c r="S14" s="8" t="s">
        <v>323</v>
      </c>
      <c r="T14" s="35">
        <f>K14</f>
        <v>0.14285714285714285</v>
      </c>
      <c r="U14" s="9"/>
      <c r="V14" s="8" t="s">
        <v>241</v>
      </c>
      <c r="W14" s="213" t="s">
        <v>365</v>
      </c>
    </row>
    <row r="15" spans="1:24" ht="132">
      <c r="A15" s="187"/>
      <c r="B15" s="188"/>
      <c r="C15" s="198"/>
      <c r="D15" s="44" t="s">
        <v>242</v>
      </c>
      <c r="E15" s="218"/>
      <c r="F15" s="44" t="s">
        <v>243</v>
      </c>
      <c r="G15" s="44" t="s">
        <v>244</v>
      </c>
      <c r="H15" s="53">
        <v>0</v>
      </c>
      <c r="I15" s="54">
        <v>0.3</v>
      </c>
      <c r="J15" s="66">
        <v>0</v>
      </c>
      <c r="K15" s="29">
        <v>0</v>
      </c>
      <c r="L15" s="29">
        <v>0</v>
      </c>
      <c r="M15" s="6">
        <v>0</v>
      </c>
      <c r="N15" s="6">
        <v>0</v>
      </c>
      <c r="O15" s="9"/>
      <c r="P15" s="9"/>
      <c r="Q15" s="9"/>
      <c r="R15" s="9"/>
      <c r="S15" s="9" t="s">
        <v>324</v>
      </c>
      <c r="T15" s="35">
        <f t="shared" si="0"/>
        <v>0</v>
      </c>
      <c r="U15" s="9"/>
      <c r="V15" s="9"/>
      <c r="W15" s="213" t="s">
        <v>365</v>
      </c>
    </row>
    <row r="16" spans="1:24" ht="165">
      <c r="A16" s="187"/>
      <c r="B16" s="188"/>
      <c r="C16" s="38" t="s">
        <v>245</v>
      </c>
      <c r="D16" s="45" t="s">
        <v>246</v>
      </c>
      <c r="E16" s="124" t="s">
        <v>378</v>
      </c>
      <c r="F16" s="44" t="s">
        <v>239</v>
      </c>
      <c r="G16" s="45" t="s">
        <v>236</v>
      </c>
      <c r="H16" s="53">
        <v>0.9</v>
      </c>
      <c r="I16" s="54">
        <v>0.9</v>
      </c>
      <c r="J16" s="28">
        <f>(9*100%)/86</f>
        <v>0.10465116279069768</v>
      </c>
      <c r="K16" s="28">
        <f>(26*100%)/86</f>
        <v>0.30232558139534882</v>
      </c>
      <c r="L16" s="16">
        <v>0.52</v>
      </c>
      <c r="M16" s="16">
        <v>0.9</v>
      </c>
      <c r="N16" s="35">
        <f>M16</f>
        <v>0.9</v>
      </c>
      <c r="O16" s="9"/>
      <c r="P16" s="9"/>
      <c r="Q16" s="9"/>
      <c r="R16" s="9"/>
      <c r="S16" s="9" t="s">
        <v>325</v>
      </c>
      <c r="T16" s="35">
        <f>N16</f>
        <v>0.9</v>
      </c>
      <c r="U16" s="9"/>
      <c r="V16" s="8" t="s">
        <v>320</v>
      </c>
      <c r="W16" s="213" t="s">
        <v>366</v>
      </c>
    </row>
    <row r="17" spans="1:23" ht="76.5">
      <c r="A17" s="57" t="s">
        <v>247</v>
      </c>
      <c r="B17" s="58" t="s">
        <v>248</v>
      </c>
      <c r="C17" s="59" t="s">
        <v>249</v>
      </c>
      <c r="D17" s="60" t="s">
        <v>250</v>
      </c>
      <c r="E17" s="60" t="s">
        <v>379</v>
      </c>
      <c r="F17" s="60" t="s">
        <v>251</v>
      </c>
      <c r="G17" s="60" t="s">
        <v>252</v>
      </c>
      <c r="H17" s="61">
        <v>0</v>
      </c>
      <c r="I17" s="62">
        <v>0</v>
      </c>
      <c r="J17" s="195" t="s">
        <v>225</v>
      </c>
      <c r="K17" s="196"/>
      <c r="L17" s="196"/>
      <c r="M17" s="197"/>
      <c r="N17" s="9"/>
      <c r="O17" s="9"/>
      <c r="P17" s="9"/>
      <c r="Q17" s="9"/>
      <c r="R17" s="9"/>
      <c r="S17" s="9"/>
      <c r="T17" s="226" t="str">
        <f t="shared" si="0"/>
        <v>NO TIENE METAS ASIGNADAS PARA EL PERIODO</v>
      </c>
      <c r="U17" s="9"/>
      <c r="V17" s="9"/>
      <c r="W17" s="213" t="s">
        <v>253</v>
      </c>
    </row>
    <row r="18" spans="1:23" ht="82.5">
      <c r="A18" s="187" t="s">
        <v>254</v>
      </c>
      <c r="B18" s="188" t="s">
        <v>255</v>
      </c>
      <c r="C18" s="189" t="s">
        <v>256</v>
      </c>
      <c r="D18" s="44" t="s">
        <v>257</v>
      </c>
      <c r="E18" s="216" t="s">
        <v>380</v>
      </c>
      <c r="F18" s="44" t="s">
        <v>258</v>
      </c>
      <c r="G18" s="44" t="s">
        <v>259</v>
      </c>
      <c r="H18" s="45">
        <v>0</v>
      </c>
      <c r="I18" s="50">
        <v>0</v>
      </c>
      <c r="J18" s="195" t="s">
        <v>225</v>
      </c>
      <c r="K18" s="196"/>
      <c r="L18" s="196"/>
      <c r="M18" s="197"/>
      <c r="N18" s="9"/>
      <c r="O18" s="9"/>
      <c r="P18" s="9"/>
      <c r="Q18" s="9"/>
      <c r="R18" s="9"/>
      <c r="S18" s="9"/>
      <c r="T18" s="226" t="str">
        <f t="shared" si="0"/>
        <v>NO TIENE METAS ASIGNADAS PARA EL PERIODO</v>
      </c>
      <c r="U18" s="9"/>
      <c r="V18" s="9"/>
      <c r="W18" s="213" t="s">
        <v>260</v>
      </c>
    </row>
    <row r="19" spans="1:23" ht="90">
      <c r="A19" s="192"/>
      <c r="B19" s="193"/>
      <c r="C19" s="194"/>
      <c r="D19" s="44" t="s">
        <v>261</v>
      </c>
      <c r="E19" s="217"/>
      <c r="F19" s="45" t="s">
        <v>262</v>
      </c>
      <c r="G19" s="45" t="s">
        <v>263</v>
      </c>
      <c r="H19" s="45">
        <v>0</v>
      </c>
      <c r="I19" s="63">
        <v>2</v>
      </c>
      <c r="J19" s="43">
        <v>2</v>
      </c>
      <c r="K19" s="6">
        <v>0</v>
      </c>
      <c r="L19" s="6">
        <v>0</v>
      </c>
      <c r="M19" s="6">
        <v>0</v>
      </c>
      <c r="N19" s="16">
        <v>1</v>
      </c>
      <c r="O19" s="9"/>
      <c r="P19" s="9"/>
      <c r="Q19" s="9"/>
      <c r="R19" s="9"/>
      <c r="S19" s="9"/>
      <c r="T19" s="35">
        <f>N19</f>
        <v>1</v>
      </c>
      <c r="U19" s="9"/>
      <c r="V19" s="8" t="s">
        <v>264</v>
      </c>
      <c r="W19" s="213" t="s">
        <v>260</v>
      </c>
    </row>
    <row r="20" spans="1:23" ht="90">
      <c r="A20" s="192"/>
      <c r="B20" s="193"/>
      <c r="C20" s="38" t="s">
        <v>265</v>
      </c>
      <c r="D20" s="44" t="s">
        <v>266</v>
      </c>
      <c r="E20" s="218"/>
      <c r="F20" s="44" t="s">
        <v>267</v>
      </c>
      <c r="G20" s="44" t="s">
        <v>268</v>
      </c>
      <c r="H20" s="64">
        <v>0</v>
      </c>
      <c r="I20" s="54">
        <v>0.2</v>
      </c>
      <c r="J20" s="55">
        <v>0.1</v>
      </c>
      <c r="K20" s="16">
        <v>0.1</v>
      </c>
      <c r="L20" s="16">
        <v>0.1</v>
      </c>
      <c r="M20" s="16">
        <v>0.1</v>
      </c>
      <c r="N20" s="16">
        <v>0.1</v>
      </c>
      <c r="O20" s="9"/>
      <c r="P20" s="9"/>
      <c r="Q20" s="9"/>
      <c r="R20" s="9"/>
      <c r="S20" s="9"/>
      <c r="T20" s="35">
        <f t="shared" si="0"/>
        <v>0.1</v>
      </c>
      <c r="U20" s="9"/>
      <c r="V20" s="8" t="s">
        <v>269</v>
      </c>
      <c r="W20" s="213" t="s">
        <v>367</v>
      </c>
    </row>
    <row r="21" spans="1:23" ht="99">
      <c r="A21" s="187" t="s">
        <v>270</v>
      </c>
      <c r="B21" s="188" t="s">
        <v>271</v>
      </c>
      <c r="C21" s="189" t="s">
        <v>272</v>
      </c>
      <c r="D21" s="44" t="s">
        <v>273</v>
      </c>
      <c r="E21" s="216" t="s">
        <v>381</v>
      </c>
      <c r="F21" s="190" t="s">
        <v>267</v>
      </c>
      <c r="G21" s="190" t="s">
        <v>268</v>
      </c>
      <c r="H21" s="185">
        <v>0</v>
      </c>
      <c r="I21" s="186">
        <v>0.2</v>
      </c>
      <c r="J21" s="66">
        <v>1</v>
      </c>
      <c r="K21" s="29">
        <v>0</v>
      </c>
      <c r="L21" s="29">
        <v>0</v>
      </c>
      <c r="M21" s="6">
        <v>0</v>
      </c>
      <c r="N21" s="6">
        <v>1</v>
      </c>
      <c r="O21" s="9"/>
      <c r="P21" s="9"/>
      <c r="Q21" s="9"/>
      <c r="R21" s="9"/>
      <c r="S21" s="9"/>
      <c r="T21" s="35">
        <f t="shared" si="0"/>
        <v>1</v>
      </c>
      <c r="U21" s="9"/>
      <c r="V21" s="9"/>
      <c r="W21" s="212" t="s">
        <v>368</v>
      </c>
    </row>
    <row r="22" spans="1:23" ht="99">
      <c r="A22" s="187"/>
      <c r="B22" s="188"/>
      <c r="C22" s="194"/>
      <c r="D22" s="44" t="s">
        <v>274</v>
      </c>
      <c r="E22" s="217"/>
      <c r="F22" s="190"/>
      <c r="G22" s="190"/>
      <c r="H22" s="185"/>
      <c r="I22" s="186"/>
      <c r="J22" s="66">
        <v>0</v>
      </c>
      <c r="K22" s="29">
        <f>2/4</f>
        <v>0.5</v>
      </c>
      <c r="L22" s="55">
        <v>0.1</v>
      </c>
      <c r="M22" s="16">
        <v>0.4</v>
      </c>
      <c r="N22" s="16">
        <v>1</v>
      </c>
      <c r="O22" s="9"/>
      <c r="P22" s="9"/>
      <c r="Q22" s="9"/>
      <c r="R22" s="9"/>
      <c r="S22" s="8" t="s">
        <v>326</v>
      </c>
      <c r="T22" s="35">
        <f>K22</f>
        <v>0.5</v>
      </c>
      <c r="U22" s="9"/>
      <c r="V22" s="9"/>
      <c r="W22" s="212" t="s">
        <v>368</v>
      </c>
    </row>
    <row r="23" spans="1:23" ht="99">
      <c r="A23" s="187"/>
      <c r="B23" s="188"/>
      <c r="C23" s="194"/>
      <c r="D23" s="44" t="s">
        <v>275</v>
      </c>
      <c r="E23" s="217"/>
      <c r="F23" s="44" t="s">
        <v>276</v>
      </c>
      <c r="G23" s="44" t="s">
        <v>277</v>
      </c>
      <c r="H23" s="65">
        <v>0</v>
      </c>
      <c r="I23" s="54">
        <v>0.6</v>
      </c>
      <c r="J23" s="126">
        <v>42</v>
      </c>
      <c r="K23" s="127">
        <v>0</v>
      </c>
      <c r="L23" s="127">
        <v>38</v>
      </c>
      <c r="M23" s="127">
        <v>0</v>
      </c>
      <c r="N23" s="127">
        <v>42</v>
      </c>
      <c r="O23" s="9"/>
      <c r="P23" s="9"/>
      <c r="Q23" s="9"/>
      <c r="R23" s="9"/>
      <c r="S23" s="8" t="s">
        <v>327</v>
      </c>
      <c r="T23" s="35">
        <v>0.42</v>
      </c>
      <c r="U23" s="9"/>
      <c r="V23" s="9"/>
      <c r="W23" s="212" t="s">
        <v>368</v>
      </c>
    </row>
    <row r="24" spans="1:23" ht="99">
      <c r="A24" s="192"/>
      <c r="B24" s="193"/>
      <c r="C24" s="52" t="s">
        <v>278</v>
      </c>
      <c r="D24" s="45" t="s">
        <v>279</v>
      </c>
      <c r="E24" s="218"/>
      <c r="F24" s="45" t="s">
        <v>280</v>
      </c>
      <c r="G24" s="45" t="s">
        <v>244</v>
      </c>
      <c r="H24" s="53">
        <v>0.75</v>
      </c>
      <c r="I24" s="54">
        <v>0.75</v>
      </c>
      <c r="J24" s="66">
        <f>2/19</f>
        <v>0.10526315789473684</v>
      </c>
      <c r="K24" s="66">
        <f>6/19</f>
        <v>0.31578947368421051</v>
      </c>
      <c r="L24" s="66">
        <f>10/19</f>
        <v>0.52631578947368418</v>
      </c>
      <c r="M24" s="29">
        <f>15/19</f>
        <v>0.78947368421052633</v>
      </c>
      <c r="N24" s="29">
        <f>15/19</f>
        <v>0.78947368421052633</v>
      </c>
      <c r="O24" s="9"/>
      <c r="P24" s="9"/>
      <c r="Q24" s="9"/>
      <c r="R24" s="9"/>
      <c r="S24" s="9" t="s">
        <v>328</v>
      </c>
      <c r="T24" s="35">
        <f>N24</f>
        <v>0.78947368421052633</v>
      </c>
      <c r="U24" s="9"/>
      <c r="V24" s="9"/>
      <c r="W24" s="212" t="s">
        <v>368</v>
      </c>
    </row>
    <row r="25" spans="1:23" ht="66">
      <c r="A25" s="187" t="s">
        <v>281</v>
      </c>
      <c r="B25" s="188" t="s">
        <v>282</v>
      </c>
      <c r="C25" s="189" t="s">
        <v>283</v>
      </c>
      <c r="D25" s="190" t="s">
        <v>284</v>
      </c>
      <c r="E25" s="216" t="s">
        <v>382</v>
      </c>
      <c r="F25" s="44" t="s">
        <v>285</v>
      </c>
      <c r="G25" s="45" t="s">
        <v>286</v>
      </c>
      <c r="H25" s="45">
        <v>1</v>
      </c>
      <c r="I25" s="50">
        <v>2</v>
      </c>
      <c r="J25" s="43">
        <v>0</v>
      </c>
      <c r="K25" s="45">
        <v>1</v>
      </c>
      <c r="L25" s="45">
        <v>0</v>
      </c>
      <c r="M25" s="6">
        <v>0</v>
      </c>
      <c r="N25" s="29">
        <f>K25/I25</f>
        <v>0.5</v>
      </c>
      <c r="O25" s="9"/>
      <c r="P25" s="9"/>
      <c r="Q25" s="9"/>
      <c r="R25" s="9"/>
      <c r="S25" s="9"/>
      <c r="T25" s="35">
        <f t="shared" si="0"/>
        <v>0</v>
      </c>
      <c r="U25" s="9"/>
      <c r="V25" s="9"/>
      <c r="W25" s="213" t="s">
        <v>369</v>
      </c>
    </row>
    <row r="26" spans="1:23" ht="66">
      <c r="A26" s="187"/>
      <c r="B26" s="188"/>
      <c r="C26" s="189"/>
      <c r="D26" s="191"/>
      <c r="E26" s="217"/>
      <c r="F26" s="44" t="s">
        <v>287</v>
      </c>
      <c r="G26" s="45" t="s">
        <v>288</v>
      </c>
      <c r="H26" s="45">
        <v>0</v>
      </c>
      <c r="I26" s="50">
        <v>6</v>
      </c>
      <c r="J26" s="43">
        <v>0</v>
      </c>
      <c r="K26" s="45">
        <v>0</v>
      </c>
      <c r="L26" s="45">
        <v>0</v>
      </c>
      <c r="M26" s="6">
        <v>0</v>
      </c>
      <c r="N26" s="6">
        <v>0</v>
      </c>
      <c r="O26" s="9"/>
      <c r="P26" s="9"/>
      <c r="Q26" s="9"/>
      <c r="R26" s="9"/>
      <c r="S26" s="9"/>
      <c r="T26" s="35">
        <f t="shared" si="0"/>
        <v>0</v>
      </c>
      <c r="U26" s="9"/>
      <c r="V26" s="9"/>
      <c r="W26" s="213" t="s">
        <v>369</v>
      </c>
    </row>
    <row r="27" spans="1:23" ht="66">
      <c r="A27" s="187"/>
      <c r="B27" s="188"/>
      <c r="C27" s="189"/>
      <c r="D27" s="45" t="s">
        <v>289</v>
      </c>
      <c r="E27" s="218"/>
      <c r="F27" s="44" t="s">
        <v>290</v>
      </c>
      <c r="G27" s="45" t="s">
        <v>291</v>
      </c>
      <c r="H27" s="45">
        <v>3</v>
      </c>
      <c r="I27" s="50">
        <v>4</v>
      </c>
      <c r="J27" s="43">
        <v>0</v>
      </c>
      <c r="K27" s="45">
        <v>5</v>
      </c>
      <c r="L27" s="45">
        <v>0</v>
      </c>
      <c r="M27" s="6">
        <v>0</v>
      </c>
      <c r="N27" s="6">
        <v>5</v>
      </c>
      <c r="O27" s="9"/>
      <c r="P27" s="9"/>
      <c r="Q27" s="9"/>
      <c r="R27" s="9"/>
      <c r="S27" s="9"/>
      <c r="T27" s="35">
        <v>1</v>
      </c>
      <c r="U27" s="9"/>
      <c r="V27" s="9"/>
      <c r="W27" s="213" t="s">
        <v>369</v>
      </c>
    </row>
    <row r="28" spans="1:23" ht="127.5">
      <c r="A28" s="36" t="s">
        <v>292</v>
      </c>
      <c r="B28" s="37" t="s">
        <v>293</v>
      </c>
      <c r="C28" s="52" t="s">
        <v>294</v>
      </c>
      <c r="D28" s="45" t="s">
        <v>295</v>
      </c>
      <c r="E28" s="124"/>
      <c r="F28" s="45" t="s">
        <v>296</v>
      </c>
      <c r="G28" s="45" t="s">
        <v>297</v>
      </c>
      <c r="H28" s="45">
        <v>2</v>
      </c>
      <c r="I28" s="67">
        <v>3</v>
      </c>
      <c r="J28" s="43">
        <v>0</v>
      </c>
      <c r="K28" s="45">
        <v>0</v>
      </c>
      <c r="L28" s="45">
        <v>1</v>
      </c>
      <c r="M28" s="6">
        <v>2</v>
      </c>
      <c r="N28" s="6">
        <v>0</v>
      </c>
      <c r="O28" s="9"/>
      <c r="P28" s="9"/>
      <c r="Q28" s="9"/>
      <c r="R28" s="9"/>
      <c r="S28" s="9" t="s">
        <v>355</v>
      </c>
      <c r="T28" s="35">
        <f t="shared" si="0"/>
        <v>0</v>
      </c>
      <c r="U28" s="9"/>
      <c r="V28" s="9"/>
      <c r="W28" s="213" t="s">
        <v>370</v>
      </c>
    </row>
    <row r="29" spans="1:23" ht="127.5">
      <c r="A29" s="36" t="s">
        <v>298</v>
      </c>
      <c r="B29" s="37" t="s">
        <v>299</v>
      </c>
      <c r="C29" s="38" t="s">
        <v>300</v>
      </c>
      <c r="D29" s="44" t="s">
        <v>301</v>
      </c>
      <c r="E29" s="125" t="s">
        <v>383</v>
      </c>
      <c r="F29" s="44" t="s">
        <v>302</v>
      </c>
      <c r="G29" s="68" t="s">
        <v>303</v>
      </c>
      <c r="H29" s="53">
        <v>0.7</v>
      </c>
      <c r="I29" s="54">
        <v>0.75</v>
      </c>
      <c r="J29" s="55">
        <v>0.73</v>
      </c>
      <c r="K29" s="35">
        <v>0.76249999999999996</v>
      </c>
      <c r="L29" s="35">
        <v>0.76249999999999996</v>
      </c>
      <c r="M29" s="35">
        <v>0.76249999999999996</v>
      </c>
      <c r="N29" s="35">
        <v>1</v>
      </c>
      <c r="O29" s="9"/>
      <c r="P29" s="9"/>
      <c r="Q29" s="9"/>
      <c r="R29" s="9"/>
      <c r="S29" s="9"/>
      <c r="T29" s="35">
        <v>1</v>
      </c>
      <c r="U29" s="9"/>
      <c r="V29" s="9"/>
      <c r="W29" s="212" t="s">
        <v>371</v>
      </c>
    </row>
    <row r="30" spans="1:23" ht="225.75" thickBot="1">
      <c r="A30" s="69" t="s">
        <v>304</v>
      </c>
      <c r="B30" s="70" t="s">
        <v>305</v>
      </c>
      <c r="C30" s="71" t="s">
        <v>305</v>
      </c>
      <c r="D30" s="72" t="s">
        <v>306</v>
      </c>
      <c r="E30" s="72"/>
      <c r="F30" s="72" t="s">
        <v>307</v>
      </c>
      <c r="G30" s="73" t="s">
        <v>308</v>
      </c>
      <c r="H30" s="74">
        <v>0.4</v>
      </c>
      <c r="I30" s="75">
        <v>0.6</v>
      </c>
      <c r="J30" s="55">
        <v>0.05</v>
      </c>
      <c r="K30" s="16">
        <v>0.05</v>
      </c>
      <c r="L30" s="29">
        <f>2/4</f>
        <v>0.5</v>
      </c>
      <c r="M30" s="29">
        <f>4/4</f>
        <v>1</v>
      </c>
      <c r="N30" s="6">
        <v>0</v>
      </c>
      <c r="O30" s="9"/>
      <c r="P30" s="9"/>
      <c r="Q30" s="9"/>
      <c r="R30" s="9"/>
      <c r="S30" s="8" t="s">
        <v>354</v>
      </c>
      <c r="T30" s="35">
        <f t="shared" si="0"/>
        <v>0.05</v>
      </c>
      <c r="U30" s="9"/>
      <c r="V30" s="8" t="s">
        <v>321</v>
      </c>
      <c r="W30" s="213" t="s">
        <v>372</v>
      </c>
    </row>
  </sheetData>
  <mergeCells count="59">
    <mergeCell ref="C1:N1"/>
    <mergeCell ref="E2:E4"/>
    <mergeCell ref="E6:E7"/>
    <mergeCell ref="S1:W1"/>
    <mergeCell ref="J2:M2"/>
    <mergeCell ref="W2:W4"/>
    <mergeCell ref="A2:A4"/>
    <mergeCell ref="B2:B4"/>
    <mergeCell ref="C2:C4"/>
    <mergeCell ref="D2:D4"/>
    <mergeCell ref="F2:F4"/>
    <mergeCell ref="G2:G4"/>
    <mergeCell ref="H2:H4"/>
    <mergeCell ref="I2:I4"/>
    <mergeCell ref="V2:V4"/>
    <mergeCell ref="J3:J4"/>
    <mergeCell ref="K3:K4"/>
    <mergeCell ref="S2:S4"/>
    <mergeCell ref="T2:T4"/>
    <mergeCell ref="U2:U4"/>
    <mergeCell ref="L3:L4"/>
    <mergeCell ref="N2:N4"/>
    <mergeCell ref="O2:R2"/>
    <mergeCell ref="M3:M4"/>
    <mergeCell ref="O3:P3"/>
    <mergeCell ref="Q3:R3"/>
    <mergeCell ref="A6:A7"/>
    <mergeCell ref="C6:C7"/>
    <mergeCell ref="A9:A10"/>
    <mergeCell ref="B9:B10"/>
    <mergeCell ref="C9:C10"/>
    <mergeCell ref="J9:M9"/>
    <mergeCell ref="J10:M10"/>
    <mergeCell ref="A11:A16"/>
    <mergeCell ref="B11:B16"/>
    <mergeCell ref="C11:C12"/>
    <mergeCell ref="J12:M12"/>
    <mergeCell ref="C13:C15"/>
    <mergeCell ref="D9:D10"/>
    <mergeCell ref="E11:E15"/>
    <mergeCell ref="J17:M17"/>
    <mergeCell ref="A18:A20"/>
    <mergeCell ref="B18:B20"/>
    <mergeCell ref="C18:C19"/>
    <mergeCell ref="J18:M18"/>
    <mergeCell ref="E18:E20"/>
    <mergeCell ref="E21:E24"/>
    <mergeCell ref="H21:H22"/>
    <mergeCell ref="I21:I22"/>
    <mergeCell ref="A25:A27"/>
    <mergeCell ref="B25:B27"/>
    <mergeCell ref="C25:C27"/>
    <mergeCell ref="D25:D26"/>
    <mergeCell ref="A21:A24"/>
    <mergeCell ref="B21:B24"/>
    <mergeCell ref="C21:C23"/>
    <mergeCell ref="F21:F22"/>
    <mergeCell ref="G21:G22"/>
    <mergeCell ref="E25:E27"/>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MISIONAL</vt:lpstr>
      <vt:lpstr>INSTITUCIONAL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Carlos Herrera</dc:creator>
  <cp:lastModifiedBy>Lynne Anne Davis Sjogreen</cp:lastModifiedBy>
  <dcterms:created xsi:type="dcterms:W3CDTF">2024-11-19T03:23:27Z</dcterms:created>
  <dcterms:modified xsi:type="dcterms:W3CDTF">2025-01-24T17:07:54Z</dcterms:modified>
</cp:coreProperties>
</file>