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5\SEGUIMIENTO PLAN DE ACCIÓN 2025\"/>
    </mc:Choice>
  </mc:AlternateContent>
  <xr:revisionPtr revIDLastSave="0" documentId="13_ncr:1_{5BBDDA20-250F-4D36-A1D9-DD8404A2A1F7}" xr6:coauthVersionLast="36" xr6:coauthVersionMax="36" xr10:uidLastSave="{00000000-0000-0000-0000-000000000000}"/>
  <bookViews>
    <workbookView xWindow="0" yWindow="0" windowWidth="27750" windowHeight="4455" xr2:uid="{00000000-000D-0000-FFFF-FFFF00000000}"/>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N33" i="2" l="1"/>
  <c r="K30" i="2" l="1"/>
  <c r="Q30" i="2" s="1"/>
  <c r="J20" i="2" l="1"/>
  <c r="J27" i="2" l="1"/>
  <c r="I20" i="1" l="1"/>
  <c r="J28" i="2"/>
  <c r="K10" i="2"/>
  <c r="Q10" i="2" s="1"/>
  <c r="K11" i="2"/>
  <c r="K12" i="2"/>
  <c r="Q12" i="2" s="1"/>
  <c r="K13" i="2"/>
  <c r="Q13" i="2" s="1"/>
  <c r="K14" i="2"/>
  <c r="Q14" i="2" s="1"/>
  <c r="K15" i="2"/>
  <c r="Q15" i="2" s="1"/>
  <c r="K16" i="2"/>
  <c r="Q16" i="2" s="1"/>
  <c r="K17" i="2"/>
  <c r="Q17" i="2" s="1"/>
  <c r="K19" i="2"/>
  <c r="Q19" i="2" s="1"/>
  <c r="K20" i="2"/>
  <c r="Q20" i="2" s="1"/>
  <c r="K21" i="2"/>
  <c r="Q21" i="2" s="1"/>
  <c r="K22" i="2"/>
  <c r="Q22" i="2" s="1"/>
  <c r="K23" i="2"/>
  <c r="Q23" i="2" s="1"/>
  <c r="K24" i="2"/>
  <c r="Q24" i="2" s="1"/>
  <c r="K25" i="2"/>
  <c r="Q25" i="2" s="1"/>
  <c r="K26" i="2"/>
  <c r="Q26" i="2" s="1"/>
  <c r="K27" i="2"/>
  <c r="Q27" i="2" s="1"/>
  <c r="K28" i="2"/>
  <c r="Q28" i="2" s="1"/>
  <c r="K29" i="2"/>
  <c r="Q29" i="2" s="1"/>
  <c r="K31" i="2"/>
  <c r="Q31" i="2" s="1"/>
  <c r="K33" i="2"/>
  <c r="K34" i="2"/>
  <c r="K9" i="2"/>
  <c r="Q9" i="2" s="1"/>
  <c r="J26" i="2"/>
  <c r="J18" i="2"/>
  <c r="K18" i="2" s="1"/>
  <c r="Q18" i="2" s="1"/>
  <c r="I40" i="1"/>
  <c r="I41" i="1"/>
  <c r="J13" i="1"/>
  <c r="J50" i="1"/>
  <c r="J44" i="1"/>
  <c r="I36" i="1" l="1"/>
  <c r="I35" i="1"/>
  <c r="I34" i="1"/>
  <c r="I33" i="1"/>
  <c r="I32" i="1"/>
  <c r="J32" i="1" l="1"/>
  <c r="P32" i="1" s="1"/>
  <c r="J30" i="1"/>
  <c r="P13" i="1"/>
  <c r="P24" i="1"/>
  <c r="P33" i="1"/>
  <c r="P34" i="1"/>
  <c r="P35" i="1"/>
  <c r="P36" i="1"/>
  <c r="P44" i="1"/>
  <c r="J12" i="1"/>
  <c r="P12" i="1" s="1"/>
  <c r="P50" i="1"/>
  <c r="J49" i="1"/>
  <c r="P49" i="1" s="1"/>
  <c r="J48" i="1"/>
  <c r="P48" i="1" s="1"/>
  <c r="J47" i="1"/>
  <c r="P47" i="1" s="1"/>
  <c r="J46" i="1"/>
  <c r="P46" i="1" s="1"/>
  <c r="J45" i="1"/>
  <c r="P45" i="1" s="1"/>
  <c r="J43" i="1"/>
  <c r="P43" i="1" s="1"/>
  <c r="J42" i="1"/>
  <c r="P42" i="1" s="1"/>
  <c r="J41" i="1"/>
  <c r="P41" i="1" s="1"/>
  <c r="J40" i="1"/>
  <c r="P40" i="1" s="1"/>
  <c r="J39" i="1"/>
  <c r="P39" i="1" s="1"/>
  <c r="J38" i="1"/>
  <c r="P38" i="1" s="1"/>
  <c r="J31" i="1"/>
  <c r="P31" i="1" s="1"/>
  <c r="P30" i="1"/>
  <c r="J29" i="1"/>
  <c r="P29" i="1" s="1"/>
  <c r="J28" i="1"/>
  <c r="P28" i="1" s="1"/>
  <c r="J27" i="1"/>
  <c r="P27" i="1" s="1"/>
  <c r="J26" i="1"/>
  <c r="P26" i="1" s="1"/>
  <c r="J25" i="1"/>
  <c r="P25" i="1" s="1"/>
  <c r="J23" i="1"/>
  <c r="P23" i="1" s="1"/>
  <c r="J21" i="1"/>
  <c r="P21" i="1" s="1"/>
  <c r="J20" i="1"/>
  <c r="P20" i="1" s="1"/>
  <c r="J19" i="1"/>
  <c r="P19" i="1" s="1"/>
  <c r="J18" i="1"/>
  <c r="P18" i="1" s="1"/>
  <c r="J17" i="1"/>
  <c r="P17" i="1" s="1"/>
  <c r="J16" i="1"/>
  <c r="P16" i="1" s="1"/>
  <c r="J15" i="1"/>
  <c r="P15" i="1" s="1"/>
  <c r="J11" i="1"/>
  <c r="J10" i="1"/>
  <c r="J9" i="1"/>
  <c r="H47" i="1"/>
  <c r="H46" i="1"/>
  <c r="G37" i="1"/>
  <c r="J37" i="1" s="1"/>
  <c r="P37" i="1" s="1"/>
  <c r="G22" i="1"/>
  <c r="J22" i="1" s="1"/>
  <c r="P22" i="1" s="1"/>
  <c r="G14" i="1"/>
  <c r="J14" i="1" s="1"/>
  <c r="P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6" authorId="0" shapeId="0" xr:uid="{00000000-0006-0000-0000-000001000000}">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D27" authorId="0" shapeId="0" xr:uid="{00000000-0006-0000-0000-000002000000}">
      <text>
        <r>
          <rPr>
            <b/>
            <i/>
            <sz val="14"/>
            <color rgb="FFFF0000"/>
            <rFont val="Tahoma"/>
            <family val="2"/>
          </rPr>
          <t xml:space="preserve">Estudiante25:
</t>
        </r>
        <r>
          <rPr>
            <b/>
            <i/>
            <sz val="14"/>
            <color rgb="FFFF0000"/>
            <rFont val="Tahoma"/>
            <family val="2"/>
          </rPr>
          <t xml:space="preserve">trabajado  con Julieth </t>
        </r>
      </text>
    </comment>
    <comment ref="E40" authorId="0" shapeId="0" xr:uid="{00000000-0006-0000-0000-000003000000}">
      <text>
        <r>
          <rPr>
            <sz val="12"/>
            <color rgb="FF006100"/>
            <rFont val="Aptos Narrow"/>
            <family val="2"/>
          </rPr>
          <t>Estudiante25:</t>
        </r>
        <r>
          <rPr>
            <sz val="12"/>
            <color rgb="FF9C0006"/>
            <rFont val="Aptos Narrow"/>
            <family val="2"/>
          </rPr>
          <t xml:space="preserve">
</t>
        </r>
        <r>
          <rPr>
            <sz val="12"/>
            <color rgb="FF9C5700"/>
            <rFont val="Aptos Narrow"/>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<sst xmlns="http://schemas.openxmlformats.org/spreadsheetml/2006/main" count="485" uniqueCount="398">
  <si>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</si>
  <si>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</si>
  <si>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</si>
  <si>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</si>
  <si>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</si>
  <si>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</si>
  <si>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</si>
  <si>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</si>
  <si>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</si>
  <si>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</si>
  <si>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</si>
  <si>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</si>
  <si>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</si>
  <si>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</si>
  <si>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</si>
  <si>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</si>
  <si>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</si>
  <si>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</si>
  <si>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</si>
  <si>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</si>
  <si>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</si>
  <si>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</si>
  <si>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</si>
  <si>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</si>
  <si>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</si>
  <si>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</si>
  <si>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</si>
  <si>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</si>
  <si>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</si>
  <si>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</si>
  <si>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</si>
  <si>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</si>
  <si>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</si>
  <si>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</si>
  <si>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</si>
  <si>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</si>
  <si>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</si>
  <si>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</si>
  <si>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</si>
  <si>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</si>
  <si>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</si>
  <si>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</si>
  <si>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</si>
  <si>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</si>
  <si>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</si>
  <si>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</si>
  <si>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</si>
  <si>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</si>
  <si>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</si>
  <si>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</si>
  <si>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</si>
  <si>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</si>
  <si>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</si>
  <si>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</si>
  <si>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</si>
  <si>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</si>
  <si>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</si>
  <si>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</si>
  <si>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</si>
  <si>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</si>
  <si>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</si>
  <si>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</si>
  <si>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</si>
  <si>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</si>
  <si>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</si>
  <si>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</si>
  <si>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</si>
  <si>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</si>
  <si>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</si>
  <si>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</si>
  <si>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</si>
  <si>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</si>
  <si>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</si>
  <si>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</si>
  <si>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</si>
  <si>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</si>
  <si>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</si>
  <si>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</si>
  <si>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</si>
  <si>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</si>
  <si>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</si>
  <si>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</si>
  <si>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</si>
  <si>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</si>
  <si>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</si>
  <si>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</si>
  <si>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</si>
  <si>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</si>
  <si>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</si>
  <si>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</si>
  <si>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</si>
  <si>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</si>
  <si>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</si>
  <si>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</si>
  <si>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</si>
  <si>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</si>
  <si>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</si>
  <si>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</si>
  <si>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</si>
  <si>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</si>
  <si>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</si>
  <si>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</si>
  <si>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</si>
  <si>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</si>
  <si>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</si>
  <si>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</si>
  <si>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</si>
  <si>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</si>
  <si>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</si>
  <si>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</si>
  <si>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</si>
  <si>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</si>
  <si>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</si>
  <si>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</si>
  <si>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</si>
  <si>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</si>
  <si>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</si>
  <si>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</si>
  <si>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</si>
  <si>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</si>
  <si>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</si>
  <si>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</si>
  <si>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</si>
  <si>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</si>
  <si>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</si>
  <si>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</si>
  <si>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</si>
  <si>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</si>
  <si>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</si>
  <si>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</si>
  <si>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</si>
  <si>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</si>
  <si>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</si>
  <si>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</si>
  <si>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</si>
  <si>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</si>
  <si>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</si>
  <si>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</si>
  <si>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</si>
  <si>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</si>
  <si>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</si>
  <si>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</si>
  <si>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</si>
  <si>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</si>
  <si>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</si>
  <si>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</si>
  <si>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</si>
  <si>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</si>
  <si>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</si>
  <si>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</si>
  <si>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</si>
  <si>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FUNCIONAMIENTO</t>
  </si>
  <si>
    <t>INVERSIÓN</t>
  </si>
  <si>
    <t>NACIÓN</t>
  </si>
  <si>
    <t>PROPIOS</t>
  </si>
  <si>
    <t>LÍNEA BASE</t>
  </si>
  <si>
    <t>META 2025</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</si>
  <si>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</si>
  <si>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</si>
  <si>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</si>
  <si>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</si>
  <si>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</si>
  <si>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</si>
  <si>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</si>
  <si>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</si>
  <si>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</si>
  <si>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</si>
  <si>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</si>
  <si>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</si>
  <si>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</si>
  <si>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</si>
  <si>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</si>
  <si>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</si>
  <si>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</si>
  <si>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</si>
  <si>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</si>
  <si>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</si>
  <si>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</si>
  <si>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</si>
  <si>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</si>
  <si>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</si>
  <si>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</si>
  <si>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</si>
  <si>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</si>
  <si>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</si>
  <si>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</si>
  <si>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</si>
  <si>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</si>
  <si>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</si>
  <si>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</si>
  <si>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</si>
  <si>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</si>
  <si>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</si>
  <si>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</si>
  <si>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</si>
  <si>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</si>
  <si>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</si>
  <si>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</si>
  <si>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</si>
  <si>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</si>
  <si>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</si>
  <si>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</si>
  <si>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</si>
  <si>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</si>
  <si>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</si>
  <si>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</si>
  <si>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</si>
  <si>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</si>
  <si>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</si>
  <si>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</si>
  <si>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</si>
  <si>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</si>
  <si>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</si>
  <si>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</si>
  <si>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</si>
  <si>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</si>
  <si>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</si>
  <si>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</si>
  <si>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</si>
  <si>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</si>
  <si>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</si>
  <si>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</si>
  <si>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</si>
  <si>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</si>
  <si>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</si>
  <si>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</si>
  <si>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</si>
  <si>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</si>
  <si>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</si>
  <si>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</si>
  <si>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</si>
  <si>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</si>
  <si>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</si>
  <si>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</si>
  <si>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</si>
  <si>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</si>
  <si>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</si>
  <si>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</si>
  <si>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</si>
  <si>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</si>
  <si>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</si>
  <si>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</si>
  <si>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</si>
  <si>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</si>
  <si>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</si>
  <si>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</si>
  <si>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</si>
  <si>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</si>
  <si>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</si>
  <si>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</si>
  <si>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</si>
  <si>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</si>
  <si>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</si>
  <si>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</si>
  <si>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</si>
  <si>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</si>
  <si>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</si>
  <si>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</si>
  <si>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</si>
  <si>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</si>
  <si>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</si>
  <si>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PLAN DE ACCIÓN 2025: COMPONENTE GESTIÓN MISIONAL 
INSTITUTO NACIONAL DE FORMACIÓN TÉCNICA PROFESIONAL DE SAN ANDRÉS Y PROVIDENCIA - INFOTEP SAI</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</si>
  <si>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</si>
  <si>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</si>
  <si>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</si>
  <si>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</si>
  <si>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</si>
  <si>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</si>
  <si>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</si>
  <si>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</si>
  <si>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</si>
  <si>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</si>
  <si>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Institucional de Comunicaciones</t>
  </si>
  <si>
    <t>Gestión Documental</t>
  </si>
  <si>
    <t>Participación ciudadana, Racionalización de Trámites</t>
  </si>
  <si>
    <t>PLAN DE ACCIÓN 2025: COMPONENTE GESTIÓN MISIONAL 
 INSTITUTO NACIONAL DE FORMACIÓN TÉCNICA PROFESIONAL DE SAN ANDRÉS Y PROVIDENCIA - INFOTEP SAI</t>
  </si>
  <si>
    <t>PLAN DE ACCIÓN 2025 "INFOTEP SE TRANSFORMA"
PROYECCIÓN DE METAS</t>
  </si>
  <si>
    <r>
      <rPr>
        <sz val="10"/>
        <color rgb="FFFF0000"/>
        <rFont val="Book Antiqua"/>
        <family val="1"/>
      </rPr>
      <t>Diseñar</t>
    </r>
    <r>
      <rPr>
        <sz val="10"/>
        <color theme="1"/>
        <rFont val="Book Antiqua"/>
        <family val="1"/>
      </rPr>
      <t xml:space="preserve"> e implementar el programa de salud, hábitos y estilos de vida saludable.</t>
    </r>
  </si>
  <si>
    <t>Control de cambios</t>
  </si>
  <si>
    <t>Versión</t>
  </si>
  <si>
    <t>Fecha de entrada en vigencia</t>
  </si>
  <si>
    <t>Naturaleza del cambio</t>
  </si>
  <si>
    <t>Se elimina la palabra diseñar y se deja implementar, dado a que en la vigencia 2024 se cumplio con el diseño del documento.</t>
  </si>
  <si>
    <t xml:space="preserve"> Implementar el plan estrategico para la sostenibilidad del laboratorio de innovación.</t>
  </si>
  <si>
    <t>Aumentar el número de proyectos de investigación  financiados con fuentes internas</t>
  </si>
  <si>
    <t>Proyectos de investigación financiados de fuentes internas</t>
  </si>
  <si>
    <t>Número de Proyectos de investigación financiados de fuentes internas /Proyectos de investigación formulados</t>
  </si>
  <si>
    <t>Aumentar el número de proyectos formulados, postulados y en ejecución financiados con fuentes externas.</t>
  </si>
  <si>
    <t>Proyectos de investigación formulados y en ejecución financiados de fuentes externas</t>
  </si>
  <si>
    <t>Número de Proyectos de investigación formulados y en ejecución de fuentes externas /Proyectos de investigación formulados</t>
  </si>
  <si>
    <t>TOTAL</t>
  </si>
  <si>
    <t>PROYECCIÓN DE LA EJECUCIÓN DE LA META TRIMESTRALMENTE</t>
  </si>
  <si>
    <t>OBSERVACIONES</t>
  </si>
  <si>
    <t>% DE AVANCE DEL PERIODO</t>
  </si>
  <si>
    <t xml:space="preserve">REPORTE DE RECURSOS FINANCIEROS EJECUTADOS CON CORTE </t>
  </si>
  <si>
    <t>REPORTE CUALITATIVO DEL AVANCE EN EL CUMPLIMIENTO DE LA META</t>
  </si>
  <si>
    <t>LIDER DEL PROCESO</t>
  </si>
  <si>
    <t>TRIM I</t>
  </si>
  <si>
    <t>RECURSOS FINANCIEROS Y TIPO DE FUENTE 2025</t>
  </si>
  <si>
    <t>Se presenta una propuesta de estrategia (un documento ante el ministerio) se llama colegio-universidad, a través de esta se busca acercar a los jóvenes porque la idea es que los muchachos de 11 y 10 y también a los egresados puedan acceder a técnicos profesionales. Y que dentro de estos colegios se puedan prestar las clases en contraprestación. Queda pendiente si providencia participaría. Antonio santos, Brooks hill, flowers Hill y estaba por confirmar el industrial.
Evidencia de documento</t>
  </si>
  <si>
    <t>evidencia pantallazo de SNIES cantidad de matriculados</t>
  </si>
  <si>
    <t xml:space="preserve">4.	El Camb de carácter la norma dice que es lo que se tiene que hacer, se hizo un cronograma y en este se lleva más del 70%. Ley 749 de 2002. Evidencia se sube cronograma y documentos que avalan el avance y visita de pares </t>
  </si>
  <si>
    <r>
      <t xml:space="preserve">Resultados de aprendizaje: la educación ahora se busca que a través del prog que se esté dictando se pueda constatar de que el estudiante esta teniendo loso resultados que tu esperas, se tiene en cada </t>
    </r>
    <r>
      <rPr>
        <u/>
        <sz val="12"/>
        <color rgb="FF008080"/>
        <rFont val="Aptos"/>
      </rPr>
      <t>micro currículo</t>
    </r>
    <r>
      <rPr>
        <sz val="12"/>
        <color theme="1"/>
        <rFont val="Aptos"/>
      </rPr>
      <t xml:space="preserve"> sus resultados de aprendizaje declarados, la implementación hay que organizar para implementarlas, falta definir la ruta para constatar la implementación de los resultados esperados, conocimiento y habilidades para los estudiantes. El docent un nuevo software se espera que este ayude con esto, que tenga un módulo de resultados esperados. Van a fijar estrategias de seguimiento y evaluación para verificar que esto se este implementando. DOCENT lo compra academica</t>
    </r>
  </si>
  <si>
    <t>Este ano no se van a oferecer programas de postgrado se encuentra en el diseno de 5 registro calificado, se deben registrar aca y se demora unos 10 meses, en radicacion, visita de pares, etc. No era oferecer sino disenar los programas de posgrado. Evidencia: denominaciones de los 5 programas a ofertar</t>
  </si>
  <si>
    <t xml:space="preserve">De acá a que se acabe el ano se van a poder tener evidencias de esta actividad ya que es un plan integral y se van a reunir con varias universidades para establecer convenios, itenalco de cali y se trabajan unos doc de bienestar. </t>
  </si>
  <si>
    <t>Se esta organizando un nuevo laboratorio de sistemas. Evidencias: informe con fotos jainer ayuda y tipo de equipos que tiene.</t>
  </si>
  <si>
    <t>Ya se encuentra 
Hay un cronograma y sobre este insumo se hace la calificación de indicador 
Evidencia: se hace un informe de infotep a la comunidad. Se harán 4 informes el ultimo va a tener la info final, 2 y 3 son de seguimiento. El primer informe trae info del primer trimestre, diseño de cronograma de trabajo, y estructura del programa de capacitación de voluntariado.</t>
  </si>
  <si>
    <t>Se firmo un convenio internacional en Brasil, minuta de documento escaneado 
Diplomado internacional de extensión.</t>
  </si>
  <si>
    <t>al momento el 15 de mayo se hará el primer viaje para recibir retroalimentación de una propuesta del año pasado.</t>
  </si>
  <si>
    <t>Se realizaran un total de 8 actividades programadas, para el primer trimestre se han realizado 2 de estas.</t>
  </si>
  <si>
    <t>Se realizaran un total de 18 actividades a lo largo del año, para el primer trimestre son 13 actividades</t>
  </si>
  <si>
    <t>Para el primer semestre se van a realizar un total de 8 actividades, estas actividades se repiten para el segundo semestre y se agregan 2 actividades para el segundo semestre dando un total de 10, para un gran total de 18 actividades de deportes.</t>
  </si>
  <si>
    <t>para el primer semestre del año estan programadas 4 actividades, para el segundo semestre tiene 5 actividades para un gran total de 9 actividades en el año</t>
  </si>
  <si>
    <t>un total de 11 actividades repartidas en 6 en primer semestre y 5 para el segundo semestre. En el primer semestre se comienza con la entrega de impermeables sin embargo, no se culmina por eso no se contabiliza hasta que este al 100%</t>
  </si>
  <si>
    <t xml:space="preserve">Asistieron a actividades en las cuales se beneficiaron con temas de desarrollo humano </t>
  </si>
  <si>
    <t>ESTA INFO ES DEL SEGUNDO TRIMESTRE: se firma contrato interadministrativo N 002 de 2025 entre entenalco cali e infotep con el proposito de estructurar la politica de acceso, permanencia y graduacion, para desarrollarse en 3 meses</t>
  </si>
  <si>
    <t>no se han hecho convocatorias de fuentes internas al primer trimestre (hay un tema con los profesores por eso no se ha avanzado, no hay recursos) no se logro ejecutar el ano pasado, se hizo suspension, este ano no se ha hecho convocatorias, las convocatorias se realizan en el segundo semestre de cada año</t>
  </si>
  <si>
    <t>1.	semana de investigacion (evidencias de esto) hay un cronograma y se tienen fotos y evaluacion sobre esto, hubo listado de asistencia
2.	visitas guiadas en el laboratorio con instituciones de educacion media
3.	recorrido de visitas guiadas de estudiantes al laboratorio
4.	contrataciones de produccion investigativa
5.	asesor especializado para el manejo de grupo de investigacion</t>
  </si>
  <si>
    <t xml:space="preserve">plan estrategico del laboratorio, avance de actividades del plan estrategico del laboratorio, detallar </t>
  </si>
  <si>
    <t>se tiene el avance con el proyecto de ondas (esta en proceso contractual, viavilizacion)
comision regional de competitividad de innovacion un proyecto aprpbado (falta esperar a ver el paso a seguir para dar continuidad con el tramite)
convenio especifico de cooperacion # 1003-03-002-25 con 2 productos investigativos con la nacional proyecto de valoracion economico de servicios ecosistemicos.  este no se financia con productos externos.</t>
  </si>
  <si>
    <t>Se han gestionado 4 internacionales, 1 de estos firmados y 3 por firmar. Y para nacional tenemos2; 1 por firmar y otra firmada.</t>
  </si>
  <si>
    <t>Se realiza el documento, se espera que el rector lo lleve a consejo directivo para poder comenzar a ejecutar.</t>
  </si>
  <si>
    <t xml:space="preserve">Se ha realizado 1 movilidad al extranjero a Brasil universidad fluminense de Brasil, con el fin de participar en el campamento  de liderazgo para la educación internacional inclusiva realizada en Brasil. </t>
  </si>
  <si>
    <t>Se realiza webinar con institución de panama y ecuador y Umayor de cartagena, en donde participaron los estudiantes de las 3 instituciones, con estas no se tienen convenios pero se esta en conversaciones para un convenio marco para darle continuidad a las actividades de cooperación entre las instituciones.</t>
  </si>
  <si>
    <t xml:space="preserve">Bosquejo – borrador de política de aseguramiento de la calidad para presentar al consejo directivo en el mes de junio, en aras de que se apruebe y seguir estos lineamientos para tener un camino mas claro a desarrollar para el plan de acción.
Esto se hizo en el mes de febrero </t>
  </si>
  <si>
    <t xml:space="preserve">Se tiene como evidencias el envio de correos electrónicos con actualización de información para el chat bot de la institución. </t>
  </si>
  <si>
    <t>Porcentaje de apropiación de las herramientas digitales para el aprendizaje autónomo de centro de idiomas y cultura</t>
  </si>
  <si>
    <t xml:space="preserve">Se va a trabajar bajo el q10 de la institucion, lo trabajara robert livingston el va a dictar los cursos para los profesores y docentes. Los que no pueden asistir en q10 ahi asisten y hacen la formacion virtual </t>
  </si>
  <si>
    <t xml:space="preserve">el de funcionarios comenzó hace dos meses del total de funcionarios el porcentaje de participacion es 6-8 personas </t>
  </si>
  <si>
    <t>La formacion se realiza a partir del trimestre 2</t>
  </si>
  <si>
    <t xml:space="preserve">el primer trimestre contó con 41 personas estos son unicamente de. Centro de lenguas, por fuera de la institucion </t>
  </si>
  <si>
    <t>en julio inicia, la persona a contratar para este tema tiene una inhabilidad laboral para realizar este contrato.</t>
  </si>
  <si>
    <t>se radicó el documento, que los pares visitaron hablar con lynne para el tema, en la tarde volver a preguntar</t>
  </si>
  <si>
    <t>infotep lo que realizó fue un cambio de caracter, no vamos a crear pl no va. Formalizar formalmente va a cambiar de caracter</t>
  </si>
  <si>
    <t xml:space="preserve">queda pendiente revisar con bienestar lo realizado, se hizo de los estudiantes que entran en los semestres nuevos </t>
  </si>
  <si>
    <t>caracterizacion de cultura organizacional, esta amplio el panorama de la informacion que se tenia al respecto sobre este item. Esta actividad se revisa con la implementacino trimestral de la ruta de la felicidad. Las actividades planeadas para el bienestar del infotep son 34 a lo largo del año, de estas se han realizado 5 para el primer trimestre. todos estas 5 actividades se encuentran en el informe del primer trimestre de ruta de la felicidad</t>
  </si>
  <si>
    <t>Para el primer trimestre se aplica modulo de graduados en el software adviser que permite modificar datos, gestion completa de los egresados o graduados de la institucion. Extension, empleos, pueden actualizar su info etc. y la matricula financiera donde los estudiantes pueden pagar en linea (matricula, inscripciones, certificados)</t>
  </si>
  <si>
    <t>Se tiene el modelo de otra universidad el cual se esta revisando para adoptar las medidas que sean acordes al infotep</t>
  </si>
  <si>
    <t>este plan no se va a hacer, porque estamos haciendo cambio de caracter, se le ha informado a la comision que por el proceso de cambio de caracter no se realizara para el año, como estamos en proceso, enviemos la info del momento en el que vamos de cambio de caracter para ellos estar enterados en la carpeta se cuelgan las evidencias sobre esto tanto para el primer como para segundo trimestre</t>
  </si>
  <si>
    <t>Se trabajo con comunicaciones el tema de autocontrol, se realizan fondos de pantalla de todos los administrativos del infotep, tambien se realizó en el idioma creole. Se realizan los bosquejos para el segundo trimestre del año</t>
  </si>
  <si>
    <t>Se trabajo con comunicaciones el tema de autocontrol, se realizan fondos de pantalla de todos los administrativos del infotep, tambien se realizó en el idioma creole. Se realizan los bosquejos para el segundo trimestre del año. Segun el plan de calidad se tienen 3 estraegias para el cometido.</t>
  </si>
  <si>
    <t>Se realizó el dia de creole el 21 de febrero con 78</t>
  </si>
  <si>
    <t>Se divide en seminario de grado y gimnasio</t>
  </si>
  <si>
    <t>Se realiza movilizacion interna por parte de los pares para aprobacion de programas por ciclos propedeuticos de admins y contaduria. No se tienen estudiantes movilizados ni salientes ni entrantes
Michael tiene el repositorio de los formatos y luego de este lo actualizan</t>
  </si>
  <si>
    <t xml:space="preserve">Se realizan movilizaciones salientes 4, se van a cargar los informes (falta ian, jamina y shery lee) </t>
  </si>
  <si>
    <t>Se tienen 3, administracion deportiva, salud y seguridad en el trabajo y profesional en primera infancia, estos están ya en ministerio se está esperando para su aprobación.</t>
  </si>
  <si>
    <t xml:space="preserve">no se cuenta con plan de dotacion </t>
  </si>
  <si>
    <t>No se ha iniciado con el PINAR 2025</t>
  </si>
  <si>
    <t>Se realizan 19 actividades de las contempladas en el cronograma de SST</t>
  </si>
  <si>
    <t>de 4 adquisiciones planeadas se ha realizado 1 de estas, estos se encuentran en la cadena de valor.</t>
  </si>
  <si>
    <t>el resultado se consigue con las pruebas realizadas en noviembre de 2024, la proxima seria para el tercer trimeste</t>
  </si>
  <si>
    <t>se plantean 17 estrategias/actividades para fortalecer la comunicacion interna y externa a lo largo del año segun el plan estrategico de comunicaciones. Algunas de estas actividades se repiten por lo que en los siguientes trimestres puede haber un numero de actividades similar o superior a las 17 establecidas</t>
  </si>
  <si>
    <t>Se realiza encuesta en la que los funcionaros determinan sobre que temas quisieran ser capacitados para mejorar las competencias profesionales. Se realiza socializacion de la capacitacion de unimagdalena en donde se determinan todas las actividades a implementar durante el año.  durante el primer trimestre se realiza: Alistamiento Institucional, Socialización de la propuesta, Apertura y aplicación de encuesta de percepción inicial, Inauguración.</t>
  </si>
  <si>
    <t>LINK DE EVIDENCIAS</t>
  </si>
  <si>
    <t>SEGUIMIENTO 1ER TRIMESTRE DE 2025- MESES: ENERO-FEBRERO-MARZO</t>
  </si>
  <si>
    <t>Vicerrectoría Administrativa y financiera AVELINO MEZA</t>
  </si>
  <si>
    <t>Vicerrectoría Administrativa y financiera: Jefe de talento Humano- Jaime Jimenez + Andres Meza</t>
  </si>
  <si>
    <t>Vicerrectoría Administrativa y financiera: Jefe de Talento Humano + Líder de SST- Jaime Jimenez + Jhinezhka Davis</t>
  </si>
  <si>
    <t>Vicerrectoría Administrativa y financiera - Avelino  Meza</t>
  </si>
  <si>
    <t>Vicerrectoría Administrativa y financiera: Sistemas y Tecnología Jeiner Lora</t>
  </si>
  <si>
    <t>Vicerrectoría Administrativa y financiera - Avelino Meza</t>
  </si>
  <si>
    <t>Vicerrectoría Administrativa y financiera: Gestión Documental Zoraida Vanegas</t>
  </si>
  <si>
    <t>Vicerrectoría Administrativa y financiera: Coordinadora de calidad  Janelle Forbes</t>
  </si>
  <si>
    <t>Vicerrectoría Académica - Jamina  Hernry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</si>
  <si>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</si>
  <si>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</si>
  <si>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</si>
  <si>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</si>
  <si>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</si>
  <si>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</si>
  <si>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</si>
  <si>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Vicerrectoría Académica: Centro de lenguas - Emelino O'Neill + Derick  Hudson</t>
  </si>
  <si>
    <t>Vicerrectoria Académica: Jamina Henry + Janelle Forbes</t>
  </si>
  <si>
    <t>Vicerrectoría Administrativa y financiera: Jefe de Talento Humano + Vicerrectoria Académica</t>
  </si>
  <si>
    <t>Rectoria: Planeación + Comunicaciones-Lynne Davis+ Mike Evans</t>
  </si>
  <si>
    <t>Rectoria: Planeación + lideres de proceso</t>
  </si>
  <si>
    <t>https://drive.google.com/drive/u/2/folders/16rT7TiK9pFi1qOOKwHrMr6dOb9US7otB</t>
  </si>
  <si>
    <t>https://drive.google.com/drive/u/2/folders/1kb_nBRB56y573UP_ZW6wsDt5rJpgcogu</t>
  </si>
  <si>
    <t>https://drive.google.com/drive/u/2/folders/1vhpnv4bPIV_CekBZMDfVAyjSuBHUTXWB</t>
  </si>
  <si>
    <t>https://drive.google.com/drive/u/2/folders/1NyXQpGedh39MBN1Ae6shoV28NtzX9Gol</t>
  </si>
  <si>
    <t>https://drive.google.com/drive/u/2/folders/1R-qE6HpnsnVV36p6aoiAt6pjH2hceRcV</t>
  </si>
  <si>
    <t>https://drive.google.com/drive/u/2/folders/1igkEiipOrBEy5KsYlTUiZxr8Yw4rjMkg</t>
  </si>
  <si>
    <t>https://drive.google.com/drive/u/2/folders/1JwZANVaw0KwyGSr2X97rxXZjIJglB2na</t>
  </si>
  <si>
    <t>Vicerrectoría Académica - Jamina  Hernry, Bienestar Universitario- Luisa Archbold</t>
  </si>
  <si>
    <t>https://drive.google.com/drive/u/2/folders/1AYHVaPZ8Wz5Y5lXPId59XMLkoenuIUpZ</t>
  </si>
  <si>
    <t>https://drive.google.com/drive/u/2/folders/1uI1_fip2ca63zq7fRC-Vrh1oJZyA7k93</t>
  </si>
  <si>
    <t>https://drive.google.com/drive/u/2/folders/1Vug8GO1NuFlqsn5_N2Js5e_ntwFE1lYV</t>
  </si>
  <si>
    <t>https://drive.google.com/drive/u/2/folders/1Ug5DYY5EffWhys8oaElNDqtaUPpwx-yp</t>
  </si>
  <si>
    <t>https://drive.google.com/drive/u/2/folders/1d7hlDFS9vv6jADCtYwDiQTtb1Y1UzKRp</t>
  </si>
  <si>
    <t>https://drive.google.com/drive/u/2/folders/1ubt4_WX9jDbZUUOFWDoogr0a6fCB_Er0</t>
  </si>
  <si>
    <t>https://drive.google.com/drive/u/2/folders/1fJs203sa-m4h7q81vhGr3c2sHqaKGonP</t>
  </si>
  <si>
    <t>https://drive.google.com/drive/u/2/folders/1SRIKcv8hXDgZjz9nkZBpUcwDFRnlSbZU</t>
  </si>
  <si>
    <t>https://drive.google.com/drive/u/2/folders/1FZLFR3ZCH7Os88eC6GWy3HI5ftfd-cpO</t>
  </si>
  <si>
    <t>https://drive.google.com/drive/u/2/folders/1MczHCzyf5S2ICAYjGMzQjxR9YGgyAsGz</t>
  </si>
  <si>
    <t>https://drive.google.com/drive/u/2/folders/1XkYuzTUBENk-6xyzCS3gv0Hz984_WjkU</t>
  </si>
  <si>
    <t>https://drive.google.com/drive/u/2/folders/1ThQsRjwGbAY_72CKgZttyaVL6Kop_UWL</t>
  </si>
  <si>
    <t>https://drive.google.com/drive/u/2/folders/11ijKrKGP-j_0e-MDmpLsxPXVkJ5FNCpV</t>
  </si>
  <si>
    <t>https://drive.google.com/drive/u/2/folders/1S5RBTNm20T5K-lzHzGPYERV-p7N0G_xG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</si>
</sst>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_-;\-&quot;$&quot;\ * #,##0_-;_-&quot;$&quot;\ * &quot;-&quot;??_-;_-@_-"/>
    <numFmt numFmtId="165" formatCode="_-&quot;$&quot;\ * #,##0_-;\-&quot;$&quot;\ * #,##0_-;_-&quot;$&quot;\ * &quot;-&quot;_-;_-@"/>
  </numFmts>
  <fonts count="40">
    <font>
      <sz val="12"/>
      <color theme="1"/>
      <name val="Aptos Narrow"/>
      <family val="2"/>
      <scheme val="minor"/>
    </font>
    <font>
      <sz val="12"/>
      <color theme="1"/>
      <name val="Aptos Narrow"/>
      <family val="2"/>
      <scheme val="minor"/>
    </font>
    <font>
      <b/>
      <sz val="12"/>
      <color theme="1"/>
      <name val="Arial"/>
      <family val="2"/>
    </font>
    <font>
      <b/>
      <sz val="10"/>
      <color rgb="FF000000"/>
      <name val="Arial"/>
      <family val="2"/>
    </font>
    <font>
      <sz val="10"/>
      <color theme="1"/>
      <name val="Arial"/>
      <family val="2"/>
    </font>
    <font>
      <b/>
      <sz val="11"/>
      <color theme="1"/>
      <name val="Book Antiqua"/>
      <family val="1"/>
    </font>
    <font>
      <b/>
      <sz val="8"/>
      <color theme="1"/>
      <name val="Tahoma"/>
      <family val="2"/>
    </font>
    <font>
      <sz val="11"/>
      <color theme="1"/>
      <name val="Aptos Narrow"/>
      <family val="2"/>
      <scheme val="minor"/>
    </font>
    <font>
      <b/>
      <sz val="9"/>
      <color rgb="FF000000"/>
      <name val="Tahoma"/>
      <family val="2"/>
    </font>
    <font>
      <sz val="9"/>
      <color rgb="FF000000"/>
      <name val="Tahoma"/>
      <family val="2"/>
    </font>
    <font>
      <b/>
      <sz val="12"/>
      <color theme="0"/>
      <name val="Bookman Old Style"/>
      <family val="1"/>
    </font>
    <font>
      <sz val="11"/>
      <name val="Book Antiqua"/>
      <family val="1"/>
    </font>
    <font>
      <b/>
      <sz val="11"/>
      <color rgb="FF000000"/>
      <name val="Book Antiqua"/>
      <family val="1"/>
    </font>
    <font>
      <sz val="11"/>
      <color rgb="FF000000"/>
      <name val="Book Antiqua"/>
      <family val="1"/>
    </font>
    <font>
      <sz val="11"/>
      <color theme="1"/>
      <name val="Book Antiqua"/>
      <family val="1"/>
    </font>
    <font>
      <b/>
      <sz val="11"/>
      <name val="Book Antiqua"/>
      <family val="1"/>
    </font>
    <font>
      <b/>
      <sz val="10"/>
      <color rgb="FF000000"/>
      <name val="Book Antiqua"/>
      <family val="1"/>
    </font>
    <font>
      <sz val="10"/>
      <color theme="1"/>
      <name val="Book Antiqua"/>
      <family val="1"/>
    </font>
    <font>
      <sz val="12"/>
      <color theme="1"/>
      <name val="Book Antiqua"/>
      <family val="1"/>
    </font>
    <font>
      <sz val="10"/>
      <color rgb="FF000000"/>
      <name val="Book Antiqua"/>
      <family val="1"/>
    </font>
    <font>
      <sz val="10"/>
      <name val="Book Antiqua"/>
      <family val="1"/>
    </font>
    <font>
      <b/>
      <sz val="10"/>
      <name val="Book Antiqua"/>
      <family val="1"/>
    </font>
    <font>
      <sz val="10"/>
      <color rgb="FFFF0000"/>
      <name val="Book Antiqua"/>
      <family val="1"/>
    </font>
    <font>
      <sz val="10"/>
      <color theme="0"/>
      <name val="Aptos Narrow"/>
      <family val="2"/>
      <scheme val="minor"/>
    </font>
    <font>
      <b/>
      <sz val="10"/>
      <color rgb="FF000000"/>
      <name val="Aptos Narrow"/>
      <family val="2"/>
      <scheme val="minor"/>
    </font>
    <font>
      <sz val="10"/>
      <color rgb="FF000000"/>
      <name val="Aptos Narrow"/>
      <family val="2"/>
      <scheme val="minor"/>
    </font>
    <font>
      <sz val="10"/>
      <color theme="1"/>
      <name val="Bookman Old Style"/>
      <family val="1"/>
    </font>
    <font>
      <b/>
      <sz val="11"/>
      <color theme="1"/>
      <name val="Calibri"/>
      <family val="2"/>
    </font>
    <font>
      <b/>
      <sz val="10"/>
      <color theme="1"/>
      <name val="Calibri"/>
      <family val="2"/>
    </font>
    <font>
      <sz val="12"/>
      <color theme="1"/>
      <name val="Aptos"/>
    </font>
    <font>
      <u/>
      <sz val="12"/>
      <color rgb="FF008080"/>
      <name val="Aptos"/>
    </font>
    <font>
      <b/>
      <i/>
      <sz val="14"/>
      <color rgb="FFFF0000"/>
      <name val="Tahoma"/>
      <family val="2"/>
    </font>
    <font>
      <sz val="12"/>
      <color rgb="FF006100"/>
      <name val="Aptos Narrow"/>
      <family val="2"/>
    </font>
    <font>
      <sz val="12"/>
      <color rgb="FF9C0006"/>
      <name val="Aptos Narrow"/>
      <family val="2"/>
    </font>
    <font>
      <sz val="12"/>
      <color rgb="FF9C5700"/>
      <name val="Aptos Narrow"/>
      <family val="2"/>
    </font>
    <font>
      <b/>
      <sz val="16"/>
      <color theme="0"/>
      <name val="Bookman Old Style"/>
      <family val="1"/>
    </font>
    <font>
      <b/>
      <sz val="18"/>
      <color rgb="FFFFFFFF"/>
      <name val="Bookman Old Style"/>
      <family val="1"/>
    </font>
    <font>
      <sz val="12"/>
      <color theme="1"/>
      <name val="Calibri"/>
      <family val="2"/>
    </font>
    <font>
      <u/>
      <sz val="12"/>
      <color theme="10"/>
      <name val="Aptos Narrow"/>
      <family val="2"/>
      <scheme val="minor"/>
    </font>
    <font>
      <b/>
      <sz val="18"/>
      <color theme="0"/>
      <name val="Bookman Old Style"/>
      <family val="1"/>
    </font>
  </fonts>
  <fills count="14">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theme="3" tint="0.249977111117893"/>
        <bgColor indexed="64"/>
      </patternFill>
    </fill>
    <fill>
      <patternFill patternType="solid">
        <fgColor theme="0" tint="-0.499984740745262"/>
        <bgColor indexed="64"/>
      </patternFill>
    </fill>
    <fill>
      <patternFill patternType="solid">
        <fgColor rgb="FF0097CC"/>
        <bgColor indexed="64"/>
      </patternFill>
    </fill>
    <fill>
      <patternFill patternType="solid">
        <fgColor theme="4" tint="0.39997558519241921"/>
        <bgColor indexed="64"/>
      </patternFill>
    </fill>
    <fill>
      <patternFill patternType="solid">
        <fgColor theme="7"/>
        <bgColor indexed="64"/>
      </patternFill>
    </fill>
  </fills>
  <borders count="40">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right/>
      <top/>
      <bottom style="thick">
        <color rgb="FF000000"/>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2" fontId="1" fillId="0" borderId="0" applyFont="0" applyFill="0" applyBorder="0" applyAlignment="0" applyProtection="0"/>
    <xf numFmtId="9" fontId="1" fillId="0" borderId="0" applyFont="0" applyFill="0" applyBorder="0" applyAlignment="0" applyProtection="0"/>
    <xf numFmtId="0" fontId="7" fillId="0" borderId="0"/>
    <xf numFmtId="44" fontId="1" fillId="0" borderId="0" applyFont="0" applyFill="0" applyBorder="0" applyAlignment="0" applyProtection="0"/>
    <xf numFmtId="0" fontId="38" fillId="0" borderId="0" applyNumberFormat="0" applyFill="0" applyBorder="0" applyAlignment="0" applyProtection="0"/>
  </cellStyleXfs>
  <cellXfs count="220">
    <xf numFmtId="0" fontId="0" fillId="0" borderId="0" xfId="0"/>
    <xf numFmtId="9" fontId="4" fillId="0" borderId="0" xfId="2"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2" fillId="6" borderId="9" xfId="3" applyFont="1" applyFill="1" applyBorder="1" applyAlignment="1">
      <alignment horizontal="center" vertical="center" wrapText="1"/>
    </xf>
    <xf numFmtId="0" fontId="13" fillId="7" borderId="9" xfId="0" applyFont="1" applyFill="1" applyBorder="1" applyAlignment="1">
      <alignment horizontal="center" vertical="center" wrapText="1"/>
    </xf>
    <xf numFmtId="9" fontId="14" fillId="7" borderId="10" xfId="0" applyNumberFormat="1" applyFont="1" applyFill="1" applyBorder="1" applyAlignment="1">
      <alignment horizontal="center" vertical="center" wrapText="1"/>
    </xf>
    <xf numFmtId="0" fontId="12" fillId="6" borderId="16" xfId="3"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14" xfId="0" applyFont="1" applyFill="1" applyBorder="1" applyAlignment="1">
      <alignment horizontal="center" vertical="center" wrapText="1"/>
    </xf>
    <xf numFmtId="9" fontId="14" fillId="0" borderId="10" xfId="0" applyNumberFormat="1" applyFont="1" applyBorder="1" applyAlignment="1">
      <alignment horizontal="center" vertical="center"/>
    </xf>
    <xf numFmtId="0" fontId="14" fillId="7" borderId="9" xfId="0" applyFont="1" applyFill="1" applyBorder="1" applyAlignment="1">
      <alignment horizontal="center" vertical="center" wrapText="1"/>
    </xf>
    <xf numFmtId="1" fontId="14" fillId="0" borderId="10" xfId="0" applyNumberFormat="1" applyFont="1" applyBorder="1" applyAlignment="1">
      <alignment horizontal="center" vertical="center"/>
    </xf>
    <xf numFmtId="0" fontId="14" fillId="8" borderId="10" xfId="0" applyFont="1" applyFill="1" applyBorder="1" applyAlignment="1">
      <alignment horizontal="center" vertical="center" wrapText="1"/>
    </xf>
    <xf numFmtId="0" fontId="1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horizontal="center" vertical="center"/>
    </xf>
    <xf numFmtId="1" fontId="18" fillId="0" borderId="10" xfId="0" applyNumberFormat="1" applyFont="1" applyBorder="1" applyAlignment="1">
      <alignment horizontal="center" vertical="center"/>
    </xf>
    <xf numFmtId="9" fontId="18" fillId="0" borderId="10" xfId="0" applyNumberFormat="1" applyFont="1" applyBorder="1" applyAlignment="1">
      <alignment horizontal="center" vertical="center"/>
    </xf>
    <xf numFmtId="42" fontId="18" fillId="0" borderId="10" xfId="1" applyFont="1" applyBorder="1" applyAlignment="1">
      <alignment horizontal="center" vertical="center"/>
    </xf>
    <xf numFmtId="9" fontId="19"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16" fillId="0" borderId="10" xfId="0" applyFont="1" applyBorder="1" applyAlignment="1">
      <alignment horizontal="center" vertical="center" wrapText="1"/>
    </xf>
    <xf numFmtId="42" fontId="18" fillId="0" borderId="10" xfId="1" applyFont="1" applyBorder="1" applyAlignment="1">
      <alignment horizontal="center" vertical="center" wrapText="1"/>
    </xf>
    <xf numFmtId="9" fontId="17" fillId="0" borderId="10" xfId="0" applyNumberFormat="1" applyFont="1" applyBorder="1" applyAlignment="1">
      <alignment horizontal="center" vertical="center" wrapText="1"/>
    </xf>
    <xf numFmtId="9" fontId="17" fillId="0" borderId="10" xfId="2" applyFont="1" applyFill="1" applyBorder="1" applyAlignment="1">
      <alignment horizontal="center" vertical="center" wrapText="1"/>
    </xf>
    <xf numFmtId="0" fontId="17" fillId="0" borderId="10" xfId="0" applyFont="1" applyBorder="1" applyAlignment="1">
      <alignment horizontal="center" vertical="center"/>
    </xf>
    <xf numFmtId="3" fontId="17" fillId="0" borderId="10" xfId="0" applyNumberFormat="1" applyFont="1" applyBorder="1" applyAlignment="1">
      <alignment horizontal="center" vertical="center" wrapText="1"/>
    </xf>
    <xf numFmtId="1" fontId="17" fillId="0" borderId="10" xfId="0" applyNumberFormat="1" applyFont="1" applyBorder="1" applyAlignment="1">
      <alignment horizontal="center" vertical="center" wrapText="1"/>
    </xf>
    <xf numFmtId="0" fontId="16" fillId="6" borderId="7" xfId="3" applyFont="1" applyFill="1" applyBorder="1" applyAlignment="1">
      <alignment vertical="center" wrapText="1"/>
    </xf>
    <xf numFmtId="0" fontId="16" fillId="6" borderId="8" xfId="3" applyFont="1" applyFill="1" applyBorder="1" applyAlignment="1">
      <alignment vertical="center" wrapText="1"/>
    </xf>
    <xf numFmtId="0" fontId="19" fillId="7" borderId="7" xfId="0" applyFont="1" applyFill="1" applyBorder="1" applyAlignment="1">
      <alignment vertical="center" wrapText="1"/>
    </xf>
    <xf numFmtId="0" fontId="19" fillId="7" borderId="8" xfId="0" applyFont="1" applyFill="1" applyBorder="1" applyAlignment="1">
      <alignment vertical="center" wrapText="1"/>
    </xf>
    <xf numFmtId="0" fontId="17" fillId="7" borderId="8" xfId="0" applyFont="1" applyFill="1" applyBorder="1" applyAlignment="1">
      <alignment vertical="center" wrapText="1"/>
    </xf>
    <xf numFmtId="0" fontId="20" fillId="0" borderId="15" xfId="0" applyFont="1" applyBorder="1" applyAlignment="1">
      <alignment horizontal="center" vertical="center"/>
    </xf>
    <xf numFmtId="0" fontId="20" fillId="0" borderId="8" xfId="0" applyFont="1" applyBorder="1" applyAlignment="1">
      <alignment horizontal="center" vertical="center"/>
    </xf>
    <xf numFmtId="0" fontId="16" fillId="6" borderId="10" xfId="3" applyFont="1" applyFill="1" applyBorder="1" applyAlignment="1">
      <alignment horizontal="center" vertical="center" wrapText="1"/>
    </xf>
    <xf numFmtId="0" fontId="19" fillId="6" borderId="10" xfId="3" applyFont="1" applyFill="1" applyBorder="1" applyAlignment="1">
      <alignment horizontal="center" vertical="center" wrapText="1"/>
    </xf>
    <xf numFmtId="0" fontId="19" fillId="6" borderId="10" xfId="0" applyFont="1" applyFill="1" applyBorder="1" applyAlignment="1">
      <alignment horizontal="center" vertical="center" wrapText="1"/>
    </xf>
    <xf numFmtId="3" fontId="19" fillId="6" borderId="10" xfId="3"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7" fillId="7" borderId="10" xfId="0" applyFont="1" applyFill="1" applyBorder="1" applyAlignment="1">
      <alignment horizontal="center" vertical="center" wrapText="1"/>
    </xf>
    <xf numFmtId="9" fontId="19" fillId="6" borderId="10" xfId="3" applyNumberFormat="1" applyFont="1" applyFill="1" applyBorder="1" applyAlignment="1">
      <alignment horizontal="center" vertical="center" wrapText="1"/>
    </xf>
    <xf numFmtId="0" fontId="16" fillId="6" borderId="9" xfId="3" applyFont="1" applyFill="1" applyBorder="1" applyAlignment="1">
      <alignment horizontal="center" vertical="center" wrapText="1"/>
    </xf>
    <xf numFmtId="0" fontId="19" fillId="7" borderId="9" xfId="0" applyFont="1" applyFill="1" applyBorder="1" applyAlignment="1">
      <alignment horizontal="center" vertical="center" wrapText="1"/>
    </xf>
    <xf numFmtId="9" fontId="17" fillId="7" borderId="10" xfId="0" applyNumberFormat="1" applyFont="1" applyFill="1" applyBorder="1" applyAlignment="1">
      <alignment horizontal="center" vertical="center" wrapText="1"/>
    </xf>
    <xf numFmtId="0" fontId="16" fillId="6" borderId="17" xfId="3" applyFont="1" applyFill="1" applyBorder="1" applyAlignment="1">
      <alignment horizontal="center" vertical="center" wrapText="1"/>
    </xf>
    <xf numFmtId="0" fontId="24" fillId="0" borderId="10" xfId="0" applyFont="1" applyBorder="1" applyAlignment="1">
      <alignment horizontal="center" vertical="center" wrapText="1"/>
    </xf>
    <xf numFmtId="0" fontId="25" fillId="0" borderId="10" xfId="0" applyFont="1" applyBorder="1" applyAlignment="1">
      <alignment horizontal="center" vertical="center" wrapText="1"/>
    </xf>
    <xf numFmtId="14" fontId="25" fillId="0" borderId="10" xfId="0" applyNumberFormat="1" applyFont="1" applyBorder="1" applyAlignment="1">
      <alignment horizontal="center" vertical="center" wrapText="1"/>
    </xf>
    <xf numFmtId="0" fontId="25" fillId="0" borderId="10" xfId="0" applyFont="1" applyBorder="1" applyAlignment="1">
      <alignment vertical="center" wrapText="1"/>
    </xf>
    <xf numFmtId="0" fontId="19" fillId="0" borderId="10" xfId="0" applyFont="1" applyBorder="1" applyAlignment="1">
      <alignment vertical="center" wrapText="1"/>
    </xf>
    <xf numFmtId="42" fontId="18" fillId="0" borderId="10" xfId="1" applyFont="1" applyFill="1" applyBorder="1" applyAlignment="1">
      <alignment horizontal="center" vertical="center"/>
    </xf>
    <xf numFmtId="0" fontId="17" fillId="0" borderId="10" xfId="0" applyFont="1" applyBorder="1" applyAlignment="1">
      <alignment wrapText="1"/>
    </xf>
    <xf numFmtId="0" fontId="17" fillId="0" borderId="10" xfId="0" applyFont="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vertical="center" wrapText="1"/>
    </xf>
    <xf numFmtId="0" fontId="5" fillId="3" borderId="25" xfId="0" applyFont="1" applyFill="1" applyBorder="1" applyAlignment="1">
      <alignment vertical="center" wrapText="1"/>
    </xf>
    <xf numFmtId="0" fontId="0" fillId="0" borderId="0" xfId="0" applyAlignment="1">
      <alignment wrapText="1"/>
    </xf>
    <xf numFmtId="9" fontId="18" fillId="0" borderId="10" xfId="2" applyFont="1" applyBorder="1" applyAlignment="1">
      <alignment horizontal="center" vertical="center"/>
    </xf>
    <xf numFmtId="0" fontId="0" fillId="0" borderId="10" xfId="0" applyBorder="1"/>
    <xf numFmtId="0" fontId="11" fillId="7" borderId="10" xfId="0" applyFont="1" applyFill="1" applyBorder="1" applyAlignment="1">
      <alignment horizontal="center" vertical="center"/>
    </xf>
    <xf numFmtId="10" fontId="4" fillId="0" borderId="10" xfId="0" applyNumberFormat="1" applyFont="1" applyBorder="1" applyAlignment="1">
      <alignment horizontal="center" vertical="center"/>
    </xf>
    <xf numFmtId="10" fontId="4" fillId="0" borderId="10" xfId="2" applyNumberFormat="1" applyFont="1" applyBorder="1" applyAlignment="1">
      <alignment horizontal="center" vertical="center"/>
    </xf>
    <xf numFmtId="0" fontId="0" fillId="0" borderId="10" xfId="0" applyBorder="1" applyAlignment="1">
      <alignment horizontal="center" vertical="center"/>
    </xf>
    <xf numFmtId="9" fontId="0" fillId="0" borderId="10" xfId="0" applyNumberFormat="1" applyBorder="1" applyAlignment="1">
      <alignment horizontal="center" vertical="center"/>
    </xf>
    <xf numFmtId="0" fontId="26" fillId="0" borderId="10" xfId="0" applyFont="1" applyBorder="1" applyAlignment="1">
      <alignment horizontal="center" vertical="center" wrapText="1"/>
    </xf>
    <xf numFmtId="9" fontId="0" fillId="0" borderId="10" xfId="2" applyFont="1" applyBorder="1" applyAlignment="1">
      <alignment horizontal="center" vertical="center"/>
    </xf>
    <xf numFmtId="0" fontId="0" fillId="0" borderId="0" xfId="0" applyAlignment="1">
      <alignment horizontal="center" vertical="center"/>
    </xf>
    <xf numFmtId="10" fontId="0" fillId="0" borderId="10" xfId="2" applyNumberFormat="1" applyFont="1" applyBorder="1" applyAlignment="1">
      <alignment horizontal="center" vertical="center"/>
    </xf>
    <xf numFmtId="0" fontId="10" fillId="7" borderId="0" xfId="0" applyFont="1" applyFill="1" applyAlignment="1">
      <alignment horizontal="center" vertical="center" wrapText="1"/>
    </xf>
    <xf numFmtId="42" fontId="0" fillId="0" borderId="10" xfId="1" applyFont="1" applyBorder="1" applyAlignment="1">
      <alignment horizontal="center" vertical="center"/>
    </xf>
    <xf numFmtId="42" fontId="0" fillId="0" borderId="10" xfId="1" applyFont="1" applyBorder="1" applyAlignment="1">
      <alignment vertical="center"/>
    </xf>
    <xf numFmtId="9" fontId="0" fillId="0" borderId="10" xfId="2" applyFont="1" applyFill="1" applyBorder="1" applyAlignment="1">
      <alignment horizontal="center" vertical="center" wrapText="1"/>
    </xf>
    <xf numFmtId="0" fontId="0" fillId="0" borderId="10" xfId="0" applyBorder="1" applyAlignment="1">
      <alignment horizontal="center" vertical="center" wrapText="1"/>
    </xf>
    <xf numFmtId="1" fontId="0" fillId="0" borderId="10" xfId="2" applyNumberFormat="1" applyFont="1" applyBorder="1" applyAlignment="1">
      <alignment horizontal="center" vertical="center"/>
    </xf>
    <xf numFmtId="0" fontId="0" fillId="0" borderId="0" xfId="0" applyAlignment="1">
      <alignment horizontal="center"/>
    </xf>
    <xf numFmtId="9" fontId="0" fillId="0" borderId="10" xfId="0" applyNumberFormat="1" applyBorder="1" applyAlignment="1">
      <alignment horizontal="center"/>
    </xf>
    <xf numFmtId="0" fontId="14" fillId="0" borderId="0" xfId="0" applyFont="1"/>
    <xf numFmtId="0" fontId="13" fillId="0" borderId="10" xfId="0" applyFont="1" applyBorder="1" applyAlignment="1">
      <alignment horizontal="center" vertical="center" wrapText="1"/>
    </xf>
    <xf numFmtId="0" fontId="14" fillId="0" borderId="10" xfId="0" applyFont="1" applyBorder="1" applyAlignment="1">
      <alignment horizontal="center" vertical="center" wrapText="1"/>
    </xf>
    <xf numFmtId="9" fontId="0" fillId="0" borderId="0" xfId="2" applyFont="1" applyAlignment="1">
      <alignment horizontal="center" vertical="center"/>
    </xf>
    <xf numFmtId="9" fontId="0" fillId="0" borderId="10" xfId="2" applyFont="1" applyBorder="1" applyAlignment="1">
      <alignment horizontal="center" vertical="center" wrapText="1"/>
    </xf>
    <xf numFmtId="0" fontId="0" fillId="7" borderId="0" xfId="0" applyFill="1"/>
    <xf numFmtId="0" fontId="0" fillId="0" borderId="0" xfId="0" applyAlignment="1">
      <alignment vertical="center" wrapText="1"/>
    </xf>
    <xf numFmtId="0" fontId="0" fillId="0" borderId="10" xfId="0" applyBorder="1" applyAlignment="1">
      <alignment vertical="center" wrapText="1"/>
    </xf>
    <xf numFmtId="0" fontId="5" fillId="3" borderId="25" xfId="0" applyFont="1" applyFill="1" applyBorder="1" applyAlignment="1">
      <alignment horizontal="center" vertical="center" wrapText="1"/>
    </xf>
    <xf numFmtId="164" fontId="0" fillId="0" borderId="10" xfId="4" applyNumberFormat="1" applyFont="1" applyBorder="1" applyAlignment="1">
      <alignment horizontal="center" vertical="center"/>
    </xf>
    <xf numFmtId="164" fontId="0" fillId="0" borderId="10" xfId="4" applyNumberFormat="1" applyFont="1" applyBorder="1" applyAlignment="1">
      <alignment vertical="center"/>
    </xf>
    <xf numFmtId="165" fontId="37" fillId="0" borderId="28" xfId="0" applyNumberFormat="1" applyFont="1" applyBorder="1" applyAlignment="1">
      <alignment vertical="center"/>
    </xf>
    <xf numFmtId="0" fontId="13" fillId="0" borderId="31"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6" fillId="7" borderId="14" xfId="0" applyFont="1" applyFill="1" applyBorder="1" applyAlignment="1">
      <alignment horizontal="center" vertical="center" wrapText="1"/>
    </xf>
    <xf numFmtId="0" fontId="14" fillId="7" borderId="14" xfId="0" applyFont="1" applyFill="1" applyBorder="1" applyAlignment="1">
      <alignment horizontal="center" vertical="center" wrapText="1"/>
    </xf>
    <xf numFmtId="9" fontId="14" fillId="7" borderId="14" xfId="0" applyNumberFormat="1" applyFont="1" applyFill="1" applyBorder="1" applyAlignment="1">
      <alignment horizontal="center" vertical="center" wrapText="1"/>
    </xf>
    <xf numFmtId="9" fontId="0" fillId="0" borderId="14" xfId="0" applyNumberFormat="1" applyBorder="1" applyAlignment="1">
      <alignment horizontal="center" vertical="center"/>
    </xf>
    <xf numFmtId="9" fontId="0" fillId="0" borderId="14" xfId="2" applyFont="1" applyBorder="1" applyAlignment="1">
      <alignment horizontal="center" vertical="center"/>
    </xf>
    <xf numFmtId="0" fontId="0" fillId="0" borderId="14" xfId="0" applyBorder="1"/>
    <xf numFmtId="165" fontId="37" fillId="0" borderId="33" xfId="0" applyNumberFormat="1" applyFont="1" applyBorder="1" applyAlignment="1">
      <alignment vertical="center"/>
    </xf>
    <xf numFmtId="0" fontId="13" fillId="0" borderId="14" xfId="0" applyFont="1" applyBorder="1" applyAlignment="1">
      <alignment horizontal="center" vertical="center" wrapText="1"/>
    </xf>
    <xf numFmtId="9" fontId="0" fillId="0" borderId="0" xfId="2" applyFont="1" applyBorder="1" applyAlignment="1">
      <alignment horizontal="center" vertical="center"/>
    </xf>
    <xf numFmtId="1" fontId="0" fillId="0" borderId="0" xfId="0" applyNumberFormat="1"/>
    <xf numFmtId="9" fontId="0" fillId="0" borderId="0" xfId="0" applyNumberFormat="1"/>
    <xf numFmtId="9" fontId="4" fillId="0" borderId="0" xfId="0" applyNumberFormat="1"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0" fontId="38" fillId="0" borderId="10" xfId="5" applyBorder="1" applyAlignment="1">
      <alignment wrapText="1"/>
    </xf>
    <xf numFmtId="0" fontId="38" fillId="0" borderId="10" xfId="5" applyBorder="1" applyAlignment="1">
      <alignment vertical="center" wrapText="1"/>
    </xf>
    <xf numFmtId="0" fontId="38" fillId="0" borderId="14" xfId="5" applyBorder="1" applyAlignment="1">
      <alignment vertical="center" wrapText="1"/>
    </xf>
    <xf numFmtId="0" fontId="17" fillId="0" borderId="10" xfId="0" applyFont="1" applyBorder="1" applyAlignment="1">
      <alignment horizontal="center" vertical="center" wrapText="1"/>
    </xf>
    <xf numFmtId="0" fontId="0" fillId="0" borderId="31" xfId="0" applyBorder="1"/>
    <xf numFmtId="0" fontId="0" fillId="0" borderId="36" xfId="0" applyBorder="1"/>
    <xf numFmtId="0" fontId="38" fillId="0" borderId="14" xfId="5"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38" fillId="0" borderId="14" xfId="5" applyBorder="1" applyAlignment="1">
      <alignment horizontal="center" wrapText="1"/>
    </xf>
    <xf numFmtId="0" fontId="0" fillId="0" borderId="15" xfId="0" applyBorder="1" applyAlignment="1">
      <alignment horizontal="center" wrapText="1"/>
    </xf>
    <xf numFmtId="0" fontId="0" fillId="0" borderId="8" xfId="0" applyBorder="1" applyAlignment="1">
      <alignment horizontal="center" wrapText="1"/>
    </xf>
    <xf numFmtId="0" fontId="36" fillId="12" borderId="26" xfId="0" applyFont="1" applyFill="1" applyBorder="1" applyAlignment="1">
      <alignment horizontal="center" vertical="center" wrapText="1"/>
    </xf>
    <xf numFmtId="0" fontId="36" fillId="12" borderId="0" xfId="0" applyFont="1" applyFill="1" applyAlignment="1">
      <alignment horizontal="center" vertical="center" wrapText="1"/>
    </xf>
    <xf numFmtId="0" fontId="35" fillId="9" borderId="0" xfId="0" applyFont="1" applyFill="1" applyAlignment="1">
      <alignment horizontal="center" vertical="center" wrapText="1"/>
    </xf>
    <xf numFmtId="0" fontId="0" fillId="0" borderId="27" xfId="0" applyBorder="1" applyAlignment="1">
      <alignment horizontal="center"/>
    </xf>
    <xf numFmtId="9" fontId="0" fillId="0" borderId="10" xfId="2" applyFont="1" applyBorder="1" applyAlignment="1">
      <alignment horizontal="center" vertical="center"/>
    </xf>
    <xf numFmtId="0" fontId="5" fillId="11" borderId="21" xfId="0" applyFont="1" applyFill="1" applyBorder="1" applyAlignment="1">
      <alignment horizontal="center" vertical="center" wrapText="1"/>
    </xf>
    <xf numFmtId="0" fontId="5" fillId="11" borderId="24"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11" borderId="30"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3" borderId="19" xfId="0" applyFont="1" applyFill="1" applyBorder="1" applyAlignment="1">
      <alignment horizontal="center" vertical="center" wrapText="1"/>
    </xf>
    <xf numFmtId="9" fontId="5" fillId="11" borderId="21" xfId="2" applyFont="1" applyFill="1" applyBorder="1" applyAlignment="1">
      <alignment horizontal="center" vertical="center" wrapText="1"/>
    </xf>
    <xf numFmtId="9" fontId="5" fillId="11" borderId="24" xfId="2" applyFont="1" applyFill="1" applyBorder="1" applyAlignment="1">
      <alignment horizontal="center" vertical="center" wrapText="1"/>
    </xf>
    <xf numFmtId="164" fontId="0" fillId="0" borderId="14" xfId="4" applyNumberFormat="1" applyFont="1" applyBorder="1" applyAlignment="1">
      <alignment horizontal="center" vertical="center"/>
    </xf>
    <xf numFmtId="164" fontId="0" fillId="0" borderId="15" xfId="4" applyNumberFormat="1" applyFont="1" applyBorder="1" applyAlignment="1">
      <alignment horizontal="center" vertical="center"/>
    </xf>
    <xf numFmtId="164" fontId="0" fillId="0" borderId="8" xfId="4" applyNumberFormat="1" applyFont="1" applyBorder="1" applyAlignment="1">
      <alignment horizontal="center" vertical="center"/>
    </xf>
    <xf numFmtId="0" fontId="38" fillId="0" borderId="10" xfId="5"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17" fillId="0" borderId="10" xfId="0" applyFont="1" applyBorder="1" applyAlignment="1">
      <alignment horizontal="center" vertical="center" wrapText="1"/>
    </xf>
    <xf numFmtId="9"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12" fillId="4" borderId="10"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7" fillId="0" borderId="10" xfId="0" applyFont="1" applyBorder="1" applyAlignment="1">
      <alignment horizontal="center" vertical="center"/>
    </xf>
    <xf numFmtId="0" fontId="16" fillId="0" borderId="10" xfId="0" applyFont="1" applyBorder="1" applyAlignment="1">
      <alignment horizontal="center" vertical="center" wrapText="1"/>
    </xf>
    <xf numFmtId="0" fontId="21" fillId="0" borderId="10" xfId="0" applyFont="1" applyBorder="1" applyAlignment="1">
      <alignment horizontal="center" vertical="center"/>
    </xf>
    <xf numFmtId="0" fontId="38" fillId="0" borderId="10" xfId="5" applyBorder="1" applyAlignment="1">
      <alignment horizontal="center"/>
    </xf>
    <xf numFmtId="0" fontId="0" fillId="0" borderId="10" xfId="0" applyBorder="1" applyAlignment="1">
      <alignment horizontal="center"/>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28" fillId="11" borderId="21" xfId="0" applyFont="1" applyFill="1" applyBorder="1" applyAlignment="1">
      <alignment horizontal="center" vertical="center" wrapText="1"/>
    </xf>
    <xf numFmtId="0" fontId="28" fillId="11" borderId="24" xfId="0" applyFont="1" applyFill="1" applyBorder="1" applyAlignment="1">
      <alignment horizontal="center" vertical="center" wrapText="1"/>
    </xf>
    <xf numFmtId="0" fontId="27" fillId="11" borderId="21" xfId="0" applyFont="1" applyFill="1" applyBorder="1" applyAlignment="1">
      <alignment horizontal="center" vertical="center" wrapText="1"/>
    </xf>
    <xf numFmtId="0" fontId="27" fillId="11" borderId="24" xfId="0" applyFont="1" applyFill="1" applyBorder="1" applyAlignment="1">
      <alignment horizontal="center" vertical="center" wrapText="1"/>
    </xf>
    <xf numFmtId="9" fontId="28" fillId="11" borderId="21" xfId="2" applyFont="1" applyFill="1" applyBorder="1" applyAlignment="1">
      <alignment horizontal="center" vertical="center" wrapText="1"/>
    </xf>
    <xf numFmtId="9" fontId="28" fillId="11" borderId="24" xfId="2"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9" fillId="6" borderId="14" xfId="3" applyFont="1" applyFill="1" applyBorder="1" applyAlignment="1">
      <alignment horizontal="center" vertical="center" wrapText="1"/>
    </xf>
    <xf numFmtId="0" fontId="19" fillId="6" borderId="8" xfId="3"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9" fontId="14" fillId="7" borderId="10" xfId="0" applyNumberFormat="1" applyFont="1" applyFill="1" applyBorder="1" applyAlignment="1">
      <alignment horizontal="center" vertical="center" wrapText="1"/>
    </xf>
    <xf numFmtId="0" fontId="12" fillId="6" borderId="9" xfId="3" applyFont="1" applyFill="1" applyBorder="1" applyAlignment="1">
      <alignment horizontal="center" vertical="center" wrapText="1"/>
    </xf>
    <xf numFmtId="0" fontId="16" fillId="6" borderId="10" xfId="3" applyFont="1" applyFill="1" applyBorder="1" applyAlignment="1">
      <alignment horizontal="center" vertical="center" wrapText="1"/>
    </xf>
    <xf numFmtId="0" fontId="13" fillId="7" borderId="9" xfId="0" applyFont="1" applyFill="1" applyBorder="1" applyAlignment="1">
      <alignment horizontal="center" vertical="center" wrapText="1"/>
    </xf>
    <xf numFmtId="0" fontId="11" fillId="7" borderId="10" xfId="0" applyFont="1" applyFill="1" applyBorder="1" applyAlignment="1">
      <alignment horizontal="center" vertical="center"/>
    </xf>
    <xf numFmtId="0" fontId="16" fillId="6" borderId="9" xfId="3" applyFont="1" applyFill="1" applyBorder="1" applyAlignment="1">
      <alignment horizontal="center" vertical="center" wrapText="1"/>
    </xf>
    <xf numFmtId="0" fontId="19" fillId="7" borderId="9" xfId="0" applyFont="1" applyFill="1" applyBorder="1" applyAlignment="1">
      <alignment horizontal="center" vertical="center" wrapText="1"/>
    </xf>
    <xf numFmtId="0" fontId="20" fillId="7" borderId="9" xfId="0" applyFont="1" applyFill="1" applyBorder="1" applyAlignment="1">
      <alignment horizontal="center" vertical="center"/>
    </xf>
    <xf numFmtId="0" fontId="17" fillId="7" borderId="9" xfId="0" applyFont="1" applyFill="1" applyBorder="1" applyAlignment="1">
      <alignment horizontal="center" vertical="center" wrapText="1"/>
    </xf>
    <xf numFmtId="0" fontId="15" fillId="7" borderId="9" xfId="3" applyFont="1" applyFill="1" applyBorder="1" applyAlignment="1">
      <alignment horizontal="center" vertical="center"/>
    </xf>
    <xf numFmtId="0" fontId="21" fillId="7" borderId="10" xfId="3" applyFont="1" applyFill="1" applyBorder="1" applyAlignment="1">
      <alignment horizontal="center" vertical="center"/>
    </xf>
    <xf numFmtId="0" fontId="11" fillId="7" borderId="9" xfId="0" applyFont="1" applyFill="1" applyBorder="1" applyAlignment="1">
      <alignment horizontal="center" vertical="center"/>
    </xf>
    <xf numFmtId="0" fontId="21" fillId="7" borderId="9" xfId="3" applyFont="1" applyFill="1" applyBorder="1" applyAlignment="1">
      <alignment horizontal="center" vertical="center"/>
    </xf>
    <xf numFmtId="0" fontId="20" fillId="6" borderId="9" xfId="3"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9" fillId="6" borderId="10" xfId="3" applyFont="1" applyFill="1" applyBorder="1" applyAlignment="1">
      <alignment horizontal="center" vertical="center" wrapText="1"/>
    </xf>
    <xf numFmtId="0" fontId="20" fillId="7" borderId="10" xfId="3" applyFont="1" applyFill="1" applyBorder="1" applyAlignment="1">
      <alignment horizontal="center" vertical="center"/>
    </xf>
    <xf numFmtId="0" fontId="36" fillId="12" borderId="0" xfId="0" applyFont="1" applyFill="1" applyBorder="1" applyAlignment="1">
      <alignment horizontal="center" vertical="center" wrapText="1"/>
    </xf>
    <xf numFmtId="44" fontId="0" fillId="0" borderId="14" xfId="4" applyFont="1" applyBorder="1" applyAlignment="1">
      <alignment horizontal="center" vertical="center"/>
    </xf>
    <xf numFmtId="44" fontId="0" fillId="0" borderId="15" xfId="4" applyFont="1" applyBorder="1" applyAlignment="1">
      <alignment horizontal="center" vertical="center"/>
    </xf>
    <xf numFmtId="44" fontId="0" fillId="0" borderId="8" xfId="4" applyFont="1" applyBorder="1" applyAlignment="1">
      <alignment horizontal="center" vertical="center"/>
    </xf>
    <xf numFmtId="0" fontId="0" fillId="0" borderId="14" xfId="0" applyBorder="1" applyAlignment="1">
      <alignment horizontal="center" vertical="center" wrapText="1"/>
    </xf>
    <xf numFmtId="0" fontId="23" fillId="10" borderId="18" xfId="0" applyFont="1" applyFill="1" applyBorder="1" applyAlignment="1">
      <alignment horizontal="center"/>
    </xf>
    <xf numFmtId="0" fontId="0" fillId="10" borderId="18" xfId="0" applyFill="1" applyBorder="1" applyAlignment="1">
      <alignment horizontal="center"/>
    </xf>
    <xf numFmtId="0" fontId="39" fillId="9" borderId="37" xfId="0" applyFont="1" applyFill="1" applyBorder="1" applyAlignment="1">
      <alignment horizontal="center" vertical="center" wrapText="1"/>
    </xf>
    <xf numFmtId="0" fontId="39" fillId="9" borderId="38" xfId="0" applyFont="1" applyFill="1" applyBorder="1" applyAlignment="1">
      <alignment horizontal="center" vertical="center" wrapText="1"/>
    </xf>
    <xf numFmtId="0" fontId="39" fillId="9" borderId="39" xfId="0" applyFont="1" applyFill="1" applyBorder="1" applyAlignment="1">
      <alignment horizontal="center" vertical="center" wrapText="1"/>
    </xf>
  </cellXfs>
  <cellStyles count="6">
    <cellStyle name="Hipervínculo" xfId="5" builtinId="8"/>
    <cellStyle name="Moneda" xfId="4" builtinId="4"/>
    <cellStyle name="Moneda [0]" xfId="1" builtinId="7"/>
    <cellStyle name="Normal" xfId="0" builtinId="0"/>
    <cellStyle name="Normal 2" xfId="3" xr:uid="{00000000-0005-0000-0000-00000200000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291081</xdr:colOff>
      <xdr:row>4</xdr:row>
      <xdr:rowOff>34954</xdr:rowOff>
    </xdr:from>
    <xdr:to>
      <xdr:col>1</xdr:col>
      <xdr:colOff>1136010</xdr:colOff>
      <xdr:row>4</xdr:row>
      <xdr:rowOff>725297</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081" y="323326"/>
          <a:ext cx="1980938" cy="690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xdr:row>
      <xdr:rowOff>184148</xdr:rowOff>
    </xdr:from>
    <xdr:to>
      <xdr:col>1</xdr:col>
      <xdr:colOff>1587500</xdr:colOff>
      <xdr:row>2</xdr:row>
      <xdr:rowOff>1117599</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234948"/>
          <a:ext cx="2755900" cy="9334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2/folders/16rT7TiK9pFi1qOOKwHrMr6dOb9US7otB" TargetMode="External"/><Relationship Id="rId13" Type="http://schemas.openxmlformats.org/officeDocument/2006/relationships/vmlDrawing" Target="../drawings/vmlDrawing1.vml"/><Relationship Id="rId3" Type="http://schemas.openxmlformats.org/officeDocument/2006/relationships/hyperlink" Target="https://drive.google.com/drive/u/2/folders/1igkEiipOrBEy5KsYlTUiZxr8Yw4rjMkg" TargetMode="External"/><Relationship Id="rId7" Type="http://schemas.openxmlformats.org/officeDocument/2006/relationships/hyperlink" Target="https://drive.google.com/drive/u/2/folders/1JwZANVaw0KwyGSr2X97rxXZjIJglB2na" TargetMode="External"/><Relationship Id="rId12" Type="http://schemas.openxmlformats.org/officeDocument/2006/relationships/drawing" Target="../drawings/drawing1.xml"/><Relationship Id="rId2" Type="http://schemas.openxmlformats.org/officeDocument/2006/relationships/hyperlink" Target="https://drive.google.com/drive/u/2/folders/1NyXQpGedh39MBN1Ae6shoV28NtzX9Gol" TargetMode="External"/><Relationship Id="rId1" Type="http://schemas.openxmlformats.org/officeDocument/2006/relationships/hyperlink" Target="https://drive.google.com/drive/u/2/folders/1vhpnv4bPIV_CekBZMDfVAyjSuBHUTXWB" TargetMode="External"/><Relationship Id="rId6" Type="http://schemas.openxmlformats.org/officeDocument/2006/relationships/hyperlink" Target="https://drive.google.com/drive/u/2/folders/1uI1_fip2ca63zq7fRC-Vrh1oJZyA7k93" TargetMode="External"/><Relationship Id="rId11" Type="http://schemas.openxmlformats.org/officeDocument/2006/relationships/printerSettings" Target="../printerSettings/printerSettings1.bin"/><Relationship Id="rId5" Type="http://schemas.openxmlformats.org/officeDocument/2006/relationships/hyperlink" Target="https://drive.google.com/drive/u/2/folders/1AYHVaPZ8Wz5Y5lXPId59XMLkoenuIUpZ" TargetMode="External"/><Relationship Id="rId10" Type="http://schemas.openxmlformats.org/officeDocument/2006/relationships/hyperlink" Target="https://drive.google.com/drive/u/2/folders/16rT7TiK9pFi1qOOKwHrMr6dOb9US7otB" TargetMode="External"/><Relationship Id="rId4" Type="http://schemas.openxmlformats.org/officeDocument/2006/relationships/hyperlink" Target="https://drive.google.com/drive/u/2/folders/1R-qE6HpnsnVV36p6aoiAt6pjH2hceRcV" TargetMode="External"/><Relationship Id="rId9" Type="http://schemas.openxmlformats.org/officeDocument/2006/relationships/hyperlink" Target="https://drive.google.com/drive/u/2/folders/1kb_nBRB56y573UP_ZW6wsDt5rJpgcogu"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u/2/folders/1MczHCzyf5S2ICAYjGMzQjxR9YGgyAsGz" TargetMode="External"/><Relationship Id="rId13" Type="http://schemas.openxmlformats.org/officeDocument/2006/relationships/printerSettings" Target="../printerSettings/printerSettings2.bin"/><Relationship Id="rId3" Type="http://schemas.openxmlformats.org/officeDocument/2006/relationships/hyperlink" Target="https://drive.google.com/drive/u/2/folders/1d7hlDFS9vv6jADCtYwDiQTtb1Y1UzKRp" TargetMode="External"/><Relationship Id="rId7" Type="http://schemas.openxmlformats.org/officeDocument/2006/relationships/hyperlink" Target="https://drive.google.com/drive/u/2/folders/1FZLFR3ZCH7Os88eC6GWy3HI5ftfd-cpO" TargetMode="External"/><Relationship Id="rId12" Type="http://schemas.openxmlformats.org/officeDocument/2006/relationships/hyperlink" Target="https://drive.google.com/drive/u/2/folders/1S5RBTNm20T5K-lzHzGPYERV-p7N0G_xG" TargetMode="External"/><Relationship Id="rId2" Type="http://schemas.openxmlformats.org/officeDocument/2006/relationships/hyperlink" Target="https://drive.google.com/drive/u/2/folders/1Ug5DYY5EffWhys8oaElNDqtaUPpwx-yp" TargetMode="External"/><Relationship Id="rId1" Type="http://schemas.openxmlformats.org/officeDocument/2006/relationships/hyperlink" Target="https://drive.google.com/drive/u/2/folders/1Vug8GO1NuFlqsn5_N2Js5e_ntwFE1lYV" TargetMode="External"/><Relationship Id="rId6" Type="http://schemas.openxmlformats.org/officeDocument/2006/relationships/hyperlink" Target="https://drive.google.com/drive/u/2/folders/1SRIKcv8hXDgZjz9nkZBpUcwDFRnlSbZU" TargetMode="External"/><Relationship Id="rId11" Type="http://schemas.openxmlformats.org/officeDocument/2006/relationships/hyperlink" Target="https://drive.google.com/drive/u/2/folders/11ijKrKGP-j_0e-MDmpLsxPXVkJ5FNCpV" TargetMode="External"/><Relationship Id="rId5" Type="http://schemas.openxmlformats.org/officeDocument/2006/relationships/hyperlink" Target="https://drive.google.com/drive/u/2/folders/1fJs203sa-m4h7q81vhGr3c2sHqaKGonP" TargetMode="External"/><Relationship Id="rId10" Type="http://schemas.openxmlformats.org/officeDocument/2006/relationships/hyperlink" Target="https://drive.google.com/drive/u/2/folders/1ThQsRjwGbAY_72CKgZttyaVL6Kop_UWL" TargetMode="External"/><Relationship Id="rId4" Type="http://schemas.openxmlformats.org/officeDocument/2006/relationships/hyperlink" Target="https://drive.google.com/drive/u/2/folders/1ubt4_WX9jDbZUUOFWDoogr0a6fCB_Er0" TargetMode="External"/><Relationship Id="rId9" Type="http://schemas.openxmlformats.org/officeDocument/2006/relationships/hyperlink" Target="https://drive.google.com/drive/u/2/folders/1XkYuzTUBENk-6xyzCS3gv0Hz984_WjkU" TargetMode="External"/><Relationship Id="rId1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
  <sheetViews>
    <sheetView tabSelected="1" topLeftCell="E1" zoomScale="80" zoomScaleNormal="80" workbookViewId="0">
      <selection activeCell="O9" sqref="O9"/>
    </sheetView>
  </sheetViews>
  <sheetFormatPr baseColWidth="10" defaultRowHeight="15"/>
  <cols>
    <col min="1" max="1" width="13.109375" customWidth="1"/>
    <col min="2" max="2" width="20.109375" customWidth="1"/>
    <col min="3" max="3" width="24.33203125" customWidth="1"/>
    <col min="4" max="4" width="26.109375" customWidth="1"/>
    <col min="5" max="5" width="23.33203125" customWidth="1"/>
    <col min="6" max="6" width="22.77734375" customWidth="1"/>
    <col min="7" max="7" width="17.109375" customWidth="1"/>
    <col min="8" max="8" width="16.44140625" customWidth="1"/>
    <col min="9" max="9" width="24.6640625" style="68" customWidth="1"/>
    <col min="10" max="10" width="10.109375" style="68" customWidth="1"/>
    <col min="11" max="11" width="10" hidden="1" customWidth="1"/>
    <col min="12" max="12" width="11.33203125" hidden="1" customWidth="1"/>
    <col min="13" max="13" width="18.77734375" style="68" bestFit="1" customWidth="1"/>
    <col min="14" max="14" width="18.109375" style="68" bestFit="1" customWidth="1"/>
    <col min="15" max="15" width="39.109375" style="58" customWidth="1"/>
    <col min="16" max="16" width="10.6640625" style="76" bestFit="1" customWidth="1"/>
    <col min="17" max="17" width="28.44140625" hidden="1" customWidth="1"/>
    <col min="18" max="18" width="29" hidden="1" customWidth="1"/>
    <col min="19" max="19" width="24.109375" customWidth="1"/>
    <col min="20" max="20" width="14" customWidth="1"/>
  </cols>
  <sheetData>
    <row r="1" spans="1:20">
      <c r="O1"/>
    </row>
    <row r="2" spans="1:20" ht="0.75" customHeight="1">
      <c r="O2"/>
    </row>
    <row r="3" spans="1:20" ht="0.75" customHeight="1">
      <c r="O3"/>
    </row>
    <row r="4" spans="1:20" ht="6" customHeight="1">
      <c r="I4" s="70"/>
      <c r="O4"/>
    </row>
    <row r="5" spans="1:20" ht="59.25" customHeight="1" thickBot="1">
      <c r="A5" s="124"/>
      <c r="B5" s="124"/>
      <c r="C5" s="123" t="s">
        <v>275</v>
      </c>
      <c r="D5" s="123"/>
      <c r="E5" s="123"/>
      <c r="F5" s="123"/>
      <c r="G5" s="123"/>
      <c r="H5" s="123"/>
      <c r="I5" s="123"/>
      <c r="J5" s="123"/>
      <c r="K5" s="123"/>
      <c r="L5" s="123"/>
      <c r="M5" s="123"/>
      <c r="N5" s="123"/>
      <c r="O5" s="121" t="s">
        <v>354</v>
      </c>
      <c r="P5" s="121"/>
      <c r="Q5" s="121"/>
      <c r="R5" s="121"/>
      <c r="S5" s="121"/>
      <c r="T5" s="122"/>
    </row>
    <row r="6" spans="1:20" s="78" customFormat="1" ht="78" customHeight="1" thickTop="1" thickBot="1">
      <c r="A6" s="161" t="s">
        <v>0</v>
      </c>
      <c r="B6" s="153" t="s">
        <v>1</v>
      </c>
      <c r="C6" s="153" t="s">
        <v>2</v>
      </c>
      <c r="D6" s="153" t="s">
        <v>3</v>
      </c>
      <c r="E6" s="153" t="s">
        <v>4</v>
      </c>
      <c r="F6" s="153" t="s">
        <v>5</v>
      </c>
      <c r="G6" s="164" t="s">
        <v>276</v>
      </c>
      <c r="H6" s="164"/>
      <c r="I6" s="55" t="s">
        <v>291</v>
      </c>
      <c r="J6" s="134" t="s">
        <v>290</v>
      </c>
      <c r="K6" s="132" t="s">
        <v>298</v>
      </c>
      <c r="L6" s="136"/>
      <c r="M6" s="136"/>
      <c r="N6" s="133"/>
      <c r="O6" s="126" t="s">
        <v>292</v>
      </c>
      <c r="P6" s="137" t="s">
        <v>293</v>
      </c>
      <c r="Q6" s="126" t="s">
        <v>294</v>
      </c>
      <c r="R6" s="126" t="s">
        <v>295</v>
      </c>
      <c r="S6" s="128" t="s">
        <v>296</v>
      </c>
      <c r="T6" s="165" t="s">
        <v>353</v>
      </c>
    </row>
    <row r="7" spans="1:20" s="78" customFormat="1" ht="29.25" customHeight="1" thickTop="1" thickBot="1">
      <c r="A7" s="162"/>
      <c r="B7" s="154"/>
      <c r="C7" s="154"/>
      <c r="D7" s="154"/>
      <c r="E7" s="154"/>
      <c r="F7" s="154"/>
      <c r="G7" s="149" t="s">
        <v>155</v>
      </c>
      <c r="H7" s="151" t="s">
        <v>156</v>
      </c>
      <c r="I7" s="130" t="s">
        <v>297</v>
      </c>
      <c r="J7" s="135"/>
      <c r="K7" s="132" t="s">
        <v>151</v>
      </c>
      <c r="L7" s="133"/>
      <c r="M7" s="132" t="s">
        <v>152</v>
      </c>
      <c r="N7" s="133"/>
      <c r="O7" s="127"/>
      <c r="P7" s="138"/>
      <c r="Q7" s="127"/>
      <c r="R7" s="127"/>
      <c r="S7" s="129"/>
      <c r="T7" s="165"/>
    </row>
    <row r="8" spans="1:20" s="78" customFormat="1" ht="48" customHeight="1" thickTop="1">
      <c r="A8" s="163"/>
      <c r="B8" s="155"/>
      <c r="C8" s="155"/>
      <c r="D8" s="155"/>
      <c r="E8" s="155"/>
      <c r="F8" s="155"/>
      <c r="G8" s="150"/>
      <c r="H8" s="152"/>
      <c r="I8" s="131"/>
      <c r="J8" s="135"/>
      <c r="K8" s="56" t="s">
        <v>153</v>
      </c>
      <c r="L8" s="57" t="s">
        <v>154</v>
      </c>
      <c r="M8" s="86" t="s">
        <v>153</v>
      </c>
      <c r="N8" s="86" t="s">
        <v>154</v>
      </c>
      <c r="O8" s="127"/>
      <c r="P8" s="138"/>
      <c r="Q8" s="127"/>
      <c r="R8" s="127"/>
      <c r="S8" s="129"/>
      <c r="T8" s="165"/>
    </row>
    <row r="9" spans="1:20" ht="159.75" customHeight="1">
      <c r="A9" s="157" t="s">
        <v>6</v>
      </c>
      <c r="B9" s="157" t="s">
        <v>7</v>
      </c>
      <c r="C9" s="14" t="s">
        <v>8</v>
      </c>
      <c r="D9" s="14" t="s">
        <v>9</v>
      </c>
      <c r="E9" s="14" t="s">
        <v>10</v>
      </c>
      <c r="F9" s="14" t="s">
        <v>11</v>
      </c>
      <c r="G9" s="61">
        <v>3</v>
      </c>
      <c r="H9" s="61">
        <v>2</v>
      </c>
      <c r="I9" s="64">
        <v>0</v>
      </c>
      <c r="J9" s="64">
        <f>I9</f>
        <v>0</v>
      </c>
      <c r="K9" s="60"/>
      <c r="L9" s="60"/>
      <c r="M9" s="139">
        <v>700000000</v>
      </c>
      <c r="N9" s="139">
        <v>60000000</v>
      </c>
      <c r="O9" s="112" t="s">
        <v>345</v>
      </c>
      <c r="P9" s="77">
        <v>0</v>
      </c>
      <c r="Q9" s="60"/>
      <c r="R9" s="60"/>
      <c r="S9" s="79" t="s">
        <v>363</v>
      </c>
      <c r="T9" s="159" t="s">
        <v>376</v>
      </c>
    </row>
    <row r="10" spans="1:20" ht="204.75" customHeight="1">
      <c r="A10" s="157"/>
      <c r="B10" s="157"/>
      <c r="C10" s="146" t="s">
        <v>12</v>
      </c>
      <c r="D10" s="14" t="s">
        <v>13</v>
      </c>
      <c r="E10" s="14" t="s">
        <v>14</v>
      </c>
      <c r="F10" s="15" t="s">
        <v>15</v>
      </c>
      <c r="G10" s="16">
        <v>1</v>
      </c>
      <c r="H10" s="16">
        <v>1</v>
      </c>
      <c r="I10" s="64">
        <v>0</v>
      </c>
      <c r="J10" s="64">
        <f t="shared" ref="J10:J49" si="0">I10</f>
        <v>0</v>
      </c>
      <c r="K10" s="60"/>
      <c r="L10" s="60"/>
      <c r="M10" s="140"/>
      <c r="N10" s="140"/>
      <c r="O10" s="112" t="s">
        <v>299</v>
      </c>
      <c r="P10" s="77">
        <v>0</v>
      </c>
      <c r="Q10" s="60"/>
      <c r="R10" s="60"/>
      <c r="S10" s="79" t="s">
        <v>363</v>
      </c>
      <c r="T10" s="160"/>
    </row>
    <row r="11" spans="1:20" ht="54">
      <c r="A11" s="157"/>
      <c r="B11" s="157"/>
      <c r="C11" s="146"/>
      <c r="D11" s="14" t="s">
        <v>16</v>
      </c>
      <c r="E11" s="14" t="s">
        <v>17</v>
      </c>
      <c r="F11" s="14" t="s">
        <v>18</v>
      </c>
      <c r="G11" s="17">
        <v>302</v>
      </c>
      <c r="H11" s="18">
        <v>0.15</v>
      </c>
      <c r="I11" s="64">
        <v>653</v>
      </c>
      <c r="J11" s="64">
        <f t="shared" si="0"/>
        <v>653</v>
      </c>
      <c r="K11" s="60"/>
      <c r="L11" s="60"/>
      <c r="M11" s="140"/>
      <c r="N11" s="140"/>
      <c r="O11" s="112" t="s">
        <v>300</v>
      </c>
      <c r="P11" s="77">
        <v>1</v>
      </c>
      <c r="Q11" s="60"/>
      <c r="R11" s="60"/>
      <c r="S11" s="79" t="s">
        <v>363</v>
      </c>
      <c r="T11" s="160"/>
    </row>
    <row r="12" spans="1:20" ht="34.5" customHeight="1">
      <c r="A12" s="157"/>
      <c r="B12" s="157"/>
      <c r="C12" s="14" t="s">
        <v>19</v>
      </c>
      <c r="D12" s="14" t="s">
        <v>20</v>
      </c>
      <c r="E12" s="14" t="s">
        <v>21</v>
      </c>
      <c r="F12" s="14" t="s">
        <v>15</v>
      </c>
      <c r="G12" s="16">
        <v>0</v>
      </c>
      <c r="H12" s="18">
        <v>0.15</v>
      </c>
      <c r="I12" s="65">
        <v>0.15</v>
      </c>
      <c r="J12" s="67">
        <f>I12/H12</f>
        <v>1</v>
      </c>
      <c r="K12" s="60"/>
      <c r="L12" s="60"/>
      <c r="M12" s="140"/>
      <c r="N12" s="140"/>
      <c r="O12" s="112" t="s">
        <v>301</v>
      </c>
      <c r="P12" s="77">
        <f>J12</f>
        <v>1</v>
      </c>
      <c r="Q12" s="60"/>
      <c r="R12" s="60"/>
      <c r="S12" s="79" t="s">
        <v>363</v>
      </c>
      <c r="T12" s="160"/>
    </row>
    <row r="13" spans="1:20" ht="53.25" customHeight="1">
      <c r="A13" s="157"/>
      <c r="B13" s="157"/>
      <c r="C13" s="14" t="s">
        <v>22</v>
      </c>
      <c r="D13" s="14" t="s">
        <v>23</v>
      </c>
      <c r="E13" s="14" t="s">
        <v>24</v>
      </c>
      <c r="F13" s="14" t="s">
        <v>25</v>
      </c>
      <c r="G13" s="16">
        <v>2</v>
      </c>
      <c r="H13" s="16">
        <v>2</v>
      </c>
      <c r="I13" s="64">
        <v>0</v>
      </c>
      <c r="J13" s="64">
        <f>I13</f>
        <v>0</v>
      </c>
      <c r="K13" s="60"/>
      <c r="L13" s="60"/>
      <c r="M13" s="140"/>
      <c r="N13" s="140"/>
      <c r="O13" s="112" t="s">
        <v>302</v>
      </c>
      <c r="P13" s="77">
        <f t="shared" ref="P13:P50" si="1">J13</f>
        <v>0</v>
      </c>
      <c r="Q13" s="60"/>
      <c r="R13" s="60"/>
      <c r="S13" s="79" t="s">
        <v>363</v>
      </c>
      <c r="T13" s="160"/>
    </row>
    <row r="14" spans="1:20" ht="50.25" customHeight="1">
      <c r="A14" s="157"/>
      <c r="B14" s="157"/>
      <c r="C14" s="15" t="s">
        <v>26</v>
      </c>
      <c r="D14" s="15" t="s">
        <v>27</v>
      </c>
      <c r="E14" s="15" t="s">
        <v>28</v>
      </c>
      <c r="F14" s="14" t="s">
        <v>29</v>
      </c>
      <c r="G14" s="19">
        <f>271381040*(1+10%)</f>
        <v>298519144</v>
      </c>
      <c r="H14" s="18">
        <v>0.11</v>
      </c>
      <c r="I14" s="71">
        <v>252411453</v>
      </c>
      <c r="J14" s="67">
        <f>(I14/(G14*(1+H14)))</f>
        <v>0.76175250390442428</v>
      </c>
      <c r="K14" s="60"/>
      <c r="L14" s="60"/>
      <c r="M14" s="140"/>
      <c r="N14" s="140"/>
      <c r="O14" s="112"/>
      <c r="P14" s="77">
        <f t="shared" si="1"/>
        <v>0.76175250390442428</v>
      </c>
      <c r="Q14" s="60"/>
      <c r="R14" s="60"/>
      <c r="S14" s="79" t="s">
        <v>363</v>
      </c>
      <c r="T14" s="160"/>
    </row>
    <row r="15" spans="1:20" ht="26.25" customHeight="1">
      <c r="A15" s="157"/>
      <c r="B15" s="157"/>
      <c r="C15" s="15" t="s">
        <v>30</v>
      </c>
      <c r="D15" s="15" t="s">
        <v>31</v>
      </c>
      <c r="E15" s="15" t="s">
        <v>32</v>
      </c>
      <c r="F15" s="15" t="s">
        <v>33</v>
      </c>
      <c r="G15" s="14">
        <v>0</v>
      </c>
      <c r="H15" s="14">
        <v>1</v>
      </c>
      <c r="I15" s="64">
        <v>0</v>
      </c>
      <c r="J15" s="64">
        <f t="shared" si="0"/>
        <v>0</v>
      </c>
      <c r="K15" s="60"/>
      <c r="L15" s="60"/>
      <c r="M15" s="140"/>
      <c r="N15" s="140"/>
      <c r="O15" s="112" t="s">
        <v>303</v>
      </c>
      <c r="P15" s="77">
        <f t="shared" si="1"/>
        <v>0</v>
      </c>
      <c r="Q15" s="60"/>
      <c r="R15" s="60"/>
      <c r="S15" s="79" t="s">
        <v>363</v>
      </c>
      <c r="T15" s="160"/>
    </row>
    <row r="16" spans="1:20" ht="40.5" customHeight="1">
      <c r="A16" s="157"/>
      <c r="B16" s="157"/>
      <c r="C16" s="15" t="s">
        <v>34</v>
      </c>
      <c r="D16" s="15" t="s">
        <v>35</v>
      </c>
      <c r="E16" s="15" t="s">
        <v>36</v>
      </c>
      <c r="F16" s="15" t="s">
        <v>37</v>
      </c>
      <c r="G16" s="20">
        <v>0.25</v>
      </c>
      <c r="H16" s="20">
        <v>0.5</v>
      </c>
      <c r="I16" s="64">
        <v>0</v>
      </c>
      <c r="J16" s="64">
        <f t="shared" si="0"/>
        <v>0</v>
      </c>
      <c r="K16" s="60"/>
      <c r="L16" s="60"/>
      <c r="M16" s="140"/>
      <c r="N16" s="140"/>
      <c r="O16" s="112" t="s">
        <v>304</v>
      </c>
      <c r="P16" s="77">
        <f t="shared" si="1"/>
        <v>0</v>
      </c>
      <c r="Q16" s="60"/>
      <c r="R16" s="60"/>
      <c r="S16" s="79" t="s">
        <v>383</v>
      </c>
      <c r="T16" s="142" t="s">
        <v>377</v>
      </c>
    </row>
    <row r="17" spans="1:20" ht="54">
      <c r="A17" s="157"/>
      <c r="B17" s="157"/>
      <c r="C17" s="21" t="s">
        <v>38</v>
      </c>
      <c r="D17" s="14" t="s">
        <v>39</v>
      </c>
      <c r="E17" s="21" t="s">
        <v>40</v>
      </c>
      <c r="F17" s="21" t="s">
        <v>41</v>
      </c>
      <c r="G17" s="15">
        <v>88</v>
      </c>
      <c r="H17" s="15">
        <v>90</v>
      </c>
      <c r="I17" s="64">
        <v>85</v>
      </c>
      <c r="J17" s="64">
        <f t="shared" si="0"/>
        <v>85</v>
      </c>
      <c r="K17" s="60"/>
      <c r="L17" s="60"/>
      <c r="M17" s="140"/>
      <c r="N17" s="140"/>
      <c r="O17" s="112" t="s">
        <v>350</v>
      </c>
      <c r="P17" s="77">
        <f t="shared" si="1"/>
        <v>85</v>
      </c>
      <c r="Q17" s="60"/>
      <c r="R17" s="60"/>
      <c r="S17" s="79" t="s">
        <v>383</v>
      </c>
      <c r="T17" s="142"/>
    </row>
    <row r="18" spans="1:20" ht="90">
      <c r="A18" s="157"/>
      <c r="B18" s="157"/>
      <c r="C18" s="15" t="s">
        <v>42</v>
      </c>
      <c r="D18" s="15" t="s">
        <v>43</v>
      </c>
      <c r="E18" s="15" t="s">
        <v>44</v>
      </c>
      <c r="F18" s="15" t="s">
        <v>44</v>
      </c>
      <c r="G18" s="15">
        <v>0</v>
      </c>
      <c r="H18" s="15">
        <v>1</v>
      </c>
      <c r="I18" s="64">
        <v>0</v>
      </c>
      <c r="J18" s="64">
        <f t="shared" si="0"/>
        <v>0</v>
      </c>
      <c r="K18" s="60"/>
      <c r="L18" s="60"/>
      <c r="M18" s="141"/>
      <c r="N18" s="141"/>
      <c r="O18" s="112" t="s">
        <v>305</v>
      </c>
      <c r="P18" s="77">
        <f t="shared" si="1"/>
        <v>0</v>
      </c>
      <c r="Q18" s="60"/>
      <c r="R18" s="60"/>
      <c r="S18" s="79" t="s">
        <v>363</v>
      </c>
      <c r="T18" s="110" t="s">
        <v>376</v>
      </c>
    </row>
    <row r="19" spans="1:20" ht="117.95" customHeight="1">
      <c r="A19" s="22" t="s">
        <v>45</v>
      </c>
      <c r="B19" s="22" t="s">
        <v>46</v>
      </c>
      <c r="C19" s="14" t="s">
        <v>47</v>
      </c>
      <c r="D19" s="14" t="s">
        <v>48</v>
      </c>
      <c r="E19" s="14" t="s">
        <v>49</v>
      </c>
      <c r="F19" s="14" t="s">
        <v>50</v>
      </c>
      <c r="G19" s="18">
        <v>0.8</v>
      </c>
      <c r="H19" s="18">
        <v>0.82</v>
      </c>
      <c r="I19" s="64">
        <v>0</v>
      </c>
      <c r="J19" s="64">
        <f t="shared" si="0"/>
        <v>0</v>
      </c>
      <c r="K19" s="60"/>
      <c r="L19" s="60"/>
      <c r="M19" s="64"/>
      <c r="N19" s="64"/>
      <c r="O19" s="112"/>
      <c r="P19" s="77">
        <f t="shared" si="1"/>
        <v>0</v>
      </c>
      <c r="Q19" s="60"/>
      <c r="R19" s="60"/>
      <c r="S19" s="91" t="s">
        <v>364</v>
      </c>
      <c r="T19" s="109" t="s">
        <v>378</v>
      </c>
    </row>
    <row r="20" spans="1:20" ht="60" customHeight="1">
      <c r="A20" s="157" t="s">
        <v>51</v>
      </c>
      <c r="B20" s="157" t="s">
        <v>52</v>
      </c>
      <c r="C20" s="146" t="s">
        <v>53</v>
      </c>
      <c r="D20" s="146" t="s">
        <v>54</v>
      </c>
      <c r="E20" s="15" t="s">
        <v>55</v>
      </c>
      <c r="F20" s="51" t="s">
        <v>56</v>
      </c>
      <c r="G20" s="18">
        <v>0.3</v>
      </c>
      <c r="H20" s="18">
        <v>0.4</v>
      </c>
      <c r="I20" s="73">
        <f>6/34</f>
        <v>0.17647058823529413</v>
      </c>
      <c r="J20" s="67">
        <f t="shared" si="0"/>
        <v>0.17647058823529413</v>
      </c>
      <c r="K20" s="60"/>
      <c r="L20" s="60"/>
      <c r="M20" s="139">
        <v>160000000</v>
      </c>
      <c r="N20" s="139">
        <v>80000000</v>
      </c>
      <c r="O20" s="112" t="s">
        <v>328</v>
      </c>
      <c r="P20" s="77">
        <f t="shared" si="1"/>
        <v>0.17647058823529413</v>
      </c>
      <c r="Q20" s="60"/>
      <c r="R20" s="60"/>
      <c r="S20" s="90" t="s">
        <v>365</v>
      </c>
      <c r="T20" s="118" t="s">
        <v>379</v>
      </c>
    </row>
    <row r="21" spans="1:20" ht="42" customHeight="1">
      <c r="A21" s="158"/>
      <c r="B21" s="157"/>
      <c r="C21" s="146"/>
      <c r="D21" s="146"/>
      <c r="E21" s="14" t="s">
        <v>326</v>
      </c>
      <c r="F21" s="14" t="s">
        <v>57</v>
      </c>
      <c r="G21" s="18">
        <v>0.2</v>
      </c>
      <c r="H21" s="18">
        <v>0.4</v>
      </c>
      <c r="I21" s="64">
        <v>0</v>
      </c>
      <c r="J21" s="64">
        <f t="shared" si="0"/>
        <v>0</v>
      </c>
      <c r="K21" s="60"/>
      <c r="L21" s="60"/>
      <c r="M21" s="140"/>
      <c r="N21" s="140"/>
      <c r="O21" s="112" t="s">
        <v>327</v>
      </c>
      <c r="P21" s="77">
        <f t="shared" si="1"/>
        <v>0</v>
      </c>
      <c r="Q21" s="60"/>
      <c r="R21" s="60"/>
      <c r="S21" s="90" t="s">
        <v>365</v>
      </c>
      <c r="T21" s="119"/>
    </row>
    <row r="22" spans="1:20" ht="56.25" customHeight="1">
      <c r="A22" s="158"/>
      <c r="B22" s="157"/>
      <c r="C22" s="14" t="s">
        <v>58</v>
      </c>
      <c r="D22" s="14" t="s">
        <v>59</v>
      </c>
      <c r="E22" s="14" t="s">
        <v>60</v>
      </c>
      <c r="F22" s="14" t="s">
        <v>61</v>
      </c>
      <c r="G22" s="52">
        <f>31370100*(1+15%)</f>
        <v>36075615</v>
      </c>
      <c r="H22" s="18">
        <v>0.2</v>
      </c>
      <c r="I22" s="72">
        <v>11823500</v>
      </c>
      <c r="J22" s="69">
        <f>I22/G22</f>
        <v>0.32774216045935739</v>
      </c>
      <c r="K22" s="60"/>
      <c r="L22" s="60"/>
      <c r="M22" s="140"/>
      <c r="N22" s="140"/>
      <c r="O22" s="112"/>
      <c r="P22" s="77">
        <f t="shared" si="1"/>
        <v>0.32774216045935739</v>
      </c>
      <c r="Q22" s="60"/>
      <c r="R22" s="60"/>
      <c r="S22" s="90" t="s">
        <v>365</v>
      </c>
      <c r="T22" s="119"/>
    </row>
    <row r="23" spans="1:20" ht="49.5">
      <c r="A23" s="158"/>
      <c r="B23" s="157"/>
      <c r="C23" s="146" t="s">
        <v>52</v>
      </c>
      <c r="D23" s="14" t="s">
        <v>62</v>
      </c>
      <c r="E23" s="15" t="s">
        <v>63</v>
      </c>
      <c r="F23" s="15" t="s">
        <v>64</v>
      </c>
      <c r="G23" s="16">
        <v>60</v>
      </c>
      <c r="H23" s="16">
        <v>70</v>
      </c>
      <c r="I23" s="64">
        <v>0</v>
      </c>
      <c r="J23" s="64">
        <f t="shared" si="0"/>
        <v>0</v>
      </c>
      <c r="K23" s="60"/>
      <c r="L23" s="60"/>
      <c r="M23" s="140"/>
      <c r="N23" s="140"/>
      <c r="O23" s="112" t="s">
        <v>329</v>
      </c>
      <c r="P23" s="77">
        <f t="shared" si="1"/>
        <v>0</v>
      </c>
      <c r="Q23" s="60"/>
      <c r="R23" s="60"/>
      <c r="S23" s="90" t="s">
        <v>365</v>
      </c>
      <c r="T23" s="119"/>
    </row>
    <row r="24" spans="1:20" ht="49.5">
      <c r="A24" s="158"/>
      <c r="B24" s="157"/>
      <c r="C24" s="146"/>
      <c r="D24" s="53" t="s">
        <v>65</v>
      </c>
      <c r="E24" s="53" t="s">
        <v>66</v>
      </c>
      <c r="F24" s="53" t="s">
        <v>67</v>
      </c>
      <c r="G24" s="16">
        <v>120</v>
      </c>
      <c r="H24" s="18">
        <v>0.2</v>
      </c>
      <c r="I24" s="75">
        <v>653</v>
      </c>
      <c r="J24" s="67">
        <v>1</v>
      </c>
      <c r="K24" s="60"/>
      <c r="L24" s="60"/>
      <c r="M24" s="140"/>
      <c r="N24" s="140"/>
      <c r="O24" s="112" t="s">
        <v>330</v>
      </c>
      <c r="P24" s="77">
        <f t="shared" si="1"/>
        <v>1</v>
      </c>
      <c r="Q24" s="60"/>
      <c r="R24" s="60"/>
      <c r="S24" s="90" t="s">
        <v>365</v>
      </c>
      <c r="T24" s="119"/>
    </row>
    <row r="25" spans="1:20" ht="54" customHeight="1">
      <c r="A25" s="158"/>
      <c r="B25" s="157"/>
      <c r="C25" s="146"/>
      <c r="D25" s="53" t="s">
        <v>68</v>
      </c>
      <c r="E25" s="54" t="s">
        <v>69</v>
      </c>
      <c r="F25" s="54" t="s">
        <v>15</v>
      </c>
      <c r="G25" s="18">
        <v>0.5</v>
      </c>
      <c r="H25" s="18">
        <v>0.5</v>
      </c>
      <c r="I25" s="64">
        <v>0</v>
      </c>
      <c r="J25" s="64">
        <f t="shared" si="0"/>
        <v>0</v>
      </c>
      <c r="K25" s="60"/>
      <c r="L25" s="60"/>
      <c r="M25" s="140"/>
      <c r="N25" s="140"/>
      <c r="O25" s="112" t="s">
        <v>331</v>
      </c>
      <c r="P25" s="77">
        <f t="shared" si="1"/>
        <v>0</v>
      </c>
      <c r="Q25" s="60"/>
      <c r="R25" s="60"/>
      <c r="S25" s="90" t="s">
        <v>365</v>
      </c>
      <c r="T25" s="119"/>
    </row>
    <row r="26" spans="1:20" ht="54">
      <c r="A26" s="158"/>
      <c r="B26" s="157"/>
      <c r="C26" s="14" t="s">
        <v>70</v>
      </c>
      <c r="D26" s="14" t="s">
        <v>71</v>
      </c>
      <c r="E26" s="14" t="s">
        <v>72</v>
      </c>
      <c r="F26" s="14" t="s">
        <v>73</v>
      </c>
      <c r="G26" s="16">
        <v>171</v>
      </c>
      <c r="H26" s="16">
        <v>257</v>
      </c>
      <c r="I26" s="64">
        <v>78</v>
      </c>
      <c r="J26" s="64">
        <f t="shared" si="0"/>
        <v>78</v>
      </c>
      <c r="K26" s="60"/>
      <c r="L26" s="60"/>
      <c r="M26" s="141"/>
      <c r="N26" s="141"/>
      <c r="O26" s="112" t="s">
        <v>341</v>
      </c>
      <c r="P26" s="77">
        <f t="shared" si="1"/>
        <v>78</v>
      </c>
      <c r="Q26" s="60"/>
      <c r="R26" s="60"/>
      <c r="S26" s="90" t="s">
        <v>365</v>
      </c>
      <c r="T26" s="120"/>
    </row>
    <row r="27" spans="1:20" ht="38.25" customHeight="1">
      <c r="A27" s="157" t="s">
        <v>74</v>
      </c>
      <c r="B27" s="157" t="s">
        <v>75</v>
      </c>
      <c r="C27" s="146" t="s">
        <v>76</v>
      </c>
      <c r="D27" s="14" t="s">
        <v>77</v>
      </c>
      <c r="E27" s="14" t="s">
        <v>78</v>
      </c>
      <c r="F27" s="14" t="s">
        <v>79</v>
      </c>
      <c r="G27" s="16">
        <v>1</v>
      </c>
      <c r="H27" s="16">
        <v>1</v>
      </c>
      <c r="I27" s="64">
        <v>1</v>
      </c>
      <c r="J27" s="64">
        <f t="shared" si="0"/>
        <v>1</v>
      </c>
      <c r="K27" s="60"/>
      <c r="L27" s="60"/>
      <c r="M27" s="139">
        <v>485000000</v>
      </c>
      <c r="N27" s="139">
        <v>80000000</v>
      </c>
      <c r="O27" s="112" t="s">
        <v>306</v>
      </c>
      <c r="P27" s="77">
        <f t="shared" si="1"/>
        <v>1</v>
      </c>
      <c r="Q27" s="60"/>
      <c r="R27" s="60"/>
      <c r="S27" s="90" t="s">
        <v>366</v>
      </c>
      <c r="T27" s="115" t="s">
        <v>380</v>
      </c>
    </row>
    <row r="28" spans="1:20" ht="48" customHeight="1">
      <c r="A28" s="158"/>
      <c r="B28" s="158"/>
      <c r="C28" s="156"/>
      <c r="D28" s="14" t="s">
        <v>80</v>
      </c>
      <c r="E28" s="14" t="s">
        <v>81</v>
      </c>
      <c r="F28" s="14" t="s">
        <v>82</v>
      </c>
      <c r="G28" s="16">
        <v>6</v>
      </c>
      <c r="H28" s="16">
        <v>6</v>
      </c>
      <c r="I28" s="64">
        <v>1</v>
      </c>
      <c r="J28" s="64">
        <f t="shared" si="0"/>
        <v>1</v>
      </c>
      <c r="K28" s="60"/>
      <c r="L28" s="60"/>
      <c r="M28" s="140"/>
      <c r="N28" s="140"/>
      <c r="O28" s="112" t="s">
        <v>307</v>
      </c>
      <c r="P28" s="77">
        <f t="shared" si="1"/>
        <v>1</v>
      </c>
      <c r="Q28" s="60"/>
      <c r="R28" s="60"/>
      <c r="S28" s="90" t="s">
        <v>366</v>
      </c>
      <c r="T28" s="116"/>
    </row>
    <row r="29" spans="1:20" ht="73.5" customHeight="1">
      <c r="A29" s="158"/>
      <c r="B29" s="158"/>
      <c r="C29" s="156"/>
      <c r="D29" s="14" t="s">
        <v>83</v>
      </c>
      <c r="E29" s="14" t="s">
        <v>84</v>
      </c>
      <c r="F29" s="14" t="s">
        <v>85</v>
      </c>
      <c r="G29" s="16">
        <v>7</v>
      </c>
      <c r="H29" s="16">
        <v>9</v>
      </c>
      <c r="I29" s="64">
        <v>0</v>
      </c>
      <c r="J29" s="64">
        <f t="shared" si="0"/>
        <v>0</v>
      </c>
      <c r="K29" s="60"/>
      <c r="L29" s="60"/>
      <c r="M29" s="140"/>
      <c r="N29" s="140"/>
      <c r="O29" s="112" t="s">
        <v>308</v>
      </c>
      <c r="P29" s="77">
        <f t="shared" si="1"/>
        <v>0</v>
      </c>
      <c r="Q29" s="60"/>
      <c r="R29" s="60"/>
      <c r="S29" s="90" t="s">
        <v>366</v>
      </c>
      <c r="T29" s="116"/>
    </row>
    <row r="30" spans="1:20" ht="63" customHeight="1">
      <c r="A30" s="158"/>
      <c r="B30" s="158"/>
      <c r="C30" s="14" t="s">
        <v>86</v>
      </c>
      <c r="D30" s="14" t="s">
        <v>87</v>
      </c>
      <c r="E30" s="14" t="s">
        <v>88</v>
      </c>
      <c r="F30" s="14" t="s">
        <v>89</v>
      </c>
      <c r="G30" s="23">
        <v>20270170</v>
      </c>
      <c r="H30" s="19">
        <v>24324204</v>
      </c>
      <c r="I30" s="19">
        <v>13306000</v>
      </c>
      <c r="J30" s="59">
        <f>I30/H30</f>
        <v>0.54702715040541516</v>
      </c>
      <c r="K30" s="60"/>
      <c r="L30" s="60"/>
      <c r="M30" s="140"/>
      <c r="N30" s="140"/>
      <c r="O30" s="112" t="s">
        <v>342</v>
      </c>
      <c r="P30" s="77">
        <f t="shared" si="1"/>
        <v>0.54702715040541516</v>
      </c>
      <c r="Q30" s="60"/>
      <c r="R30" s="60"/>
      <c r="S30" s="90" t="s">
        <v>366</v>
      </c>
      <c r="T30" s="117"/>
    </row>
    <row r="31" spans="1:20" ht="123" customHeight="1">
      <c r="A31" s="22" t="s">
        <v>90</v>
      </c>
      <c r="B31" s="22" t="s">
        <v>91</v>
      </c>
      <c r="C31" s="14" t="s">
        <v>92</v>
      </c>
      <c r="D31" s="14" t="s">
        <v>93</v>
      </c>
      <c r="E31" s="14" t="s">
        <v>94</v>
      </c>
      <c r="F31" s="14" t="s">
        <v>95</v>
      </c>
      <c r="G31" s="16">
        <v>7</v>
      </c>
      <c r="H31" s="16">
        <v>9</v>
      </c>
      <c r="I31" s="64">
        <v>0</v>
      </c>
      <c r="J31" s="64">
        <f t="shared" si="0"/>
        <v>0</v>
      </c>
      <c r="K31" s="60"/>
      <c r="L31" s="60"/>
      <c r="M31" s="141"/>
      <c r="N31" s="141"/>
      <c r="O31" s="112"/>
      <c r="P31" s="77">
        <f t="shared" si="1"/>
        <v>0</v>
      </c>
      <c r="Q31" s="60"/>
      <c r="R31" s="60"/>
      <c r="S31" s="91" t="s">
        <v>367</v>
      </c>
      <c r="T31" s="110" t="s">
        <v>381</v>
      </c>
    </row>
    <row r="32" spans="1:20" ht="49.5">
      <c r="A32" s="157" t="s">
        <v>96</v>
      </c>
      <c r="B32" s="157" t="s">
        <v>97</v>
      </c>
      <c r="C32" s="146" t="s">
        <v>98</v>
      </c>
      <c r="D32" s="14" t="s">
        <v>277</v>
      </c>
      <c r="E32" s="146" t="s">
        <v>99</v>
      </c>
      <c r="F32" s="146" t="s">
        <v>100</v>
      </c>
      <c r="G32" s="147">
        <v>0.25</v>
      </c>
      <c r="H32" s="147">
        <v>0.5</v>
      </c>
      <c r="I32" s="62">
        <f>2/8</f>
        <v>0.25</v>
      </c>
      <c r="J32" s="125">
        <f>AVERAGE(I32,I33,I34,I35,I36)/H32</f>
        <v>0.74848484848484842</v>
      </c>
      <c r="K32" s="60"/>
      <c r="L32" s="60"/>
      <c r="M32" s="139">
        <v>350000000</v>
      </c>
      <c r="N32" s="139">
        <v>50000000</v>
      </c>
      <c r="O32" s="112" t="s">
        <v>309</v>
      </c>
      <c r="P32" s="77">
        <f t="shared" si="1"/>
        <v>0.74848484848484842</v>
      </c>
      <c r="Q32" s="60"/>
      <c r="R32" s="60"/>
      <c r="S32" s="91" t="s">
        <v>368</v>
      </c>
      <c r="T32" s="115" t="s">
        <v>382</v>
      </c>
    </row>
    <row r="33" spans="1:20" ht="49.5">
      <c r="A33" s="157"/>
      <c r="B33" s="157"/>
      <c r="C33" s="146"/>
      <c r="D33" s="14" t="s">
        <v>101</v>
      </c>
      <c r="E33" s="146"/>
      <c r="F33" s="146"/>
      <c r="G33" s="148"/>
      <c r="H33" s="148"/>
      <c r="I33" s="62">
        <f>9/18</f>
        <v>0.5</v>
      </c>
      <c r="J33" s="125"/>
      <c r="K33" s="60"/>
      <c r="L33" s="60"/>
      <c r="M33" s="140"/>
      <c r="N33" s="140"/>
      <c r="O33" s="112" t="s">
        <v>310</v>
      </c>
      <c r="P33" s="77">
        <f t="shared" si="1"/>
        <v>0</v>
      </c>
      <c r="Q33" s="60"/>
      <c r="R33" s="60"/>
      <c r="S33" s="91" t="s">
        <v>368</v>
      </c>
      <c r="T33" s="116"/>
    </row>
    <row r="34" spans="1:20" ht="67.5">
      <c r="A34" s="157"/>
      <c r="B34" s="157"/>
      <c r="C34" s="146"/>
      <c r="D34" s="14" t="s">
        <v>102</v>
      </c>
      <c r="E34" s="146"/>
      <c r="F34" s="146"/>
      <c r="G34" s="148"/>
      <c r="H34" s="148"/>
      <c r="I34" s="62">
        <f>6/18</f>
        <v>0.33333333333333331</v>
      </c>
      <c r="J34" s="125"/>
      <c r="K34" s="60"/>
      <c r="L34" s="60"/>
      <c r="M34" s="140"/>
      <c r="N34" s="140"/>
      <c r="O34" s="112" t="s">
        <v>311</v>
      </c>
      <c r="P34" s="77">
        <f t="shared" si="1"/>
        <v>0</v>
      </c>
      <c r="Q34" s="60"/>
      <c r="R34" s="60"/>
      <c r="S34" s="91" t="s">
        <v>368</v>
      </c>
      <c r="T34" s="116"/>
    </row>
    <row r="35" spans="1:20" ht="49.5">
      <c r="A35" s="157"/>
      <c r="B35" s="157"/>
      <c r="C35" s="146"/>
      <c r="D35" s="14" t="s">
        <v>103</v>
      </c>
      <c r="E35" s="146"/>
      <c r="F35" s="146"/>
      <c r="G35" s="148"/>
      <c r="H35" s="148"/>
      <c r="I35" s="63">
        <f>3/9</f>
        <v>0.33333333333333331</v>
      </c>
      <c r="J35" s="125"/>
      <c r="K35" s="60"/>
      <c r="L35" s="60"/>
      <c r="M35" s="140"/>
      <c r="N35" s="140"/>
      <c r="O35" s="112" t="s">
        <v>312</v>
      </c>
      <c r="P35" s="77">
        <f t="shared" si="1"/>
        <v>0</v>
      </c>
      <c r="Q35" s="60"/>
      <c r="R35" s="60"/>
      <c r="S35" s="91" t="s">
        <v>368</v>
      </c>
      <c r="T35" s="116"/>
    </row>
    <row r="36" spans="1:20" ht="67.5">
      <c r="A36" s="157"/>
      <c r="B36" s="157"/>
      <c r="C36" s="146"/>
      <c r="D36" s="14" t="s">
        <v>104</v>
      </c>
      <c r="E36" s="146"/>
      <c r="F36" s="146"/>
      <c r="G36" s="148"/>
      <c r="H36" s="148"/>
      <c r="I36" s="62">
        <f>5/11</f>
        <v>0.45454545454545453</v>
      </c>
      <c r="J36" s="125"/>
      <c r="K36" s="60"/>
      <c r="L36" s="60"/>
      <c r="M36" s="141"/>
      <c r="N36" s="141"/>
      <c r="O36" s="112" t="s">
        <v>313</v>
      </c>
      <c r="P36" s="77">
        <f t="shared" si="1"/>
        <v>0</v>
      </c>
      <c r="Q36" s="60"/>
      <c r="R36" s="60"/>
      <c r="S36" s="91" t="s">
        <v>368</v>
      </c>
      <c r="T36" s="116"/>
    </row>
    <row r="37" spans="1:20" ht="44.25" customHeight="1">
      <c r="A37" s="158"/>
      <c r="B37" s="158"/>
      <c r="C37" s="146"/>
      <c r="D37" s="14" t="s">
        <v>105</v>
      </c>
      <c r="E37" s="15" t="s">
        <v>106</v>
      </c>
      <c r="F37" s="15" t="s">
        <v>107</v>
      </c>
      <c r="G37" s="17">
        <f>263*(1+50%)</f>
        <v>394.5</v>
      </c>
      <c r="H37" s="18">
        <v>0.6</v>
      </c>
      <c r="I37" s="64">
        <v>305</v>
      </c>
      <c r="J37" s="67">
        <f>(I37/(G37*(1+H37)))</f>
        <v>0.48320659062103927</v>
      </c>
      <c r="K37" s="60"/>
      <c r="L37" s="60"/>
      <c r="M37" s="64"/>
      <c r="N37" s="64"/>
      <c r="O37" s="112" t="s">
        <v>314</v>
      </c>
      <c r="P37" s="77">
        <f t="shared" si="1"/>
        <v>0.48320659062103927</v>
      </c>
      <c r="Q37" s="60"/>
      <c r="R37" s="60"/>
      <c r="S37" s="91" t="s">
        <v>368</v>
      </c>
      <c r="T37" s="116"/>
    </row>
    <row r="38" spans="1:20" ht="36" customHeight="1">
      <c r="A38" s="158"/>
      <c r="B38" s="157" t="s">
        <v>108</v>
      </c>
      <c r="C38" s="146" t="s">
        <v>109</v>
      </c>
      <c r="D38" s="146" t="s">
        <v>110</v>
      </c>
      <c r="E38" s="14" t="s">
        <v>111</v>
      </c>
      <c r="F38" s="14" t="s">
        <v>112</v>
      </c>
      <c r="G38" s="18">
        <v>0.13</v>
      </c>
      <c r="H38" s="18">
        <v>0.13</v>
      </c>
      <c r="I38" s="65">
        <v>0.13</v>
      </c>
      <c r="J38" s="67">
        <f t="shared" si="0"/>
        <v>0.13</v>
      </c>
      <c r="K38" s="60"/>
      <c r="L38" s="60"/>
      <c r="M38" s="88">
        <v>18719116</v>
      </c>
      <c r="N38" s="88">
        <v>398000000</v>
      </c>
      <c r="O38" s="112"/>
      <c r="P38" s="77">
        <f t="shared" si="1"/>
        <v>0.13</v>
      </c>
      <c r="Q38" s="60"/>
      <c r="R38" s="60"/>
      <c r="S38" s="91" t="s">
        <v>368</v>
      </c>
      <c r="T38" s="116"/>
    </row>
    <row r="39" spans="1:20" ht="67.5" customHeight="1">
      <c r="A39" s="158"/>
      <c r="B39" s="158"/>
      <c r="C39" s="146"/>
      <c r="D39" s="146"/>
      <c r="E39" s="14" t="s">
        <v>113</v>
      </c>
      <c r="F39" s="14" t="s">
        <v>114</v>
      </c>
      <c r="G39" s="18">
        <v>0.1</v>
      </c>
      <c r="H39" s="18">
        <v>0.3</v>
      </c>
      <c r="I39" s="65">
        <v>0</v>
      </c>
      <c r="J39" s="64">
        <f t="shared" si="0"/>
        <v>0</v>
      </c>
      <c r="K39" s="60"/>
      <c r="L39" s="60"/>
      <c r="M39" s="64"/>
      <c r="N39" s="64"/>
      <c r="O39" s="112" t="s">
        <v>315</v>
      </c>
      <c r="P39" s="77">
        <f t="shared" si="1"/>
        <v>0</v>
      </c>
      <c r="Q39" s="60"/>
      <c r="R39" s="60"/>
      <c r="S39" s="91" t="s">
        <v>368</v>
      </c>
      <c r="T39" s="117"/>
    </row>
    <row r="40" spans="1:20" ht="53.25" customHeight="1">
      <c r="A40" s="157" t="s">
        <v>115</v>
      </c>
      <c r="B40" s="157" t="s">
        <v>116</v>
      </c>
      <c r="C40" s="21" t="s">
        <v>117</v>
      </c>
      <c r="D40" s="21" t="s">
        <v>118</v>
      </c>
      <c r="E40" s="21" t="s">
        <v>119</v>
      </c>
      <c r="F40" s="21" t="s">
        <v>120</v>
      </c>
      <c r="G40" s="18">
        <v>0.63</v>
      </c>
      <c r="H40" s="18">
        <v>0.66</v>
      </c>
      <c r="I40" s="67">
        <f>5/11</f>
        <v>0.45454545454545453</v>
      </c>
      <c r="J40" s="67">
        <f t="shared" si="0"/>
        <v>0.45454545454545453</v>
      </c>
      <c r="K40" s="60"/>
      <c r="L40" s="60"/>
      <c r="M40" s="139">
        <v>400000000</v>
      </c>
      <c r="N40" s="139">
        <v>143000000</v>
      </c>
      <c r="O40" s="112" t="s">
        <v>317</v>
      </c>
      <c r="P40" s="77">
        <f t="shared" si="1"/>
        <v>0.45454545454545453</v>
      </c>
      <c r="Q40" s="60"/>
      <c r="R40" s="60"/>
      <c r="S40" s="92" t="s">
        <v>369</v>
      </c>
      <c r="T40" s="115" t="s">
        <v>385</v>
      </c>
    </row>
    <row r="41" spans="1:20" ht="52.5" customHeight="1">
      <c r="A41" s="157"/>
      <c r="B41" s="157"/>
      <c r="C41" s="14" t="s">
        <v>121</v>
      </c>
      <c r="D41" s="14" t="s">
        <v>283</v>
      </c>
      <c r="E41" s="14" t="s">
        <v>122</v>
      </c>
      <c r="F41" s="14" t="s">
        <v>123</v>
      </c>
      <c r="G41" s="24">
        <v>0.1</v>
      </c>
      <c r="H41" s="25">
        <v>0.2</v>
      </c>
      <c r="I41" s="67">
        <f>11/23</f>
        <v>0.47826086956521741</v>
      </c>
      <c r="J41" s="67">
        <f t="shared" si="0"/>
        <v>0.47826086956521741</v>
      </c>
      <c r="K41" s="60"/>
      <c r="L41" s="60"/>
      <c r="M41" s="140"/>
      <c r="N41" s="140"/>
      <c r="O41" s="112" t="s">
        <v>318</v>
      </c>
      <c r="P41" s="77">
        <f t="shared" si="1"/>
        <v>0.47826086956521741</v>
      </c>
      <c r="Q41" s="60"/>
      <c r="R41" s="60"/>
      <c r="S41" s="92" t="s">
        <v>369</v>
      </c>
      <c r="T41" s="116"/>
    </row>
    <row r="42" spans="1:20" ht="40.5" customHeight="1">
      <c r="A42" s="157"/>
      <c r="B42" s="157"/>
      <c r="C42" s="146" t="s">
        <v>124</v>
      </c>
      <c r="D42" s="66" t="s">
        <v>284</v>
      </c>
      <c r="E42" s="66" t="s">
        <v>285</v>
      </c>
      <c r="F42" s="66" t="s">
        <v>286</v>
      </c>
      <c r="G42" s="26">
        <v>2</v>
      </c>
      <c r="H42" s="14">
        <v>2</v>
      </c>
      <c r="I42" s="64">
        <v>0</v>
      </c>
      <c r="J42" s="64">
        <f t="shared" si="0"/>
        <v>0</v>
      </c>
      <c r="K42" s="60"/>
      <c r="L42" s="60"/>
      <c r="M42" s="140"/>
      <c r="N42" s="140"/>
      <c r="O42" s="112" t="s">
        <v>316</v>
      </c>
      <c r="P42" s="77">
        <f t="shared" si="1"/>
        <v>0</v>
      </c>
      <c r="Q42" s="60"/>
      <c r="R42" s="60"/>
      <c r="S42" s="92" t="s">
        <v>369</v>
      </c>
      <c r="T42" s="116"/>
    </row>
    <row r="43" spans="1:20" ht="58.5" customHeight="1">
      <c r="A43" s="157"/>
      <c r="B43" s="157"/>
      <c r="C43" s="156"/>
      <c r="D43" s="66" t="s">
        <v>287</v>
      </c>
      <c r="E43" s="66" t="s">
        <v>288</v>
      </c>
      <c r="F43" s="66" t="s">
        <v>289</v>
      </c>
      <c r="G43" s="26">
        <v>1</v>
      </c>
      <c r="H43" s="14">
        <v>1</v>
      </c>
      <c r="I43" s="64">
        <v>2</v>
      </c>
      <c r="J43" s="64">
        <f t="shared" si="0"/>
        <v>2</v>
      </c>
      <c r="K43" s="60"/>
      <c r="L43" s="60"/>
      <c r="M43" s="141"/>
      <c r="N43" s="141"/>
      <c r="O43" s="112" t="s">
        <v>319</v>
      </c>
      <c r="P43" s="77">
        <f t="shared" si="1"/>
        <v>2</v>
      </c>
      <c r="Q43" s="60"/>
      <c r="R43" s="60"/>
      <c r="S43" s="92" t="s">
        <v>369</v>
      </c>
      <c r="T43" s="117"/>
    </row>
    <row r="44" spans="1:20" ht="62.25" customHeight="1">
      <c r="A44" s="157" t="s">
        <v>125</v>
      </c>
      <c r="B44" s="157" t="s">
        <v>126</v>
      </c>
      <c r="C44" s="14" t="s">
        <v>127</v>
      </c>
      <c r="D44" s="14" t="s">
        <v>128</v>
      </c>
      <c r="E44" s="14" t="s">
        <v>129</v>
      </c>
      <c r="F44" s="14" t="s">
        <v>130</v>
      </c>
      <c r="G44" s="14">
        <v>4</v>
      </c>
      <c r="H44" s="14">
        <v>6</v>
      </c>
      <c r="I44" s="64">
        <v>1</v>
      </c>
      <c r="J44" s="67">
        <f>I44/H44</f>
        <v>0.16666666666666666</v>
      </c>
      <c r="K44" s="60"/>
      <c r="L44" s="60"/>
      <c r="M44" s="139">
        <v>75000000</v>
      </c>
      <c r="N44" s="143"/>
      <c r="O44" s="112" t="s">
        <v>320</v>
      </c>
      <c r="P44" s="77">
        <f t="shared" si="1"/>
        <v>0.16666666666666666</v>
      </c>
      <c r="Q44" s="60"/>
      <c r="R44" s="60"/>
      <c r="S44" s="91" t="s">
        <v>370</v>
      </c>
      <c r="T44" s="115" t="s">
        <v>384</v>
      </c>
    </row>
    <row r="45" spans="1:20" ht="58.5" customHeight="1">
      <c r="A45" s="157"/>
      <c r="B45" s="157"/>
      <c r="C45" s="146" t="s">
        <v>131</v>
      </c>
      <c r="D45" s="14" t="s">
        <v>132</v>
      </c>
      <c r="E45" s="27" t="s">
        <v>133</v>
      </c>
      <c r="F45" s="27" t="s">
        <v>134</v>
      </c>
      <c r="G45" s="24">
        <v>0.2</v>
      </c>
      <c r="H45" s="24">
        <v>0.4</v>
      </c>
      <c r="I45" s="65">
        <v>0.25</v>
      </c>
      <c r="J45" s="64">
        <f t="shared" si="0"/>
        <v>0.25</v>
      </c>
      <c r="K45" s="60"/>
      <c r="L45" s="60"/>
      <c r="M45" s="140"/>
      <c r="N45" s="144"/>
      <c r="O45" s="112" t="s">
        <v>321</v>
      </c>
      <c r="P45" s="77">
        <f t="shared" si="1"/>
        <v>0.25</v>
      </c>
      <c r="Q45" s="60"/>
      <c r="R45" s="60"/>
      <c r="S45" s="91" t="s">
        <v>370</v>
      </c>
      <c r="T45" s="116"/>
    </row>
    <row r="46" spans="1:20" ht="47.25" customHeight="1">
      <c r="A46" s="157"/>
      <c r="B46" s="157"/>
      <c r="C46" s="156"/>
      <c r="D46" s="146" t="s">
        <v>135</v>
      </c>
      <c r="E46" s="146" t="s">
        <v>136</v>
      </c>
      <c r="F46" s="14" t="s">
        <v>137</v>
      </c>
      <c r="G46" s="14">
        <v>3</v>
      </c>
      <c r="H46" s="28">
        <f>G46+(G46*20%)</f>
        <v>3.6</v>
      </c>
      <c r="I46" s="64">
        <v>1</v>
      </c>
      <c r="J46" s="64">
        <f t="shared" si="0"/>
        <v>1</v>
      </c>
      <c r="K46" s="60"/>
      <c r="L46" s="60"/>
      <c r="M46" s="140"/>
      <c r="N46" s="144"/>
      <c r="O46" s="112" t="s">
        <v>343</v>
      </c>
      <c r="P46" s="77">
        <f t="shared" si="1"/>
        <v>1</v>
      </c>
      <c r="Q46" s="60"/>
      <c r="R46" s="60"/>
      <c r="S46" s="91" t="s">
        <v>370</v>
      </c>
      <c r="T46" s="116"/>
    </row>
    <row r="47" spans="1:20" ht="57.75" customHeight="1">
      <c r="A47" s="157"/>
      <c r="B47" s="157"/>
      <c r="C47" s="156"/>
      <c r="D47" s="156"/>
      <c r="E47" s="146"/>
      <c r="F47" s="14" t="s">
        <v>138</v>
      </c>
      <c r="G47" s="14">
        <v>3</v>
      </c>
      <c r="H47" s="28">
        <f>G47+(G47*20%)</f>
        <v>3.6</v>
      </c>
      <c r="I47" s="64">
        <v>4</v>
      </c>
      <c r="J47" s="64">
        <f t="shared" si="0"/>
        <v>4</v>
      </c>
      <c r="K47" s="60"/>
      <c r="L47" s="60"/>
      <c r="M47" s="140"/>
      <c r="N47" s="144"/>
      <c r="O47" s="112" t="s">
        <v>344</v>
      </c>
      <c r="P47" s="77">
        <f t="shared" si="1"/>
        <v>4</v>
      </c>
      <c r="Q47" s="60"/>
      <c r="R47" s="60"/>
      <c r="S47" s="91" t="s">
        <v>370</v>
      </c>
      <c r="T47" s="116"/>
    </row>
    <row r="48" spans="1:20" ht="99" customHeight="1">
      <c r="A48" s="157"/>
      <c r="B48" s="157"/>
      <c r="C48" s="14" t="s">
        <v>139</v>
      </c>
      <c r="D48" s="14" t="s">
        <v>140</v>
      </c>
      <c r="E48" s="14" t="s">
        <v>141</v>
      </c>
      <c r="F48" s="14" t="s">
        <v>142</v>
      </c>
      <c r="G48" s="14">
        <v>1</v>
      </c>
      <c r="H48" s="14">
        <v>1</v>
      </c>
      <c r="I48" s="64">
        <v>0</v>
      </c>
      <c r="J48" s="64">
        <f t="shared" si="0"/>
        <v>0</v>
      </c>
      <c r="K48" s="60"/>
      <c r="L48" s="60"/>
      <c r="M48" s="140"/>
      <c r="N48" s="144"/>
      <c r="O48" s="112"/>
      <c r="P48" s="77">
        <f t="shared" si="1"/>
        <v>0</v>
      </c>
      <c r="Q48" s="60"/>
      <c r="R48" s="60"/>
      <c r="S48" s="91" t="s">
        <v>370</v>
      </c>
      <c r="T48" s="116"/>
    </row>
    <row r="49" spans="1:20" ht="150" customHeight="1">
      <c r="A49" s="157"/>
      <c r="B49" s="157"/>
      <c r="C49" s="14" t="s">
        <v>143</v>
      </c>
      <c r="D49" s="14" t="s">
        <v>144</v>
      </c>
      <c r="E49" s="14" t="s">
        <v>145</v>
      </c>
      <c r="F49" s="14" t="s">
        <v>146</v>
      </c>
      <c r="G49" s="14">
        <v>1</v>
      </c>
      <c r="H49" s="14">
        <v>1</v>
      </c>
      <c r="I49" s="64">
        <v>1</v>
      </c>
      <c r="J49" s="64">
        <f t="shared" si="0"/>
        <v>1</v>
      </c>
      <c r="K49" s="60"/>
      <c r="L49" s="60"/>
      <c r="M49" s="140"/>
      <c r="N49" s="144"/>
      <c r="O49" s="112" t="s">
        <v>323</v>
      </c>
      <c r="P49" s="77">
        <f t="shared" si="1"/>
        <v>1</v>
      </c>
      <c r="Q49" s="60"/>
      <c r="R49" s="60"/>
      <c r="S49" s="91" t="s">
        <v>370</v>
      </c>
      <c r="T49" s="116"/>
    </row>
    <row r="50" spans="1:20" ht="54">
      <c r="A50" s="157"/>
      <c r="B50" s="157"/>
      <c r="C50" s="14" t="s">
        <v>147</v>
      </c>
      <c r="D50" s="14" t="s">
        <v>148</v>
      </c>
      <c r="E50" s="14" t="s">
        <v>149</v>
      </c>
      <c r="F50" s="14" t="s">
        <v>150</v>
      </c>
      <c r="G50" s="27">
        <v>3</v>
      </c>
      <c r="H50" s="27">
        <v>3</v>
      </c>
      <c r="I50" s="64">
        <v>1</v>
      </c>
      <c r="J50" s="67">
        <f>I50/H50</f>
        <v>0.33333333333333331</v>
      </c>
      <c r="K50" s="60"/>
      <c r="L50" s="60"/>
      <c r="M50" s="141"/>
      <c r="N50" s="145"/>
      <c r="O50" s="112" t="s">
        <v>322</v>
      </c>
      <c r="P50" s="77">
        <f t="shared" si="1"/>
        <v>0.33333333333333331</v>
      </c>
      <c r="Q50" s="60"/>
      <c r="R50" s="60"/>
      <c r="S50" s="91" t="s">
        <v>371</v>
      </c>
      <c r="T50" s="117"/>
    </row>
  </sheetData>
  <mergeCells count="72">
    <mergeCell ref="T9:T15"/>
    <mergeCell ref="A6:A8"/>
    <mergeCell ref="B6:B8"/>
    <mergeCell ref="C6:C8"/>
    <mergeCell ref="D6:D8"/>
    <mergeCell ref="E6:E8"/>
    <mergeCell ref="A9:A18"/>
    <mergeCell ref="B9:B18"/>
    <mergeCell ref="C10:C11"/>
    <mergeCell ref="G6:H6"/>
    <mergeCell ref="N9:N18"/>
    <mergeCell ref="T6:T8"/>
    <mergeCell ref="A20:A26"/>
    <mergeCell ref="B20:B26"/>
    <mergeCell ref="C20:C21"/>
    <mergeCell ref="A27:A30"/>
    <mergeCell ref="B27:B30"/>
    <mergeCell ref="C27:C29"/>
    <mergeCell ref="A32:A39"/>
    <mergeCell ref="B32:B37"/>
    <mergeCell ref="C32:C37"/>
    <mergeCell ref="B38:B39"/>
    <mergeCell ref="C38:C39"/>
    <mergeCell ref="A40:A43"/>
    <mergeCell ref="B40:B43"/>
    <mergeCell ref="C42:C43"/>
    <mergeCell ref="A44:A50"/>
    <mergeCell ref="B44:B50"/>
    <mergeCell ref="C45:C47"/>
    <mergeCell ref="D20:D21"/>
    <mergeCell ref="C23:C25"/>
    <mergeCell ref="F6:F8"/>
    <mergeCell ref="D38:D39"/>
    <mergeCell ref="D46:D47"/>
    <mergeCell ref="E46:E47"/>
    <mergeCell ref="G32:G36"/>
    <mergeCell ref="H32:H36"/>
    <mergeCell ref="G7:G8"/>
    <mergeCell ref="H7:H8"/>
    <mergeCell ref="E32:E36"/>
    <mergeCell ref="F32:F36"/>
    <mergeCell ref="M40:M43"/>
    <mergeCell ref="N40:N43"/>
    <mergeCell ref="M44:M50"/>
    <mergeCell ref="N44:N50"/>
    <mergeCell ref="M20:M26"/>
    <mergeCell ref="N20:N26"/>
    <mergeCell ref="M27:M31"/>
    <mergeCell ref="N27:N31"/>
    <mergeCell ref="M32:M36"/>
    <mergeCell ref="N32:N36"/>
    <mergeCell ref="O5:T5"/>
    <mergeCell ref="C5:N5"/>
    <mergeCell ref="A5:B5"/>
    <mergeCell ref="J32:J36"/>
    <mergeCell ref="Q6:Q8"/>
    <mergeCell ref="R6:R8"/>
    <mergeCell ref="S6:S8"/>
    <mergeCell ref="I7:I8"/>
    <mergeCell ref="K7:L7"/>
    <mergeCell ref="M7:N7"/>
    <mergeCell ref="J6:J8"/>
    <mergeCell ref="K6:N6"/>
    <mergeCell ref="O6:O8"/>
    <mergeCell ref="P6:P8"/>
    <mergeCell ref="M9:M18"/>
    <mergeCell ref="T16:T17"/>
    <mergeCell ref="T44:T50"/>
    <mergeCell ref="T20:T26"/>
    <mergeCell ref="T27:T30"/>
    <mergeCell ref="T32:T39"/>
    <mergeCell ref="T40:T43"/>
  </mergeCells>
  <conditionalFormatting sqref="I1:I4 I6:I1048576">
    <cfRule type="cellIs" dxfId="1" priority="3" operator="lessThan">
      <formula>0</formula>
    </cfRule>
  </conditionalFormatting>
  <conditionalFormatting sqref="J24">
    <cfRule type="cellIs" dxfId="0" priority="1" operator="lessThan">
      <formula>0</formula>
    </cfRule>
  </conditionalFormatting>
  <hyperlinks>
    <hyperlink ref="T19" r:id="rId1" xr:uid="{AE4A64A9-9C8B-BB48-9CB3-37F42A227552}"/>
    <hyperlink ref="T20" r:id="rId2" xr:uid="{95D4CCFA-E5C6-6A4C-8AC7-0B77666B16ED}"/>
    <hyperlink ref="T31" r:id="rId3" xr:uid="{E2ED36EB-A0C6-E94B-A22B-587522ACFD6E}"/>
    <hyperlink ref="T27" r:id="rId4" xr:uid="{AB693096-8B66-CA41-A6BF-267E66190107}"/>
    <hyperlink ref="T44" r:id="rId5" xr:uid="{7FDCC9E8-E98E-9943-88B4-35BAAFE0756A}"/>
    <hyperlink ref="T40" r:id="rId6" xr:uid="{759E2349-403A-2442-870A-0D8CB31AE083}"/>
    <hyperlink ref="T32" r:id="rId7" xr:uid="{507EC66B-49C7-E54A-99CB-3D8AA427B81C}"/>
    <hyperlink ref="T9" r:id="rId8" xr:uid="{11C7348E-5389-9340-8E53-F698F559165E}"/>
    <hyperlink ref="T16" r:id="rId9" xr:uid="{DDF17779-2544-7A4A-9169-CF515A3A1DC0}"/>
    <hyperlink ref="T18" r:id="rId10" xr:uid="{292B2564-C4F1-7145-A0D4-5BE99F7FB0FC}"/>
  </hyperlinks>
  <pageMargins left="0.7" right="0.7" top="0.75" bottom="0.75" header="0.3" footer="0.3"/>
  <pageSetup orientation="portrait" r:id="rId11"/>
  <drawing r:id="rId12"/>
  <legacy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1"/>
  <sheetViews>
    <sheetView topLeftCell="F13" zoomScale="80" zoomScaleNormal="80" workbookViewId="0">
      <selection activeCell="P17" sqref="P17:P34"/>
    </sheetView>
  </sheetViews>
  <sheetFormatPr baseColWidth="10" defaultRowHeight="15"/>
  <cols>
    <col min="1" max="1" width="17.6640625" customWidth="1"/>
    <col min="2" max="2" width="25.6640625" customWidth="1"/>
    <col min="3" max="3" width="18.77734375" customWidth="1"/>
    <col min="4" max="4" width="23.44140625" customWidth="1"/>
    <col min="5" max="5" width="29.44140625" customWidth="1"/>
    <col min="6" max="6" width="16.109375" customWidth="1"/>
    <col min="7" max="7" width="15.109375" customWidth="1"/>
    <col min="8" max="8" width="9.6640625" customWidth="1"/>
    <col min="9" max="9" width="9.109375" customWidth="1"/>
    <col min="10" max="10" width="20.6640625" customWidth="1"/>
    <col min="11" max="11" width="14.109375" customWidth="1"/>
    <col min="12" max="12" width="10.44140625" hidden="1" customWidth="1"/>
    <col min="13" max="13" width="8.44140625" hidden="1" customWidth="1"/>
    <col min="14" max="14" width="16.44140625" style="68" bestFit="1" customWidth="1"/>
    <col min="15" max="15" width="18.109375" style="68" customWidth="1"/>
    <col min="16" max="16" width="27.5546875" style="84" customWidth="1"/>
    <col min="17" max="17" width="15.6640625" style="81" customWidth="1"/>
    <col min="18" max="18" width="12.6640625" hidden="1" customWidth="1"/>
    <col min="19" max="19" width="16.44140625" hidden="1" customWidth="1"/>
    <col min="20" max="20" width="10.6640625" style="68" customWidth="1"/>
    <col min="21" max="21" width="11.44140625" style="83"/>
    <col min="44" max="44" width="3.33203125" customWidth="1"/>
    <col min="64" max="64" width="4" customWidth="1"/>
  </cols>
  <sheetData>
    <row r="1" spans="1:21" ht="3.75" customHeight="1" thickBot="1"/>
    <row r="2" spans="1:21" ht="15.75" hidden="1" thickBot="1"/>
    <row r="3" spans="1:21" ht="91.5" customHeight="1" thickBot="1">
      <c r="A3" s="166"/>
      <c r="B3" s="167"/>
      <c r="C3" s="217" t="s">
        <v>261</v>
      </c>
      <c r="D3" s="218"/>
      <c r="E3" s="218"/>
      <c r="F3" s="218"/>
      <c r="G3" s="218"/>
      <c r="H3" s="218"/>
      <c r="I3" s="218"/>
      <c r="J3" s="218"/>
      <c r="K3" s="219"/>
      <c r="L3" s="114"/>
      <c r="M3" s="113"/>
      <c r="N3" s="210" t="s">
        <v>354</v>
      </c>
      <c r="O3" s="210"/>
      <c r="P3" s="210"/>
      <c r="Q3" s="210"/>
      <c r="R3" s="210"/>
      <c r="S3" s="210"/>
      <c r="T3" s="210"/>
      <c r="U3" s="210"/>
    </row>
    <row r="5" spans="1:21" ht="2.25" customHeight="1" thickBot="1"/>
    <row r="6" spans="1:21" ht="72.95" customHeight="1" thickTop="1" thickBot="1">
      <c r="A6" s="205" t="s">
        <v>0</v>
      </c>
      <c r="B6" s="177" t="s">
        <v>1</v>
      </c>
      <c r="C6" s="177" t="s">
        <v>2</v>
      </c>
      <c r="D6" s="177" t="s">
        <v>3</v>
      </c>
      <c r="E6" s="177" t="s">
        <v>262</v>
      </c>
      <c r="F6" s="177" t="s">
        <v>4</v>
      </c>
      <c r="G6" s="177" t="s">
        <v>5</v>
      </c>
      <c r="H6" s="186" t="s">
        <v>276</v>
      </c>
      <c r="I6" s="186"/>
      <c r="J6" s="55" t="s">
        <v>291</v>
      </c>
      <c r="K6" s="134" t="s">
        <v>290</v>
      </c>
      <c r="L6" s="132" t="s">
        <v>298</v>
      </c>
      <c r="M6" s="136"/>
      <c r="N6" s="136"/>
      <c r="O6" s="133"/>
      <c r="P6" s="170" t="s">
        <v>292</v>
      </c>
      <c r="Q6" s="172" t="s">
        <v>293</v>
      </c>
      <c r="R6" s="168" t="s">
        <v>294</v>
      </c>
      <c r="S6" s="170" t="s">
        <v>295</v>
      </c>
      <c r="T6" s="170" t="s">
        <v>296</v>
      </c>
      <c r="U6" s="165" t="s">
        <v>353</v>
      </c>
    </row>
    <row r="7" spans="1:21" ht="41.25" customHeight="1" thickTop="1" thickBot="1">
      <c r="A7" s="206"/>
      <c r="B7" s="178"/>
      <c r="C7" s="178"/>
      <c r="D7" s="178"/>
      <c r="E7" s="178"/>
      <c r="F7" s="178"/>
      <c r="G7" s="178"/>
      <c r="H7" s="187" t="s">
        <v>155</v>
      </c>
      <c r="I7" s="189" t="s">
        <v>156</v>
      </c>
      <c r="J7" s="130" t="s">
        <v>297</v>
      </c>
      <c r="K7" s="135"/>
      <c r="L7" s="132" t="s">
        <v>151</v>
      </c>
      <c r="M7" s="133"/>
      <c r="N7" s="132" t="s">
        <v>152</v>
      </c>
      <c r="O7" s="133"/>
      <c r="P7" s="171"/>
      <c r="Q7" s="173"/>
      <c r="R7" s="169"/>
      <c r="S7" s="171"/>
      <c r="T7" s="171"/>
      <c r="U7" s="165"/>
    </row>
    <row r="8" spans="1:21" ht="31.5" thickTop="1" thickBot="1">
      <c r="A8" s="207"/>
      <c r="B8" s="179"/>
      <c r="C8" s="179"/>
      <c r="D8" s="179"/>
      <c r="E8" s="179"/>
      <c r="F8" s="179"/>
      <c r="G8" s="179"/>
      <c r="H8" s="188"/>
      <c r="I8" s="190"/>
      <c r="J8" s="131"/>
      <c r="K8" s="135"/>
      <c r="L8" s="56" t="s">
        <v>153</v>
      </c>
      <c r="M8" s="57" t="s">
        <v>154</v>
      </c>
      <c r="N8" s="86" t="s">
        <v>153</v>
      </c>
      <c r="O8" s="86" t="s">
        <v>154</v>
      </c>
      <c r="P8" s="171"/>
      <c r="Q8" s="173"/>
      <c r="R8" s="169"/>
      <c r="S8" s="171"/>
      <c r="T8" s="171"/>
      <c r="U8" s="165"/>
    </row>
    <row r="9" spans="1:21" ht="210.75" customHeight="1">
      <c r="A9" s="29" t="s">
        <v>157</v>
      </c>
      <c r="B9" s="30" t="s">
        <v>158</v>
      </c>
      <c r="C9" s="31" t="s">
        <v>159</v>
      </c>
      <c r="D9" s="32" t="s">
        <v>160</v>
      </c>
      <c r="E9" s="32" t="s">
        <v>263</v>
      </c>
      <c r="F9" s="32" t="s">
        <v>161</v>
      </c>
      <c r="G9" s="33" t="s">
        <v>162</v>
      </c>
      <c r="H9" s="34">
        <v>88</v>
      </c>
      <c r="I9" s="35">
        <v>90</v>
      </c>
      <c r="J9" s="64">
        <v>89.8</v>
      </c>
      <c r="K9" s="64">
        <f>J9</f>
        <v>89.8</v>
      </c>
      <c r="L9" s="60"/>
      <c r="M9" s="60"/>
      <c r="N9" s="87">
        <v>520000000</v>
      </c>
      <c r="O9" s="87">
        <v>60000000</v>
      </c>
      <c r="P9" s="85"/>
      <c r="Q9" s="67">
        <f>K9/I9</f>
        <v>0.99777777777777776</v>
      </c>
      <c r="R9" s="60"/>
      <c r="S9" s="60"/>
      <c r="T9" s="74" t="s">
        <v>375</v>
      </c>
      <c r="U9" s="110" t="s">
        <v>386</v>
      </c>
    </row>
    <row r="10" spans="1:21" ht="318.75" customHeight="1">
      <c r="A10" s="196" t="s">
        <v>163</v>
      </c>
      <c r="B10" s="36" t="s">
        <v>164</v>
      </c>
      <c r="C10" s="197" t="s">
        <v>165</v>
      </c>
      <c r="D10" s="37" t="s">
        <v>166</v>
      </c>
      <c r="E10" s="37" t="s">
        <v>264</v>
      </c>
      <c r="F10" s="37" t="s">
        <v>167</v>
      </c>
      <c r="G10" s="38" t="s">
        <v>168</v>
      </c>
      <c r="H10" s="39">
        <v>10</v>
      </c>
      <c r="I10" s="39">
        <v>20</v>
      </c>
      <c r="J10" s="64">
        <v>0</v>
      </c>
      <c r="K10" s="64">
        <f t="shared" ref="K10:K34" si="0">J10</f>
        <v>0</v>
      </c>
      <c r="L10" s="60"/>
      <c r="M10" s="60"/>
      <c r="N10" s="89">
        <v>0</v>
      </c>
      <c r="O10" s="89">
        <v>0</v>
      </c>
      <c r="P10" s="31" t="s">
        <v>339</v>
      </c>
      <c r="Q10" s="67">
        <f>K10</f>
        <v>0</v>
      </c>
      <c r="R10" s="60"/>
      <c r="S10" s="60"/>
      <c r="T10" s="214" t="s">
        <v>355</v>
      </c>
      <c r="U10" s="115" t="s">
        <v>387</v>
      </c>
    </row>
    <row r="11" spans="1:21" ht="117.95" customHeight="1">
      <c r="A11" s="203"/>
      <c r="B11" s="36" t="s">
        <v>169</v>
      </c>
      <c r="C11" s="198"/>
      <c r="D11" s="40" t="s">
        <v>170</v>
      </c>
      <c r="E11" s="40" t="s">
        <v>264</v>
      </c>
      <c r="F11" s="40" t="s">
        <v>69</v>
      </c>
      <c r="G11" s="41" t="s">
        <v>171</v>
      </c>
      <c r="H11" s="42">
        <v>0.6</v>
      </c>
      <c r="I11" s="42">
        <v>0.7</v>
      </c>
      <c r="J11" s="64">
        <v>0</v>
      </c>
      <c r="K11" s="64">
        <f t="shared" si="0"/>
        <v>0</v>
      </c>
      <c r="L11" s="60"/>
      <c r="M11" s="60"/>
      <c r="N11" s="89">
        <v>0</v>
      </c>
      <c r="O11" s="89">
        <v>0</v>
      </c>
      <c r="P11" s="31" t="s">
        <v>340</v>
      </c>
      <c r="Q11" s="67">
        <v>0</v>
      </c>
      <c r="R11" s="60"/>
      <c r="S11" s="60"/>
      <c r="T11" s="117"/>
      <c r="U11" s="117"/>
    </row>
    <row r="12" spans="1:21" ht="234.95" customHeight="1">
      <c r="A12" s="43" t="s">
        <v>172</v>
      </c>
      <c r="B12" s="36" t="s">
        <v>173</v>
      </c>
      <c r="C12" s="44" t="s">
        <v>174</v>
      </c>
      <c r="D12" s="40" t="s">
        <v>175</v>
      </c>
      <c r="E12" s="40"/>
      <c r="F12" s="40" t="s">
        <v>176</v>
      </c>
      <c r="G12" s="37" t="s">
        <v>177</v>
      </c>
      <c r="H12" s="42">
        <v>0.6</v>
      </c>
      <c r="I12" s="42">
        <v>0.7</v>
      </c>
      <c r="J12" s="65">
        <v>0</v>
      </c>
      <c r="K12" s="64">
        <f t="shared" si="0"/>
        <v>0</v>
      </c>
      <c r="L12" s="60"/>
      <c r="M12" s="60"/>
      <c r="N12" s="87">
        <v>600000000</v>
      </c>
      <c r="O12" s="87">
        <v>0</v>
      </c>
      <c r="P12" s="31" t="s">
        <v>324</v>
      </c>
      <c r="Q12" s="82">
        <f>K12</f>
        <v>0</v>
      </c>
      <c r="R12" s="60"/>
      <c r="S12" s="60"/>
      <c r="T12" s="74" t="s">
        <v>372</v>
      </c>
      <c r="U12" s="110" t="s">
        <v>388</v>
      </c>
    </row>
    <row r="13" spans="1:21" ht="67.5">
      <c r="A13" s="196" t="s">
        <v>178</v>
      </c>
      <c r="B13" s="193" t="s">
        <v>179</v>
      </c>
      <c r="C13" s="204" t="s">
        <v>180</v>
      </c>
      <c r="D13" s="208" t="s">
        <v>181</v>
      </c>
      <c r="E13" s="180" t="s">
        <v>265</v>
      </c>
      <c r="F13" s="37" t="s">
        <v>182</v>
      </c>
      <c r="G13" s="37" t="s">
        <v>183</v>
      </c>
      <c r="H13" s="37">
        <v>0</v>
      </c>
      <c r="I13" s="37">
        <v>24</v>
      </c>
      <c r="J13" s="64">
        <v>0</v>
      </c>
      <c r="K13" s="64">
        <f t="shared" si="0"/>
        <v>0</v>
      </c>
      <c r="L13" s="60"/>
      <c r="M13" s="60"/>
      <c r="N13" s="64"/>
      <c r="O13" s="64"/>
      <c r="P13" s="31" t="s">
        <v>333</v>
      </c>
      <c r="Q13" s="82">
        <f t="shared" ref="Q13:Q19" si="1">K13</f>
        <v>0</v>
      </c>
      <c r="R13" s="60"/>
      <c r="S13" s="60"/>
      <c r="T13" s="64"/>
      <c r="U13" s="115" t="s">
        <v>389</v>
      </c>
    </row>
    <row r="14" spans="1:21" ht="108">
      <c r="A14" s="203"/>
      <c r="B14" s="201"/>
      <c r="C14" s="204"/>
      <c r="D14" s="209"/>
      <c r="E14" s="181"/>
      <c r="F14" s="37" t="s">
        <v>184</v>
      </c>
      <c r="G14" s="37" t="s">
        <v>185</v>
      </c>
      <c r="H14" s="37">
        <v>0</v>
      </c>
      <c r="I14" s="37">
        <v>1</v>
      </c>
      <c r="J14" s="64">
        <v>0</v>
      </c>
      <c r="K14" s="64">
        <f t="shared" si="0"/>
        <v>0</v>
      </c>
      <c r="L14" s="60"/>
      <c r="M14" s="60"/>
      <c r="N14" s="64"/>
      <c r="O14" s="64"/>
      <c r="P14" s="31" t="s">
        <v>332</v>
      </c>
      <c r="Q14" s="82">
        <f t="shared" si="1"/>
        <v>0</v>
      </c>
      <c r="R14" s="60"/>
      <c r="S14" s="60"/>
      <c r="T14" s="64"/>
      <c r="U14" s="117"/>
    </row>
    <row r="15" spans="1:21" ht="60" customHeight="1">
      <c r="A15" s="196" t="s">
        <v>186</v>
      </c>
      <c r="B15" s="193" t="s">
        <v>187</v>
      </c>
      <c r="C15" s="197" t="s">
        <v>188</v>
      </c>
      <c r="D15" s="40" t="s">
        <v>189</v>
      </c>
      <c r="E15" s="182" t="s">
        <v>266</v>
      </c>
      <c r="F15" s="40" t="s">
        <v>190</v>
      </c>
      <c r="G15" s="40" t="s">
        <v>191</v>
      </c>
      <c r="H15" s="41">
        <v>1</v>
      </c>
      <c r="I15" s="41">
        <v>1</v>
      </c>
      <c r="J15" s="64">
        <v>0</v>
      </c>
      <c r="K15" s="64">
        <f t="shared" si="0"/>
        <v>0</v>
      </c>
      <c r="L15" s="60"/>
      <c r="M15" s="60"/>
      <c r="N15" s="139">
        <v>350000000</v>
      </c>
      <c r="O15" s="139">
        <v>103000000</v>
      </c>
      <c r="P15" s="31" t="s">
        <v>338</v>
      </c>
      <c r="Q15" s="82">
        <f t="shared" si="1"/>
        <v>0</v>
      </c>
      <c r="R15" s="60"/>
      <c r="S15" s="60"/>
      <c r="T15" s="214" t="s">
        <v>356</v>
      </c>
      <c r="U15" s="115" t="s">
        <v>390</v>
      </c>
    </row>
    <row r="16" spans="1:21" ht="81">
      <c r="A16" s="196"/>
      <c r="B16" s="193"/>
      <c r="C16" s="198"/>
      <c r="D16" s="15" t="s">
        <v>192</v>
      </c>
      <c r="E16" s="183"/>
      <c r="F16" s="40" t="s">
        <v>69</v>
      </c>
      <c r="G16" s="41" t="s">
        <v>193</v>
      </c>
      <c r="H16" s="41">
        <v>0</v>
      </c>
      <c r="I16" s="41">
        <v>1</v>
      </c>
      <c r="J16" s="64">
        <v>0</v>
      </c>
      <c r="K16" s="64">
        <f t="shared" si="0"/>
        <v>0</v>
      </c>
      <c r="L16" s="60"/>
      <c r="M16" s="60"/>
      <c r="N16" s="140"/>
      <c r="O16" s="140"/>
      <c r="P16" s="85"/>
      <c r="Q16" s="82">
        <f t="shared" si="1"/>
        <v>0</v>
      </c>
      <c r="R16" s="60"/>
      <c r="S16" s="60"/>
      <c r="T16" s="117"/>
      <c r="U16" s="116"/>
    </row>
    <row r="17" spans="1:21" ht="90.75" customHeight="1">
      <c r="A17" s="196"/>
      <c r="B17" s="193"/>
      <c r="C17" s="199" t="s">
        <v>194</v>
      </c>
      <c r="D17" s="41" t="s">
        <v>195</v>
      </c>
      <c r="E17" s="183"/>
      <c r="F17" s="41" t="s">
        <v>196</v>
      </c>
      <c r="G17" s="41" t="s">
        <v>193</v>
      </c>
      <c r="H17" s="45">
        <v>0.1</v>
      </c>
      <c r="I17" s="45">
        <v>0.2</v>
      </c>
      <c r="J17" s="64">
        <v>0</v>
      </c>
      <c r="K17" s="64">
        <f t="shared" si="0"/>
        <v>0</v>
      </c>
      <c r="L17" s="60"/>
      <c r="M17" s="60"/>
      <c r="N17" s="140"/>
      <c r="O17" s="140"/>
      <c r="P17" s="31" t="s">
        <v>352</v>
      </c>
      <c r="Q17" s="82">
        <f t="shared" si="1"/>
        <v>0</v>
      </c>
      <c r="R17" s="60"/>
      <c r="S17" s="60"/>
      <c r="T17" s="79" t="s">
        <v>357</v>
      </c>
      <c r="U17" s="116"/>
    </row>
    <row r="18" spans="1:21" ht="66.75" customHeight="1">
      <c r="A18" s="196"/>
      <c r="B18" s="193"/>
      <c r="C18" s="199"/>
      <c r="D18" s="41" t="s">
        <v>197</v>
      </c>
      <c r="E18" s="183"/>
      <c r="F18" s="41" t="s">
        <v>196</v>
      </c>
      <c r="G18" s="41" t="s">
        <v>193</v>
      </c>
      <c r="H18" s="42">
        <v>0.9</v>
      </c>
      <c r="I18" s="42">
        <v>0.9</v>
      </c>
      <c r="J18" s="67">
        <f>5/34</f>
        <v>0.14705882352941177</v>
      </c>
      <c r="K18" s="67">
        <f t="shared" si="0"/>
        <v>0.14705882352941177</v>
      </c>
      <c r="L18" s="60"/>
      <c r="M18" s="60"/>
      <c r="N18" s="140"/>
      <c r="O18" s="140"/>
      <c r="P18" s="31" t="s">
        <v>335</v>
      </c>
      <c r="Q18" s="67">
        <f>K18</f>
        <v>0.14705882352941177</v>
      </c>
      <c r="R18" s="60"/>
      <c r="S18" s="60"/>
      <c r="T18" s="79" t="s">
        <v>357</v>
      </c>
      <c r="U18" s="116"/>
    </row>
    <row r="19" spans="1:21" ht="50.25" customHeight="1">
      <c r="A19" s="196"/>
      <c r="B19" s="193"/>
      <c r="C19" s="199"/>
      <c r="D19" s="15" t="s">
        <v>198</v>
      </c>
      <c r="E19" s="184"/>
      <c r="F19" s="40" t="s">
        <v>199</v>
      </c>
      <c r="G19" s="40" t="s">
        <v>200</v>
      </c>
      <c r="H19" s="45">
        <v>0.3</v>
      </c>
      <c r="I19" s="45">
        <v>0.5</v>
      </c>
      <c r="J19" s="64">
        <v>0</v>
      </c>
      <c r="K19" s="64">
        <f t="shared" si="0"/>
        <v>0</v>
      </c>
      <c r="L19" s="60"/>
      <c r="M19" s="60"/>
      <c r="N19" s="140"/>
      <c r="O19" s="140"/>
      <c r="P19" s="31" t="s">
        <v>337</v>
      </c>
      <c r="Q19" s="82">
        <f t="shared" si="1"/>
        <v>0</v>
      </c>
      <c r="R19" s="60"/>
      <c r="S19" s="60"/>
      <c r="T19" s="79" t="s">
        <v>373</v>
      </c>
      <c r="U19" s="116"/>
    </row>
    <row r="20" spans="1:21" ht="198">
      <c r="A20" s="196"/>
      <c r="B20" s="193"/>
      <c r="C20" s="44" t="s">
        <v>201</v>
      </c>
      <c r="D20" s="14" t="s">
        <v>202</v>
      </c>
      <c r="E20" s="41" t="s">
        <v>267</v>
      </c>
      <c r="F20" s="40" t="s">
        <v>196</v>
      </c>
      <c r="G20" s="41" t="s">
        <v>193</v>
      </c>
      <c r="H20" s="45">
        <v>0.9</v>
      </c>
      <c r="I20" s="45">
        <v>0.92</v>
      </c>
      <c r="J20" s="67">
        <f>19/86</f>
        <v>0.22093023255813954</v>
      </c>
      <c r="K20" s="67">
        <f t="shared" si="0"/>
        <v>0.22093023255813954</v>
      </c>
      <c r="L20" s="60"/>
      <c r="M20" s="60"/>
      <c r="N20" s="141"/>
      <c r="O20" s="141"/>
      <c r="P20" s="31" t="s">
        <v>348</v>
      </c>
      <c r="Q20" s="67">
        <f>K20</f>
        <v>0.22093023255813954</v>
      </c>
      <c r="R20" s="60"/>
      <c r="S20" s="60"/>
      <c r="T20" s="79" t="s">
        <v>357</v>
      </c>
      <c r="U20" s="117"/>
    </row>
    <row r="21" spans="1:21" ht="115.5">
      <c r="A21" s="7" t="s">
        <v>203</v>
      </c>
      <c r="B21" s="46" t="s">
        <v>204</v>
      </c>
      <c r="C21" s="8" t="s">
        <v>205</v>
      </c>
      <c r="D21" s="9" t="s">
        <v>206</v>
      </c>
      <c r="E21" s="9" t="s">
        <v>268</v>
      </c>
      <c r="F21" s="9" t="s">
        <v>207</v>
      </c>
      <c r="G21" s="9" t="s">
        <v>208</v>
      </c>
      <c r="H21" s="10">
        <v>0</v>
      </c>
      <c r="I21" s="10">
        <v>0</v>
      </c>
      <c r="J21" s="64">
        <v>0</v>
      </c>
      <c r="K21" s="64">
        <f t="shared" si="0"/>
        <v>0</v>
      </c>
      <c r="L21" s="60"/>
      <c r="M21" s="60"/>
      <c r="N21" s="89">
        <v>0</v>
      </c>
      <c r="O21" s="89">
        <v>0</v>
      </c>
      <c r="P21" s="31"/>
      <c r="Q21" s="67">
        <f t="shared" ref="Q21:Q28" si="2">K21</f>
        <v>0</v>
      </c>
      <c r="R21" s="60"/>
      <c r="S21" s="60"/>
      <c r="T21" s="79" t="s">
        <v>358</v>
      </c>
      <c r="U21" s="110" t="s">
        <v>391</v>
      </c>
    </row>
    <row r="22" spans="1:21" ht="99">
      <c r="A22" s="192" t="s">
        <v>209</v>
      </c>
      <c r="B22" s="193" t="s">
        <v>210</v>
      </c>
      <c r="C22" s="194" t="s">
        <v>211</v>
      </c>
      <c r="D22" s="2" t="s">
        <v>212</v>
      </c>
      <c r="E22" s="174" t="s">
        <v>269</v>
      </c>
      <c r="F22" s="2" t="s">
        <v>213</v>
      </c>
      <c r="G22" s="2" t="s">
        <v>214</v>
      </c>
      <c r="H22" s="3">
        <v>0</v>
      </c>
      <c r="I22" s="3">
        <v>0</v>
      </c>
      <c r="J22" s="64">
        <v>0</v>
      </c>
      <c r="K22" s="64">
        <f t="shared" si="0"/>
        <v>0</v>
      </c>
      <c r="L22" s="60"/>
      <c r="M22" s="60"/>
      <c r="N22" s="139">
        <v>1520000000</v>
      </c>
      <c r="O22" s="139">
        <v>0</v>
      </c>
      <c r="P22" s="31"/>
      <c r="Q22" s="67">
        <f t="shared" si="2"/>
        <v>0</v>
      </c>
      <c r="R22" s="60"/>
      <c r="S22" s="60"/>
      <c r="T22" s="79" t="s">
        <v>358</v>
      </c>
      <c r="U22" s="115" t="s">
        <v>392</v>
      </c>
    </row>
    <row r="23" spans="1:21" ht="99">
      <c r="A23" s="200"/>
      <c r="B23" s="201"/>
      <c r="C23" s="202"/>
      <c r="D23" s="2" t="s">
        <v>215</v>
      </c>
      <c r="E23" s="175"/>
      <c r="F23" s="3" t="s">
        <v>216</v>
      </c>
      <c r="G23" s="3" t="s">
        <v>217</v>
      </c>
      <c r="H23" s="2">
        <v>2</v>
      </c>
      <c r="I23" s="2">
        <v>2</v>
      </c>
      <c r="J23" s="64">
        <v>0</v>
      </c>
      <c r="K23" s="64">
        <f t="shared" si="0"/>
        <v>0</v>
      </c>
      <c r="L23" s="60"/>
      <c r="M23" s="60"/>
      <c r="N23" s="140"/>
      <c r="O23" s="140"/>
      <c r="P23" s="31"/>
      <c r="Q23" s="67">
        <f t="shared" si="2"/>
        <v>0</v>
      </c>
      <c r="R23" s="60"/>
      <c r="S23" s="60"/>
      <c r="T23" s="79" t="s">
        <v>358</v>
      </c>
      <c r="U23" s="116"/>
    </row>
    <row r="24" spans="1:21" ht="132">
      <c r="A24" s="200"/>
      <c r="B24" s="201"/>
      <c r="C24" s="5" t="s">
        <v>218</v>
      </c>
      <c r="D24" s="2" t="s">
        <v>219</v>
      </c>
      <c r="E24" s="176"/>
      <c r="F24" s="2" t="s">
        <v>220</v>
      </c>
      <c r="G24" s="2" t="s">
        <v>221</v>
      </c>
      <c r="H24" s="6">
        <v>0.2</v>
      </c>
      <c r="I24" s="6">
        <v>0.4</v>
      </c>
      <c r="J24" s="64">
        <v>0</v>
      </c>
      <c r="K24" s="64">
        <f t="shared" si="0"/>
        <v>0</v>
      </c>
      <c r="L24" s="60"/>
      <c r="M24" s="60"/>
      <c r="N24" s="141"/>
      <c r="O24" s="141"/>
      <c r="P24" s="31" t="s">
        <v>346</v>
      </c>
      <c r="Q24" s="67">
        <f t="shared" si="2"/>
        <v>0</v>
      </c>
      <c r="R24" s="60"/>
      <c r="S24" s="60"/>
      <c r="T24" s="79" t="s">
        <v>358</v>
      </c>
      <c r="U24" s="117"/>
    </row>
    <row r="25" spans="1:21" ht="115.5">
      <c r="A25" s="192" t="s">
        <v>222</v>
      </c>
      <c r="B25" s="193" t="s">
        <v>223</v>
      </c>
      <c r="C25" s="194" t="s">
        <v>224</v>
      </c>
      <c r="D25" s="2" t="s">
        <v>225</v>
      </c>
      <c r="E25" s="174" t="s">
        <v>270</v>
      </c>
      <c r="F25" s="185" t="s">
        <v>220</v>
      </c>
      <c r="G25" s="185" t="s">
        <v>221</v>
      </c>
      <c r="H25" s="191">
        <v>0.2</v>
      </c>
      <c r="I25" s="191">
        <v>0.4</v>
      </c>
      <c r="J25" s="65">
        <v>0</v>
      </c>
      <c r="K25" s="64">
        <f t="shared" si="0"/>
        <v>0</v>
      </c>
      <c r="L25" s="60"/>
      <c r="M25" s="60"/>
      <c r="N25" s="211">
        <v>930000000</v>
      </c>
      <c r="O25" s="139">
        <v>234762854</v>
      </c>
      <c r="P25" s="31"/>
      <c r="Q25" s="67">
        <f t="shared" si="2"/>
        <v>0</v>
      </c>
      <c r="R25" s="60"/>
      <c r="S25" s="60"/>
      <c r="T25" s="79" t="s">
        <v>359</v>
      </c>
      <c r="U25" s="115" t="s">
        <v>393</v>
      </c>
    </row>
    <row r="26" spans="1:21" ht="115.5">
      <c r="A26" s="192"/>
      <c r="B26" s="193"/>
      <c r="C26" s="202"/>
      <c r="D26" s="2" t="s">
        <v>226</v>
      </c>
      <c r="E26" s="175"/>
      <c r="F26" s="185"/>
      <c r="G26" s="185"/>
      <c r="H26" s="191"/>
      <c r="I26" s="191"/>
      <c r="J26" s="67">
        <f>1/4</f>
        <v>0.25</v>
      </c>
      <c r="K26" s="67">
        <f t="shared" si="0"/>
        <v>0.25</v>
      </c>
      <c r="L26" s="60"/>
      <c r="M26" s="60"/>
      <c r="N26" s="212"/>
      <c r="O26" s="140"/>
      <c r="P26" s="31" t="s">
        <v>349</v>
      </c>
      <c r="Q26" s="67">
        <f t="shared" si="2"/>
        <v>0.25</v>
      </c>
      <c r="R26" s="60"/>
      <c r="S26" s="60"/>
      <c r="T26" s="79" t="s">
        <v>359</v>
      </c>
      <c r="U26" s="116"/>
    </row>
    <row r="27" spans="1:21" ht="115.5">
      <c r="A27" s="192"/>
      <c r="B27" s="193"/>
      <c r="C27" s="202"/>
      <c r="D27" s="2" t="s">
        <v>227</v>
      </c>
      <c r="E27" s="175"/>
      <c r="F27" s="2" t="s">
        <v>228</v>
      </c>
      <c r="G27" s="2" t="s">
        <v>229</v>
      </c>
      <c r="H27" s="6">
        <v>0.6</v>
      </c>
      <c r="I27" s="6">
        <v>0.7</v>
      </c>
      <c r="J27" s="67">
        <f>234/242</f>
        <v>0.96694214876033058</v>
      </c>
      <c r="K27" s="67">
        <f t="shared" si="0"/>
        <v>0.96694214876033058</v>
      </c>
      <c r="L27" s="60"/>
      <c r="M27" s="60"/>
      <c r="N27" s="212"/>
      <c r="O27" s="140"/>
      <c r="P27" s="31" t="s">
        <v>334</v>
      </c>
      <c r="Q27" s="67">
        <f t="shared" si="2"/>
        <v>0.96694214876033058</v>
      </c>
      <c r="R27" s="60"/>
      <c r="S27" s="60"/>
      <c r="T27" s="79" t="s">
        <v>359</v>
      </c>
      <c r="U27" s="116"/>
    </row>
    <row r="28" spans="1:21" ht="115.5">
      <c r="A28" s="200"/>
      <c r="B28" s="201"/>
      <c r="C28" s="11" t="s">
        <v>230</v>
      </c>
      <c r="D28" s="3" t="s">
        <v>231</v>
      </c>
      <c r="E28" s="176"/>
      <c r="F28" s="3" t="s">
        <v>232</v>
      </c>
      <c r="G28" s="3" t="s">
        <v>200</v>
      </c>
      <c r="H28" s="6">
        <v>0.75</v>
      </c>
      <c r="I28" s="6">
        <v>0.8</v>
      </c>
      <c r="J28" s="67">
        <f>((3+118)/(19+622))</f>
        <v>0.18876755070202808</v>
      </c>
      <c r="K28" s="67">
        <f t="shared" si="0"/>
        <v>0.18876755070202808</v>
      </c>
      <c r="L28" s="60"/>
      <c r="M28" s="60"/>
      <c r="N28" s="213"/>
      <c r="O28" s="141"/>
      <c r="P28" s="31"/>
      <c r="Q28" s="67">
        <f t="shared" si="2"/>
        <v>0.18876755070202808</v>
      </c>
      <c r="R28" s="60"/>
      <c r="S28" s="60"/>
      <c r="T28" s="79" t="s">
        <v>359</v>
      </c>
      <c r="U28" s="117"/>
    </row>
    <row r="29" spans="1:21" ht="121.5">
      <c r="A29" s="192" t="s">
        <v>233</v>
      </c>
      <c r="B29" s="193" t="s">
        <v>234</v>
      </c>
      <c r="C29" s="194" t="s">
        <v>235</v>
      </c>
      <c r="D29" s="185" t="s">
        <v>236</v>
      </c>
      <c r="E29" s="174" t="s">
        <v>271</v>
      </c>
      <c r="F29" s="2" t="s">
        <v>237</v>
      </c>
      <c r="G29" s="3" t="s">
        <v>238</v>
      </c>
      <c r="H29" s="3">
        <v>2</v>
      </c>
      <c r="I29" s="3">
        <v>3</v>
      </c>
      <c r="J29" s="64">
        <v>2</v>
      </c>
      <c r="K29" s="64">
        <f t="shared" si="0"/>
        <v>2</v>
      </c>
      <c r="L29" s="60"/>
      <c r="M29" s="60"/>
      <c r="N29" s="89">
        <v>0</v>
      </c>
      <c r="O29" s="89">
        <v>0</v>
      </c>
      <c r="P29" s="31" t="s">
        <v>336</v>
      </c>
      <c r="Q29" s="67">
        <f>K29/I29</f>
        <v>0.66666666666666663</v>
      </c>
      <c r="R29" s="60"/>
      <c r="S29" s="60"/>
      <c r="T29" s="74" t="s">
        <v>360</v>
      </c>
      <c r="U29" s="115" t="s">
        <v>394</v>
      </c>
    </row>
    <row r="30" spans="1:21" ht="105">
      <c r="A30" s="192"/>
      <c r="B30" s="193"/>
      <c r="C30" s="194"/>
      <c r="D30" s="195"/>
      <c r="E30" s="175"/>
      <c r="F30" s="2" t="s">
        <v>239</v>
      </c>
      <c r="G30" s="3" t="s">
        <v>240</v>
      </c>
      <c r="H30" s="3">
        <v>6</v>
      </c>
      <c r="I30" s="3">
        <v>6</v>
      </c>
      <c r="J30" s="64">
        <v>0</v>
      </c>
      <c r="K30" s="64">
        <f>J30</f>
        <v>0</v>
      </c>
      <c r="L30" s="60"/>
      <c r="M30" s="60"/>
      <c r="N30" s="89">
        <v>0</v>
      </c>
      <c r="O30" s="89">
        <v>0</v>
      </c>
      <c r="P30" s="31"/>
      <c r="Q30" s="67">
        <f>K30/I30</f>
        <v>0</v>
      </c>
      <c r="R30" s="60"/>
      <c r="S30" s="60"/>
      <c r="T30" s="74" t="s">
        <v>360</v>
      </c>
      <c r="U30" s="116"/>
    </row>
    <row r="31" spans="1:21" ht="105">
      <c r="A31" s="192"/>
      <c r="B31" s="193"/>
      <c r="C31" s="194"/>
      <c r="D31" s="3" t="s">
        <v>241</v>
      </c>
      <c r="E31" s="176"/>
      <c r="F31" s="2" t="s">
        <v>242</v>
      </c>
      <c r="G31" s="3" t="s">
        <v>243</v>
      </c>
      <c r="H31" s="3">
        <v>4</v>
      </c>
      <c r="I31" s="3">
        <v>4</v>
      </c>
      <c r="J31" s="64">
        <v>0</v>
      </c>
      <c r="K31" s="64">
        <f t="shared" si="0"/>
        <v>0</v>
      </c>
      <c r="L31" s="60"/>
      <c r="M31" s="60"/>
      <c r="N31" s="89">
        <v>0</v>
      </c>
      <c r="O31" s="89">
        <v>0</v>
      </c>
      <c r="P31" s="31"/>
      <c r="Q31" s="67">
        <f>K31/I31</f>
        <v>0</v>
      </c>
      <c r="R31" s="60"/>
      <c r="S31" s="60"/>
      <c r="T31" s="74" t="s">
        <v>360</v>
      </c>
      <c r="U31" s="117"/>
    </row>
    <row r="32" spans="1:21" ht="198">
      <c r="A32" s="4" t="s">
        <v>244</v>
      </c>
      <c r="B32" s="36" t="s">
        <v>245</v>
      </c>
      <c r="C32" s="11" t="s">
        <v>246</v>
      </c>
      <c r="D32" s="3" t="s">
        <v>247</v>
      </c>
      <c r="E32" s="3" t="s">
        <v>272</v>
      </c>
      <c r="F32" s="3" t="s">
        <v>248</v>
      </c>
      <c r="G32" s="3" t="s">
        <v>249</v>
      </c>
      <c r="H32" s="12">
        <v>3</v>
      </c>
      <c r="I32" s="12">
        <v>4</v>
      </c>
      <c r="J32" s="64">
        <v>8</v>
      </c>
      <c r="K32" s="65">
        <v>1</v>
      </c>
      <c r="L32" s="60"/>
      <c r="M32" s="60"/>
      <c r="N32" s="87">
        <v>400000000</v>
      </c>
      <c r="O32" s="89">
        <v>0</v>
      </c>
      <c r="P32" s="31" t="s">
        <v>351</v>
      </c>
      <c r="Q32" s="67">
        <v>1</v>
      </c>
      <c r="R32" s="60"/>
      <c r="S32" s="60"/>
      <c r="T32" s="79" t="s">
        <v>374</v>
      </c>
      <c r="U32" s="110" t="s">
        <v>395</v>
      </c>
    </row>
    <row r="33" spans="1:21" ht="135">
      <c r="A33" s="4" t="s">
        <v>250</v>
      </c>
      <c r="B33" s="36" t="s">
        <v>251</v>
      </c>
      <c r="C33" s="5" t="s">
        <v>252</v>
      </c>
      <c r="D33" s="2" t="s">
        <v>253</v>
      </c>
      <c r="E33" s="2" t="s">
        <v>273</v>
      </c>
      <c r="F33" s="2" t="s">
        <v>254</v>
      </c>
      <c r="G33" s="13" t="s">
        <v>255</v>
      </c>
      <c r="H33" s="6">
        <v>0.75</v>
      </c>
      <c r="I33" s="6">
        <v>0.77</v>
      </c>
      <c r="J33" s="64">
        <v>0</v>
      </c>
      <c r="K33" s="64">
        <f t="shared" si="0"/>
        <v>0</v>
      </c>
      <c r="L33" s="60"/>
      <c r="M33" s="60"/>
      <c r="N33" s="89">
        <f>200000000+100000000</f>
        <v>300000000</v>
      </c>
      <c r="O33" s="89">
        <v>0</v>
      </c>
      <c r="P33" s="31" t="s">
        <v>347</v>
      </c>
      <c r="Q33" s="67">
        <v>0</v>
      </c>
      <c r="R33" s="60"/>
      <c r="S33" s="60"/>
      <c r="T33" s="80" t="s">
        <v>361</v>
      </c>
      <c r="U33" s="110" t="s">
        <v>396</v>
      </c>
    </row>
    <row r="34" spans="1:21" ht="132">
      <c r="A34" s="7" t="s">
        <v>256</v>
      </c>
      <c r="B34" s="93" t="s">
        <v>257</v>
      </c>
      <c r="C34" s="8" t="s">
        <v>257</v>
      </c>
      <c r="D34" s="9" t="s">
        <v>258</v>
      </c>
      <c r="E34" s="9" t="s">
        <v>274</v>
      </c>
      <c r="F34" s="9" t="s">
        <v>259</v>
      </c>
      <c r="G34" s="94" t="s">
        <v>260</v>
      </c>
      <c r="H34" s="95">
        <v>0.6</v>
      </c>
      <c r="I34" s="95">
        <v>0.7</v>
      </c>
      <c r="J34" s="96">
        <v>0.05</v>
      </c>
      <c r="K34" s="97">
        <f t="shared" si="0"/>
        <v>0.05</v>
      </c>
      <c r="L34" s="98"/>
      <c r="M34" s="98"/>
      <c r="N34" s="99">
        <v>0</v>
      </c>
      <c r="O34" s="99">
        <v>0</v>
      </c>
      <c r="P34" s="31" t="s">
        <v>325</v>
      </c>
      <c r="Q34" s="97">
        <v>0.05</v>
      </c>
      <c r="R34" s="98"/>
      <c r="S34" s="98"/>
      <c r="T34" s="100" t="s">
        <v>362</v>
      </c>
      <c r="U34" s="111" t="s">
        <v>397</v>
      </c>
    </row>
    <row r="35" spans="1:21">
      <c r="Q35" s="101"/>
      <c r="U35"/>
    </row>
    <row r="36" spans="1:21">
      <c r="Q36" s="101"/>
      <c r="U36"/>
    </row>
    <row r="37" spans="1:21">
      <c r="H37" s="102"/>
      <c r="I37" s="103"/>
      <c r="Q37" s="101"/>
      <c r="U37"/>
    </row>
    <row r="38" spans="1:21">
      <c r="H38" s="103"/>
      <c r="I38" s="103"/>
      <c r="Q38" s="101"/>
      <c r="U38"/>
    </row>
    <row r="39" spans="1:21">
      <c r="H39" s="103"/>
      <c r="I39" s="103"/>
      <c r="Q39" s="101"/>
      <c r="U39"/>
    </row>
    <row r="40" spans="1:21">
      <c r="H40" s="103"/>
      <c r="I40" s="103"/>
      <c r="Q40" s="101"/>
      <c r="U40"/>
    </row>
    <row r="41" spans="1:21">
      <c r="H41" s="104"/>
      <c r="I41" s="1"/>
      <c r="Q41" s="101"/>
      <c r="U41"/>
    </row>
    <row r="42" spans="1:21">
      <c r="H42" s="105"/>
      <c r="I42" s="106"/>
      <c r="Q42" s="101"/>
      <c r="U42"/>
    </row>
    <row r="43" spans="1:21">
      <c r="H43" s="105"/>
      <c r="I43" s="106"/>
      <c r="Q43" s="101"/>
      <c r="U43"/>
    </row>
    <row r="44" spans="1:21">
      <c r="H44" s="106"/>
      <c r="I44" s="106"/>
      <c r="Q44" s="101"/>
      <c r="U44"/>
    </row>
    <row r="45" spans="1:21">
      <c r="H45" s="104"/>
      <c r="I45" s="104"/>
      <c r="Q45" s="101"/>
      <c r="U45"/>
    </row>
    <row r="46" spans="1:21">
      <c r="H46" s="106"/>
      <c r="I46" s="107"/>
      <c r="Q46" s="101"/>
      <c r="U46"/>
    </row>
    <row r="47" spans="1:21">
      <c r="H47" s="106"/>
      <c r="I47" s="107"/>
      <c r="Q47" s="101"/>
      <c r="U47"/>
    </row>
    <row r="48" spans="1:21">
      <c r="H48" s="106"/>
      <c r="I48" s="106"/>
      <c r="Q48" s="101"/>
      <c r="U48"/>
    </row>
    <row r="49" spans="8:21">
      <c r="H49" s="106"/>
      <c r="I49" s="106"/>
      <c r="Q49" s="101"/>
      <c r="U49"/>
    </row>
    <row r="50" spans="8:21">
      <c r="H50" s="108"/>
      <c r="I50" s="108"/>
      <c r="Q50" s="101"/>
      <c r="U50"/>
    </row>
    <row r="51" spans="8:21">
      <c r="Q51" s="101"/>
    </row>
  </sheetData>
  <mergeCells count="67">
    <mergeCell ref="U6:U8"/>
    <mergeCell ref="N3:U3"/>
    <mergeCell ref="N25:N28"/>
    <mergeCell ref="O25:O28"/>
    <mergeCell ref="N22:N24"/>
    <mergeCell ref="O22:O24"/>
    <mergeCell ref="N15:N20"/>
    <mergeCell ref="O15:O20"/>
    <mergeCell ref="T10:T11"/>
    <mergeCell ref="T15:T16"/>
    <mergeCell ref="U10:U11"/>
    <mergeCell ref="U13:U14"/>
    <mergeCell ref="U15:U20"/>
    <mergeCell ref="U22:U24"/>
    <mergeCell ref="U25:U28"/>
    <mergeCell ref="A13:A14"/>
    <mergeCell ref="B13:B14"/>
    <mergeCell ref="C13:C14"/>
    <mergeCell ref="F6:F8"/>
    <mergeCell ref="G6:G8"/>
    <mergeCell ref="A6:A8"/>
    <mergeCell ref="B6:B8"/>
    <mergeCell ref="C6:C8"/>
    <mergeCell ref="D6:D8"/>
    <mergeCell ref="A10:A11"/>
    <mergeCell ref="C10:C11"/>
    <mergeCell ref="D13:D14"/>
    <mergeCell ref="A29:A31"/>
    <mergeCell ref="B29:B31"/>
    <mergeCell ref="C29:C31"/>
    <mergeCell ref="D29:D30"/>
    <mergeCell ref="A15:A20"/>
    <mergeCell ref="B15:B20"/>
    <mergeCell ref="C15:C16"/>
    <mergeCell ref="C17:C19"/>
    <mergeCell ref="A22:A24"/>
    <mergeCell ref="B22:B24"/>
    <mergeCell ref="C22:C23"/>
    <mergeCell ref="A25:A28"/>
    <mergeCell ref="B25:B28"/>
    <mergeCell ref="C25:C27"/>
    <mergeCell ref="H6:I6"/>
    <mergeCell ref="H7:H8"/>
    <mergeCell ref="I7:I8"/>
    <mergeCell ref="H25:H26"/>
    <mergeCell ref="I25:I26"/>
    <mergeCell ref="E15:E19"/>
    <mergeCell ref="E22:E24"/>
    <mergeCell ref="E25:E28"/>
    <mergeCell ref="F25:F26"/>
    <mergeCell ref="G25:G26"/>
    <mergeCell ref="U29:U31"/>
    <mergeCell ref="A3:B3"/>
    <mergeCell ref="C3:K3"/>
    <mergeCell ref="R6:R8"/>
    <mergeCell ref="S6:S8"/>
    <mergeCell ref="T6:T8"/>
    <mergeCell ref="J7:J8"/>
    <mergeCell ref="L7:M7"/>
    <mergeCell ref="N7:O7"/>
    <mergeCell ref="K6:K8"/>
    <mergeCell ref="L6:O6"/>
    <mergeCell ref="P6:P8"/>
    <mergeCell ref="Q6:Q8"/>
    <mergeCell ref="E29:E31"/>
    <mergeCell ref="E6:E8"/>
    <mergeCell ref="E13:E14"/>
  </mergeCells>
  <hyperlinks>
    <hyperlink ref="U9" r:id="rId1" xr:uid="{56E4AEB6-1B5D-E244-9B6F-23D4A296B0F1}"/>
    <hyperlink ref="U10" r:id="rId2" xr:uid="{74501F83-77AE-4A45-BCBD-02EB446FD82E}"/>
    <hyperlink ref="U12" r:id="rId3" xr:uid="{73A9F8E7-664A-934E-A51D-77D2553AEBAF}"/>
    <hyperlink ref="U13" r:id="rId4" xr:uid="{F1738F5C-F9A6-5E4D-906D-C2B7147CE844}"/>
    <hyperlink ref="U15" r:id="rId5" xr:uid="{028A58FB-1F87-D042-BD12-DFF45E48CB40}"/>
    <hyperlink ref="U21" r:id="rId6" xr:uid="{2CEF1621-9EA8-D042-8C0F-F1965B53CE5E}"/>
    <hyperlink ref="U22" r:id="rId7" xr:uid="{CEECDB03-004A-BF41-888A-BE25AD9B1D17}"/>
    <hyperlink ref="U25" r:id="rId8" xr:uid="{7E095C05-6AF1-AA4B-9164-37749548352E}"/>
    <hyperlink ref="U29" r:id="rId9" xr:uid="{CD9CC724-60BB-CE45-B103-D7F83F62357E}"/>
    <hyperlink ref="U32" r:id="rId10" xr:uid="{C12BEDD1-8709-BC43-B2C3-F1B5376283F9}"/>
    <hyperlink ref="U33" r:id="rId11" xr:uid="{ACA7062C-7218-894A-81DE-17A65ABB2CC2}"/>
    <hyperlink ref="U34" r:id="rId12" xr:uid="{AD4A2BB4-74D2-5D49-BBE5-EFB98C287F98}"/>
  </hyperlinks>
  <pageMargins left="0.7" right="0.7" top="0.75" bottom="0.75" header="0.3" footer="0.3"/>
  <pageSetup orientation="portrait"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
  <sheetViews>
    <sheetView workbookViewId="0">
      <selection activeCell="F9" sqref="F9:F12"/>
    </sheetView>
  </sheetViews>
  <sheetFormatPr baseColWidth="10" defaultRowHeight="15"/>
  <cols>
    <col min="3" max="3" width="15.44140625" customWidth="1"/>
  </cols>
  <sheetData>
    <row r="3" spans="1:3">
      <c r="A3" s="215" t="s">
        <v>278</v>
      </c>
      <c r="B3" s="216"/>
      <c r="C3" s="216"/>
    </row>
    <row r="4" spans="1:3" ht="38.25">
      <c r="A4" s="47" t="s">
        <v>279</v>
      </c>
      <c r="B4" s="47" t="s">
        <v>280</v>
      </c>
      <c r="C4" s="47" t="s">
        <v>281</v>
      </c>
    </row>
    <row r="5" spans="1:3" ht="89.25">
      <c r="A5" s="48">
        <v>1</v>
      </c>
      <c r="B5" s="49">
        <v>45669</v>
      </c>
      <c r="C5" s="50" t="s">
        <v>282</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2025-08-22T13:56:12Z</dcterms:modified>
</cp:coreProperties>
</file>