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5\SEGUIMIENTO PLAN DE ACCIÓN 2025\"/>
    </mc:Choice>
  </mc:AlternateContent>
  <xr:revisionPtr revIDLastSave="0" documentId="13_ncr:1_{E831184B-018E-4775-8089-7FD7FC2B70D0}" xr6:coauthVersionLast="36" xr6:coauthVersionMax="36" xr10:uidLastSave="{00000000-0000-0000-0000-000000000000}"/>
  <bookViews>
    <workbookView xWindow="0" yWindow="0" windowWidth="24720" windowHeight="12105" activeTab="1" xr2:uid="{00000000-000D-0000-FFFF-FFFF00000000}"/>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2" l="1"/>
  <c r="R32" i="2" l="1"/>
  <c r="R31" i="2"/>
  <c r="R25" i="2"/>
  <c r="R24" i="2"/>
  <c r="R23" i="2"/>
  <c r="R21" i="2"/>
  <c r="K17" i="2"/>
  <c r="R14" i="2"/>
  <c r="R13" i="2"/>
  <c r="R9" i="2"/>
  <c r="Q47" i="1"/>
  <c r="Q44" i="1"/>
  <c r="Q42" i="1"/>
  <c r="Q41" i="1"/>
  <c r="Q40" i="1"/>
  <c r="Q39" i="1"/>
  <c r="L12" i="2"/>
  <c r="R12" i="2" s="1"/>
  <c r="K12" i="2"/>
  <c r="K17" i="1"/>
  <c r="L13" i="2"/>
  <c r="L14" i="2"/>
  <c r="L33" i="2"/>
  <c r="R33" i="2" s="1"/>
  <c r="K30" i="1"/>
  <c r="L31" i="2"/>
  <c r="J20" i="2"/>
  <c r="K18" i="1"/>
  <c r="Q18" i="1" s="1"/>
  <c r="I18" i="1"/>
  <c r="J18" i="1"/>
  <c r="L24" i="2"/>
  <c r="L23" i="2"/>
  <c r="L22" i="2"/>
  <c r="R22" i="2" s="1"/>
  <c r="J27" i="2"/>
  <c r="L27" i="2" s="1"/>
  <c r="R27" i="2" s="1"/>
  <c r="K33" i="2"/>
  <c r="J33" i="2"/>
  <c r="K16" i="1" l="1"/>
  <c r="Q16" i="1" s="1"/>
  <c r="K15" i="1"/>
  <c r="K14" i="1"/>
  <c r="Q14" i="1" s="1"/>
  <c r="K12" i="1"/>
  <c r="K11" i="1"/>
  <c r="K10" i="1"/>
  <c r="K9" i="1"/>
  <c r="Q9" i="1" s="1"/>
  <c r="K8" i="1"/>
  <c r="Q8" i="1" s="1"/>
  <c r="J49" i="1"/>
  <c r="K49" i="1" s="1"/>
  <c r="Q49" i="1" s="1"/>
  <c r="K43" i="1"/>
  <c r="Q43" i="1" s="1"/>
  <c r="K46" i="1"/>
  <c r="K48" i="1"/>
  <c r="Q48" i="1" s="1"/>
  <c r="K45" i="1"/>
  <c r="K20" i="2"/>
  <c r="L20" i="2" s="1"/>
  <c r="R20" i="2" s="1"/>
  <c r="K28" i="1"/>
  <c r="Q28" i="1" s="1"/>
  <c r="K27" i="1"/>
  <c r="Q27" i="1" s="1"/>
  <c r="K29" i="1"/>
  <c r="Q29" i="1" s="1"/>
  <c r="K25" i="1"/>
  <c r="Q25" i="1" s="1"/>
  <c r="K22" i="1" l="1"/>
  <c r="Q22" i="1" s="1"/>
  <c r="K20" i="1"/>
  <c r="J21" i="1"/>
  <c r="K21" i="1" s="1"/>
  <c r="J19" i="1"/>
  <c r="K19" i="1" s="1"/>
  <c r="Q19" i="1" s="1"/>
  <c r="I19" i="1"/>
  <c r="K37" i="1" l="1"/>
  <c r="K38" i="1"/>
  <c r="K36" i="1"/>
  <c r="J33" i="1"/>
  <c r="J31" i="1"/>
  <c r="J34" i="1"/>
  <c r="J32" i="1"/>
  <c r="J35" i="1"/>
  <c r="L10" i="2"/>
  <c r="K11" i="2"/>
  <c r="L11" i="2" s="1"/>
  <c r="R11" i="2" s="1"/>
  <c r="J11" i="2"/>
  <c r="K18" i="2" l="1"/>
  <c r="J18" i="2"/>
  <c r="L19" i="2"/>
  <c r="R19" i="2" s="1"/>
  <c r="L18" i="2"/>
  <c r="R18" i="2" s="1"/>
  <c r="L17" i="2"/>
  <c r="L16" i="2"/>
  <c r="R16" i="2" s="1"/>
  <c r="L15" i="2"/>
  <c r="R15" i="2" s="1"/>
  <c r="L29" i="2" l="1"/>
  <c r="L30" i="2"/>
  <c r="R30" i="2" s="1"/>
  <c r="L28" i="2"/>
  <c r="R28" i="2" s="1"/>
  <c r="K28" i="2"/>
  <c r="J28" i="2"/>
  <c r="J26" i="2"/>
  <c r="K26" i="2"/>
  <c r="L26" i="2" s="1"/>
  <c r="R26" i="2" s="1"/>
  <c r="I40" i="1"/>
  <c r="I39" i="1"/>
  <c r="I35" i="1"/>
  <c r="K35" i="1" s="1"/>
  <c r="Q35" i="1" s="1"/>
  <c r="I34" i="1"/>
  <c r="K34" i="1" s="1"/>
  <c r="Q34" i="1" s="1"/>
  <c r="I33" i="1"/>
  <c r="K33" i="1" s="1"/>
  <c r="Q33" i="1" s="1"/>
  <c r="I32" i="1"/>
  <c r="K32" i="1" s="1"/>
  <c r="Q32" i="1" s="1"/>
  <c r="I31" i="1"/>
  <c r="K31" i="1" s="1"/>
  <c r="Q31" i="1" s="1"/>
  <c r="J39" i="1"/>
  <c r="J40" i="1"/>
  <c r="H46" i="1"/>
  <c r="H45" i="1"/>
  <c r="Q45" i="1" s="1"/>
  <c r="G36" i="1"/>
  <c r="G21" i="1"/>
  <c r="Q21" i="1" s="1"/>
  <c r="G13" i="1"/>
  <c r="K13" i="1" s="1"/>
  <c r="Q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5" authorId="0" shapeId="0" xr:uid="{00000000-0006-0000-0000-000001000000}">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D26" authorId="0" shapeId="0" xr:uid="{00000000-0006-0000-0000-000002000000}">
      <text>
        <r>
          <rPr>
            <b/>
            <i/>
            <sz val="14"/>
            <color indexed="10"/>
            <rFont val="Tahoma"/>
            <family val="2"/>
          </rPr>
          <t xml:space="preserve">Estudiante25:
trabajado  con Julieth </t>
        </r>
      </text>
    </comment>
    <comment ref="E39" authorId="0" shapeId="0" xr:uid="{00000000-0006-0000-0000-000003000000}">
      <text>
        <r>
          <rPr>
            <sz val="12"/>
            <color rgb="FF006100"/>
            <rFont val="Aptos Narrow"/>
            <family val="2"/>
            <scheme val="minor"/>
          </rPr>
          <t>Estudiante25:</t>
        </r>
        <r>
          <rPr>
            <sz val="12"/>
            <color rgb="FF9C0006"/>
            <rFont val="Aptos Narrow"/>
            <family val="2"/>
            <scheme val="minor"/>
          </rPr>
          <t xml:space="preserve">
</t>
        </r>
        <r>
          <rPr>
            <sz val="12"/>
            <color rgb="FF9C5700"/>
            <rFont val="Aptos Narrow"/>
            <family val="2"/>
            <scheme val="minor"/>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<sst xmlns="http://schemas.openxmlformats.org/spreadsheetml/2006/main" count="946" uniqueCount="387">
  <si>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</si>
  <si>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</si>
  <si>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</si>
  <si>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</si>
  <si>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</si>
  <si>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</si>
  <si>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</si>
  <si>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</si>
  <si>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</si>
  <si>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</si>
  <si>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</si>
  <si>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</si>
  <si>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</si>
  <si>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</si>
  <si>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</si>
  <si>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</si>
  <si>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</si>
  <si>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</si>
  <si>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</si>
  <si>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</si>
  <si>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</si>
  <si>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</si>
  <si>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</si>
  <si>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</si>
  <si>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</si>
  <si>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</si>
  <si>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</si>
  <si>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</si>
  <si>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</si>
  <si>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</si>
  <si>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</si>
  <si>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</si>
  <si>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</si>
  <si>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</si>
  <si>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</si>
  <si>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</si>
  <si>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</si>
  <si>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</si>
  <si>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</si>
  <si>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</si>
  <si>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</si>
  <si>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</si>
  <si>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</si>
  <si>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</si>
  <si>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</si>
  <si>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</si>
  <si>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</si>
  <si>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</si>
  <si>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</si>
  <si>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</si>
  <si>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</si>
  <si>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</si>
  <si>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</si>
  <si>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</si>
  <si>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</si>
  <si>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</si>
  <si>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</si>
  <si>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</si>
  <si>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</si>
  <si>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</si>
  <si>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</si>
  <si>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</si>
  <si>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</si>
  <si>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</si>
  <si>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</si>
  <si>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</si>
  <si>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</si>
  <si>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</si>
  <si>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</si>
  <si>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</si>
  <si>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</si>
  <si>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</si>
  <si>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</si>
  <si>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</si>
  <si>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</si>
  <si>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</si>
  <si>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</si>
  <si>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</si>
  <si>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</si>
  <si>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</si>
  <si>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</si>
  <si>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</si>
  <si>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</si>
  <si>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</si>
  <si>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</si>
  <si>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</si>
  <si>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</si>
  <si>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</si>
  <si>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</si>
  <si>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</si>
  <si>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</si>
  <si>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</si>
  <si>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</si>
  <si>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</si>
  <si>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</si>
  <si>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</si>
  <si>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</si>
  <si>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</si>
  <si>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</si>
  <si>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</si>
  <si>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</si>
  <si>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</si>
  <si>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</si>
  <si>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</si>
  <si>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</si>
  <si>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</si>
  <si>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</si>
  <si>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</si>
  <si>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</si>
  <si>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</si>
  <si>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</si>
  <si>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</si>
  <si>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</si>
  <si>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</si>
  <si>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</si>
  <si>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</si>
  <si>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</si>
  <si>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</si>
  <si>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</si>
  <si>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</si>
  <si>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</si>
  <si>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</si>
  <si>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</si>
  <si>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</si>
  <si>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</si>
  <si>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</si>
  <si>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</si>
  <si>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</si>
  <si>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</si>
  <si>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</si>
  <si>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</si>
  <si>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</si>
  <si>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</si>
  <si>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</si>
  <si>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</si>
  <si>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</si>
  <si>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</si>
  <si>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</si>
  <si>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</si>
  <si>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</si>
  <si>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</si>
  <si>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</si>
  <si>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</si>
  <si>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</si>
  <si>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</si>
  <si>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</si>
  <si>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</si>
  <si>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</si>
  <si>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</si>
  <si>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</si>
  <si>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</si>
  <si>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</si>
  <si>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FUNCIONAMIENTO</t>
  </si>
  <si>
    <t>INVERSIÓN</t>
  </si>
  <si>
    <t>NACIÓN</t>
  </si>
  <si>
    <t>PROPIOS</t>
  </si>
  <si>
    <t>LÍNEA BASE</t>
  </si>
  <si>
    <t>META 2025</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</si>
  <si>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</si>
  <si>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</si>
  <si>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</si>
  <si>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</si>
  <si>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</si>
  <si>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</si>
  <si>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</si>
  <si>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</si>
  <si>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</si>
  <si>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</si>
  <si>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</si>
  <si>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</si>
  <si>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</si>
  <si>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</si>
  <si>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</si>
  <si>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</si>
  <si>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</si>
  <si>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</si>
  <si>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</si>
  <si>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</si>
  <si>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</si>
  <si>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</si>
  <si>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</si>
  <si>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</si>
  <si>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</si>
  <si>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</si>
  <si>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</si>
  <si>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</si>
  <si>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</si>
  <si>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</si>
  <si>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</si>
  <si>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</si>
  <si>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</si>
  <si>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</si>
  <si>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</si>
  <si>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</si>
  <si>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</si>
  <si>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</si>
  <si>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</si>
  <si>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</si>
  <si>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</si>
  <si>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</si>
  <si>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</si>
  <si>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</si>
  <si>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</si>
  <si>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</si>
  <si>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</si>
  <si>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</si>
  <si>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</si>
  <si>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</si>
  <si>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</si>
  <si>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</si>
  <si>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</si>
  <si>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</si>
  <si>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</si>
  <si>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</si>
  <si>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</si>
  <si>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</si>
  <si>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</si>
  <si>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</si>
  <si>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</si>
  <si>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</si>
  <si>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</si>
  <si>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</si>
  <si>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</si>
  <si>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</si>
  <si>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</si>
  <si>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</si>
  <si>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</si>
  <si>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</si>
  <si>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</si>
  <si>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</si>
  <si>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</si>
  <si>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</si>
  <si>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</si>
  <si>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</si>
  <si>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</si>
  <si>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</si>
  <si>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</si>
  <si>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</si>
  <si>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</si>
  <si>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</si>
  <si>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</si>
  <si>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</si>
  <si>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</si>
  <si>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</si>
  <si>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</si>
  <si>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</si>
  <si>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</si>
  <si>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</si>
  <si>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</si>
  <si>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</si>
  <si>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</si>
  <si>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</si>
  <si>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</si>
  <si>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</si>
  <si>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</si>
  <si>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</si>
  <si>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</si>
  <si>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</si>
  <si>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</si>
  <si>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</si>
  <si>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</si>
  <si>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</si>
  <si>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PLAN DE ACCIÓN 2025: COMPONENTE GESTIÓN MISIONAL 
INSTITUTO NACIONAL DE FORMACIÓN TÉCNICA PROFESIONAL DE SAN ANDRÉS Y PROVIDENCIA - INFOTEP SAI</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</si>
  <si>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</si>
  <si>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</si>
  <si>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</si>
  <si>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</si>
  <si>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</si>
  <si>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</si>
  <si>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</si>
  <si>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</si>
  <si>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</si>
  <si>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</si>
  <si>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Institucional de Comunicaciones</t>
  </si>
  <si>
    <t>Gestión Documental</t>
  </si>
  <si>
    <t>Participación ciudadana, Racionalización de Trámites</t>
  </si>
  <si>
    <t>PLAN DE ACCIÓN 2025: COMPONENTE GESTIÓN MISIONAL 
 INSTITUTO NACIONAL DE FORMACIÓN TÉCNICA PROFESIONAL DE SAN ANDRÉS Y PROVIDENCIA - INFOTEP SAI</t>
  </si>
  <si>
    <t>PLAN DE ACCIÓN 2025 "INFOTEP SE TRANSFORMA"
PROYECCIÓN DE METAS</t>
  </si>
  <si>
    <t xml:space="preserve"> Implementar el plan estrategico para la sostenibilidad del laboratorio de innovación.</t>
  </si>
  <si>
    <t>Aumentar el número de proyectos de investigación  financiados con fuentes internas</t>
  </si>
  <si>
    <t>Proyectos de investigación financiados de fuentes internas</t>
  </si>
  <si>
    <t>Número de Proyectos de investigación financiados de fuentes internas /Proyectos de investigación formulados</t>
  </si>
  <si>
    <t>Aumentar el número de proyectos formulados, postulados y en ejecución financiados con fuentes externas.</t>
  </si>
  <si>
    <t>Proyectos de investigación formulados y en ejecución financiados de fuentes externas</t>
  </si>
  <si>
    <t>Número de Proyectos de investigación formulados y en ejecución de fuentes externas /Proyectos de investigación formulados</t>
  </si>
  <si>
    <t>TOTAL</t>
  </si>
  <si>
    <t>PROYECCIÓN DE LA EJECUCIÓN DE LA META TRIMESTRALMENTE</t>
  </si>
  <si>
    <t>OBSERVACIONES</t>
  </si>
  <si>
    <t>% DE AVANCE DEL PERIODO</t>
  </si>
  <si>
    <t xml:space="preserve">REPORTE DE RECURSOS FINANCIEROS EJECUTADOS CON CORTE </t>
  </si>
  <si>
    <t>REPORTE CUALITATIVO DEL AVANCE EN EL CUMPLIMIENTO DE LA META</t>
  </si>
  <si>
    <t>LIDER DEL PROCESO</t>
  </si>
  <si>
    <t>TRIM I</t>
  </si>
  <si>
    <t>TRIM II</t>
  </si>
  <si>
    <t>Las actividades realizadas se obtienen del plan de seguridad el cual cuenta con 19 actividades a lo largo del año.</t>
  </si>
  <si>
    <t>convenio con davivienda de epayco para pagos en linea y se adquirieron los codigos qr</t>
  </si>
  <si>
    <t>este plan no se va a hacer, porque estamos haciendo cambio de caracter, se le ha informado a la comision que por el proceso de cambio de caracter no se realizara para el año, como estamos en proceso, enviemos la info del momento en el que vamos de cambio de caracter para ellos estar enterados en la carpeta se cuelgan las evidencias sobre esto tanto para el primer como para segundo trimestre</t>
  </si>
  <si>
    <t>Se tiene el modelo de otra universidad el cual se esta revisando para adoptar las medidas que sean acordes al infotep</t>
  </si>
  <si>
    <t xml:space="preserve">se realizan segun el plan de accion de calidad el cual consta de 3 estrategias, se realiza campaña  para socializacion y aporpiacion a nivel institucional para el fomento de una cultura de autocontrol uy autoregulacion,(fondo de pantalla con slogan, infografia, tips y finalizacion ) ademas, se realiza campana de comunicaciones para el fomento de la cultura de autocontrol. como tercer estrategia es la capacitacion </t>
  </si>
  <si>
    <t>Se mantiene el mismo porcentaje ya que se hace por semestre, vigencia 2024-1 con 2025-1 y asi sucesivamente</t>
  </si>
  <si>
    <t>La politica esta en borrador, se va a enviar a la universidad que se contrato para realizar las respectivas modificaciones</t>
  </si>
  <si>
    <t>Diseñar e implementar el programa de salud, hábitos y estilos de vida saludable.</t>
  </si>
  <si>
    <t>Se evidencian las personas y los temas dictados en las listas de asistencia</t>
  </si>
  <si>
    <t>Continuan el mismo numero entre docentes y administrativos formandose en ingles</t>
  </si>
  <si>
    <t>Falta recursos para adquirir o alquilar la plataforma,. Aun no se han asignado los recursos, no hay como contratar este servicio</t>
  </si>
  <si>
    <t>en el segundo trimestre se hizo con el banco de occidente nuevo convenio</t>
  </si>
  <si>
    <t xml:space="preserve">Se encuentra la evidencia del excel donde se lleva la asistencia del curso, se esperan abrir 2 cursos mas con 25 personas cada uno </t>
  </si>
  <si>
    <t>Se esta realizando un estudio previo para contratar los temas pertinentes a la actividad</t>
  </si>
  <si>
    <t xml:space="preserve">festival gastronomico de la afrocolombianidad 21 de mayo </t>
  </si>
  <si>
    <t>Se tienen 2 prodcutos, un documento detallado de la visita que se hizo en santa marta unimagdalena y el segundo documento es un resumen ejecutivo para adaptar lo que se tiene alla en nuestra institucion. El rector quiere vincular e implementar lo que tienen en anta marta, y ya se tiene a la persona para implementar el tema, ahora se va a buscar a la persona para poder realizarlo. se realizó la feria de emprendimiento el 6 de junio. se realizó estrategia para promocionar a los mejores emprendedores, se hizo directorio de emprendedores. no se tiene un plan a seguir, las estrategias salen de reuniones y analisis de resultados obtenidos</t>
  </si>
  <si>
    <t>Se entregan 3 evidencias de interna la extension, informe de diplomado internacional de extension, 2. evento catedra abierta internacional, transformacion digital en la gestion empresarial.</t>
  </si>
  <si>
    <t>Se cargan evidencias fotograficas de las actividades a las que se fue, carga de cuadro con cronograma de lugares y participantes.</t>
  </si>
  <si>
    <t>Inspección de extintores_ Inspección botiquines de primeros auxilios y camillas_ Actualización matriz legal_ Seguimiento a la ejecución reuniones programadas COPAST_ Seguimiento a las actividades planificadas en el programa de capacitaciones y entrenamiento en SST_ Verificación de afiliación al Sistema de Seguridad Social de funcionarios y contratistas_ Seguimiento a los Estándares Mínimos del SG-SST_ Registro de las evaluaciones medicas ocupacionales en el formato de seguimiento_ Seguimiento a las actividades planificadas en el programa de estilo de vida saludable_ Inspección de señalización y demarcación_ Inspección de EPP en archivo_ Seguimiento y registro de la ejecución de fumigación y desratización_ Registro certificado microbiológico de agua potable para consumo humano_ Seguimiento a las acciones preventivas y/o correctivas de SST_ Implementar las acciones preventivas y/o correctivas con base en los resultados de la revisión por la alta dirección de la vigencia anterior_ Taller prevención del riesgo cardiovascular_ Capacitación manejo del estrés, toma de decisiones y organización_ Ejecución Tardes de merienda saludable_ Pausas activas_ Seguimiento al lavado y desinfección de tanques de almacenamiento de agua_ Campaña de prevención de la fiebre amarilla_</t>
  </si>
  <si>
    <t>Se tiene el documento pero aun no se ha llevado a consejo directivo</t>
  </si>
  <si>
    <t>Se espera proxima conversacion con brasil para adquirir una alianza en portugues</t>
  </si>
  <si>
    <t xml:space="preserve"> en otra movilizacion la quinta  viajan a providencia a inicio de clase, nodo a U mayor, derick y jefe, reunion en ministerio de hacienda, charles avelino e ismarino, clases a providencia de una profesora ciani nelson, charles y luisa reunion de acercamiento y dialogo, encuentro nacional proyeccion y apropiacion social de ian, estudiantes participacion en juegos ascun, socializacion estrategia nacional con avelino, estudiantil saliente a choco participacion actividades de bienestar.</t>
  </si>
  <si>
    <t>Se realiza 1 movilidad a perú en junio con el fin de campamento de liderazgo para la educacion internacional, otro viaje a argentina para una invitacion, pasantia internacional invitadas a participar en eventos que se haran en la institucion de ella o clases presenciales</t>
  </si>
  <si>
    <t>hubo dos convenios nacionales para el segundo trimestre, se formalizó entre infotep e intenalco en abril  en el marco para fortalecimiento institucional, admin y financiero y en mayo con la universidad distrital francisco jose de caldas convenio para cooperacion en los cmapos cientificos, cultura, tecnico admin, tecnico y estudiantil, investigacion, etc</t>
  </si>
  <si>
    <t>se cumple</t>
  </si>
  <si>
    <t>se tienen declarados los 15 programas, se estan implenetando el nivel tecnico, luego de esto el tecnologo, el profesional no se tiene implementado pero se tienen declarados.  Los result de aprendizaje del tecnico se componen o varias asisg pueden tributar el resultado de aprendizaje</t>
  </si>
  <si>
    <t>se va a revisar la recaudacion con paula</t>
  </si>
  <si>
    <t>se deben presentar al consejo para la autorizacion de presentacion para la obtencion del registro calificado.</t>
  </si>
  <si>
    <t xml:space="preserve">el laboratorio de sistemas ya se esta organizando, ya es un hecho y se va a contratar, dotacion y adecuacion </t>
  </si>
  <si>
    <t xml:space="preserve">se trabaja sobre la politica de inclusion del ano 2024 y se esta, shery puede dar informacino acerca de esto, hay un conversatorio </t>
  </si>
  <si>
    <t>de treinta acciones divididas en 6 programas solo se han realizado 4 actividades en total</t>
  </si>
  <si>
    <t>aunque no se hayan realizado este semestre, se tienen las del año 2024 en las que aun no se ha dado una respuesta concisa sobre el terreno a otorgar</t>
  </si>
  <si>
    <t>del total de actividades a realizar por el area se saca el porcentaje mostrado, estas actividades se repiten cada tanto por eso estan varias veces dentro de la misma medicion, sin embargo, la realizacion de estas constituye el cumplimiento adecuado de la accion</t>
  </si>
  <si>
    <t xml:space="preserve">de 4 adquisiciones planeadas se ha realizado 2 de estas, estos se encuentran en la cadena de valor. </t>
  </si>
  <si>
    <t>Los procesos se mejoran con los software nuevos adquiridos por la institucion</t>
  </si>
  <si>
    <t>se realiza guia de pqrsd, se cambio el modulo dentro de la pagina del INFOTEP, se actualizo la carta de trato digno, se actualizo la atencion preferencial, difusion de promocion de los canales de atencion al ciudadano en la pag web, instagra, facebook, twitter</t>
  </si>
  <si>
    <t xml:space="preserve">Se realiza la implementacion de medicion y analisis de impacto del area de bienestar (se escogio como ejemplo para el fortalecimiento de la calidad) se crea un repositorio en la pagina web con un convenio realizado en el 2024, se realiza un cronograma a corto mediano y largo plazo el cual sera revisado por el minsterio para dar la aprobacion de ejecucion, se suscribe un contrato para el año 2025 para postularse nuevamente en 2 lineas. </t>
  </si>
  <si>
    <t>existe la politica pero se encuentra en ajustes con la universidad intenalco de cali que es la que lo esta generado como tal</t>
  </si>
  <si>
    <t>Puntaje adquirido de pruebas de noviembre de 2024, las proximas se tendran para el tercer trimestre</t>
  </si>
  <si>
    <t>el contrato llega hasta el 19 de julio, hasta este entonces junio 31 se han realiazado las capacitaciones mostradas en el cronograma de actividades</t>
  </si>
  <si>
    <t xml:space="preserve">no hay formalizacion, nosotros nos acogimos a plantas temporales, aprovechando la coyuntura estamos haciendo cambio de caracter </t>
  </si>
  <si>
    <t xml:space="preserve">no esta aprobado el documento tecnico, esta sujeo a aprobacion, se llevo a CD para iniciar el tramite pero aun no se ha aprobado. Cuando los entes aprueben se lleva a CD para su total aprobacion </t>
  </si>
  <si>
    <t xml:space="preserve">en abril 4 se hizo mesa de trabajo con la comision proceso de seleccion de personal y visita, s fue a averiguar la convocatoria. Se quiere abrir un concurso apra carrera admin, como se esta en cambio de caracter no esta bien hacer un concurso para esto ya que van a haber cambios al respecto. se debia enviar un documento explicando situacion actual real, que este ano no se va a convocar, esto pero no se ha enviado, jaime es el encargado, se han hecho contactos, mesa de trabajo y se esta recibiendo actualmente acompanamiento. </t>
  </si>
  <si>
    <t>SEGUIMIENTO 2DO TRIMESTRE DE 2025- MESES: ABRIL-MAYO-JUNIO</t>
  </si>
  <si>
    <t>LINK DE EVIDENCIAS</t>
  </si>
  <si>
    <t>Vicerrectoría Académica - Jamina  Hernry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</si>
  <si>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</si>
  <si>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</si>
  <si>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</si>
  <si>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</si>
  <si>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</si>
  <si>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</si>
  <si>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</si>
  <si>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Vicerrectoría Académica: Centro de lenguas - Emelino O'Neill + Derick  Hudson</t>
  </si>
  <si>
    <t>RECURSOS FINANCIEROS Y TIPO DE FUENTE 2025</t>
  </si>
  <si>
    <t>Vicerrectoría Académica - Jamina  Hernry, Bienestar Universitario- Luisa Archbold</t>
  </si>
  <si>
    <t>https://drive.google.com/drive/u/2/folders/17WZYofBTI-T9OL6DV0_lWxM7kGagJZVB</t>
  </si>
  <si>
    <t>https://drive.google.com/drive/u/2/folders/1MhnxP5124Lvc8UyGhw4wdTH9ZdZvbbFI</t>
  </si>
  <si>
    <t>https://drive.google.com/drive/u/2/folders/1Z0lSBLWLtJ5niqMXQSqtpW-OiaO7XP3m</t>
  </si>
  <si>
    <t>https://drive.google.com/drive/u/2/folders/1WvJqSzq7M5NTiM603GhKT8WjomY-shbq</t>
  </si>
  <si>
    <t>https://drive.google.com/drive/u/2/folders/1Q4k847brX1ntlqPzxGqTmSNeYbMTyQCU</t>
  </si>
  <si>
    <t>https://drive.google.com/drive/u/2/folders/1acmg59wZX6-bh8XV0e-HFv1Gouic_8P-</t>
  </si>
  <si>
    <t>https://drive.google.com/drive/u/2/folders/120pF6sLpXVcFK5GD7mQHJ5cLTE3wSk7G</t>
  </si>
  <si>
    <t xml:space="preserve">https://drive.google.com/drive/u/2/folders/1pyIauhcXeBQNQoJPctLDBlTUr675Bl9W
</t>
  </si>
  <si>
    <t xml:space="preserve">https://drive.google.com/drive/u/2/folders/15Vu4F4g1RUVo14SypNRr7ETzJkwhmxrv
</t>
  </si>
  <si>
    <t>https://drive.google.com/drive/u/2/folders/1VybjjbDeF58Kbp1YWhHZRLlNYdDz9MXg</t>
  </si>
  <si>
    <t>https://drive.google.com/drive/u/2/folders/1_Lxqbt5JWDYTcQgN8g1CVPB90lFCPYrl</t>
  </si>
  <si>
    <t>https://drive.google.com/drive/u/2/folders/1k-YZHunWN1JtqCo9nJO9_9XrnwdTR-L_</t>
  </si>
  <si>
    <t>https://drive.google.com/drive/u/2/folders/1alU2nwlHQTAhdCAMf9SQR9uTU67nEX2g</t>
  </si>
  <si>
    <t>https://drive.google.com/drive/u/2/folders/1d02hsSzSpBE9iL5svfbmMZ_Sb7HepZjD</t>
  </si>
  <si>
    <t>https://drive.google.com/drive/u/2/folders/14Cb-OpVQC20FDIYsDES2AYRcKlym7cGT</t>
  </si>
  <si>
    <t>https://drive.google.com/drive/u/2/folders/10bzUGT1vAzAoFlJ43TP-4m-8_6pOz4zU</t>
  </si>
  <si>
    <t>https://drive.google.com/drive/u/2/folders/1H7n-Vw-jkPsq9ThkutKP0b58KOOiedsF</t>
  </si>
  <si>
    <t>https://drive.google.com/drive/u/2/folders/1xleLfjQdSnZA4FSROnST6sy85ZNVhe22</t>
  </si>
  <si>
    <t>https://drive.google.com/drive/u/2/folders/1afxTPtEms1fu5I788TxhzrsMLd0AplfW</t>
  </si>
  <si>
    <t>https://drive.google.com/drive/u/2/folders/1OFTWewccClq9L6X7x9B7mztXQok4XfUT</t>
  </si>
  <si>
    <t xml:space="preserve">https://drive.google.com/drive/u/2/folders/1uWcqYpIs-bB-D0mwR_YaGbIyeHX5jCms
</t>
  </si>
  <si>
    <t>SEGUIMIENTO 2ER TRIMESTRE DE 2025- MESES: ABRIL-MAYO-JUNIO</t>
  </si>
  <si>
    <t>Rectoria: Planeación + lideres de proceso</t>
  </si>
  <si>
    <t>Vicerrectoría Administrativa y financiera AVELINO MEZA</t>
  </si>
  <si>
    <t>Vicerrectoria Académica: Jamina Henry + Janelle Forbes</t>
  </si>
  <si>
    <t>Vicerrectoría Administrativa y financiera: Jefe de talento Humano- Jaime Jimenez + Andres Meza</t>
  </si>
  <si>
    <t>Vicerrectoría Administrativa y financiera: Jefe de Talento Humano + Líder de SST- Jaime Jimenez + Jhinezhka Davis</t>
  </si>
  <si>
    <t>Vicerrectoría Administrativa y financiera: Jefe de Talento Humano + Vicerrectoria Académica</t>
  </si>
  <si>
    <t>Vicerrectoría Administrativa y financiera - Avelino  Meza</t>
  </si>
  <si>
    <t>Vicerrectoría Administrativa y financiera: Sistemas y Tecnología Jeiner Lora</t>
  </si>
  <si>
    <t>Vicerrectoría Administrativa y financiera - Avelino Meza</t>
  </si>
  <si>
    <t>Rectoria: Planeación + Comunicaciones-Lynne Davis+ Mike Evans</t>
  </si>
  <si>
    <t>Vicerrectoría Administrativa y financiera: Gestión Documental Zoraida Vanegas</t>
  </si>
  <si>
    <t>Vicerrectoría Administrativa y financiera: Coordinadora de calidad  Janelle Forbes</t>
  </si>
  <si>
    <t>Negaron los 3 programas propuestos, se realiza un recurso de reposicion, dieron las resoluciones de esta negación, se respondio a lo que el minsterio solicito, se pasa a consejo para que fuera aprobaado y se esta nuevamente esperando la respuesta por parte del ministerio</t>
  </si>
  <si>
    <t>No se ha avanzado en la estrategia ya que tiene que ver con el minsterio e implica participacion de sec educacion y instituciones de edu superior y los colegios, finalmente la sec deciido que el colegio a participar seria el industrial para el tema de espacio fisico, pero cualquier otro estudiante de otro colegio podrian ir. sec edu envio minuta  para el proposito, se devolvio a la gobernacion ya que para formalizar esto es via convenio pero la sec educacion no ha contestado esto. se dpende del gobernador para esta decision y no se toman. tambien se solicito que providencia pero no se tiene respuesta.</t>
  </si>
  <si>
    <t>Se deben realizar ajustes pero se esta a la espera de la respuesta (recibir se se debe realizar completitud del proceso) por parte del ministerio.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</si>
</sst>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4" formatCode="_-&quot;$&quot;\ * #,##0.00_-;\-&quot;$&quot;\ * #,##0.00_-;_-&quot;$&quot;\ * &quot;-&quot;??_-;_-@_-"/>
    <numFmt numFmtId="164" formatCode="0.0%"/>
    <numFmt numFmtId="165" formatCode="_-&quot;$&quot;\ * #,##0_-;\-&quot;$&quot;\ * #,##0_-;_-&quot;$&quot;\ * &quot;-&quot;??_-;_-@_-"/>
    <numFmt numFmtId="166" formatCode="_-&quot;$&quot;\ * #,##0_-;\-&quot;$&quot;\ * #,##0_-;_-&quot;$&quot;\ * &quot;-&quot;_-;_-@"/>
  </numFmts>
  <fonts count="36">
    <font>
      <sz val="12"/>
      <color theme="1"/>
      <name val="Aptos Narrow"/>
      <family val="2"/>
      <scheme val="minor"/>
    </font>
    <font>
      <sz val="12"/>
      <color theme="1"/>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b/>
      <sz val="12"/>
      <color theme="1"/>
      <name val="Arial"/>
      <family val="2"/>
    </font>
    <font>
      <b/>
      <sz val="10"/>
      <color rgb="FF000000"/>
      <name val="Arial"/>
      <family val="2"/>
    </font>
    <font>
      <sz val="10"/>
      <color theme="1"/>
      <name val="Arial"/>
      <family val="2"/>
    </font>
    <font>
      <b/>
      <i/>
      <sz val="14"/>
      <color indexed="10"/>
      <name val="Tahoma"/>
      <family val="2"/>
    </font>
    <font>
      <b/>
      <sz val="11"/>
      <color theme="1"/>
      <name val="Book Antiqua"/>
      <family val="1"/>
    </font>
    <font>
      <b/>
      <sz val="8"/>
      <color theme="1"/>
      <name val="Tahoma"/>
      <family val="2"/>
    </font>
    <font>
      <sz val="11"/>
      <color theme="1"/>
      <name val="Aptos Narrow"/>
      <family val="2"/>
      <scheme val="minor"/>
    </font>
    <font>
      <b/>
      <sz val="9"/>
      <color rgb="FF000000"/>
      <name val="Tahoma"/>
      <family val="2"/>
    </font>
    <font>
      <sz val="9"/>
      <color rgb="FF000000"/>
      <name val="Tahoma"/>
      <family val="2"/>
    </font>
    <font>
      <sz val="11"/>
      <name val="Book Antiqua"/>
      <family val="1"/>
    </font>
    <font>
      <b/>
      <sz val="11"/>
      <color rgb="FF000000"/>
      <name val="Book Antiqua"/>
      <family val="1"/>
    </font>
    <font>
      <sz val="11"/>
      <color rgb="FF000000"/>
      <name val="Book Antiqua"/>
      <family val="1"/>
    </font>
    <font>
      <sz val="11"/>
      <color theme="1"/>
      <name val="Book Antiqua"/>
      <family val="1"/>
    </font>
    <font>
      <b/>
      <sz val="11"/>
      <name val="Book Antiqua"/>
      <family val="1"/>
    </font>
    <font>
      <b/>
      <sz val="10"/>
      <color rgb="FF000000"/>
      <name val="Book Antiqua"/>
      <family val="1"/>
    </font>
    <font>
      <sz val="10"/>
      <color theme="1"/>
      <name val="Book Antiqua"/>
      <family val="1"/>
    </font>
    <font>
      <sz val="12"/>
      <color theme="1"/>
      <name val="Book Antiqua"/>
      <family val="1"/>
    </font>
    <font>
      <sz val="10"/>
      <color rgb="FF000000"/>
      <name val="Book Antiqua"/>
      <family val="1"/>
    </font>
    <font>
      <sz val="10"/>
      <name val="Book Antiqua"/>
      <family val="1"/>
    </font>
    <font>
      <b/>
      <sz val="10"/>
      <name val="Book Antiqua"/>
      <family val="1"/>
    </font>
    <font>
      <sz val="10"/>
      <color theme="0"/>
      <name val="Aptos Narrow"/>
      <family val="2"/>
      <scheme val="minor"/>
    </font>
    <font>
      <b/>
      <sz val="10"/>
      <color rgb="FF000000"/>
      <name val="Aptos Narrow"/>
      <family val="2"/>
      <scheme val="minor"/>
    </font>
    <font>
      <sz val="10"/>
      <color rgb="FF000000"/>
      <name val="Aptos Narrow"/>
      <family val="2"/>
      <scheme val="minor"/>
    </font>
    <font>
      <sz val="10"/>
      <color theme="1"/>
      <name val="Bookman Old Style"/>
      <family val="1"/>
    </font>
    <font>
      <b/>
      <sz val="11"/>
      <color theme="1"/>
      <name val="Calibri"/>
      <family val="2"/>
    </font>
    <font>
      <b/>
      <sz val="10"/>
      <color theme="1"/>
      <name val="Calibri"/>
      <family val="2"/>
    </font>
    <font>
      <sz val="12"/>
      <color rgb="FF000000"/>
      <name val="Aptos Narrow"/>
      <family val="2"/>
      <scheme val="minor"/>
    </font>
    <font>
      <b/>
      <sz val="18"/>
      <color rgb="FFFFFFFF"/>
      <name val="Bookman Old Style"/>
      <family val="1"/>
    </font>
    <font>
      <sz val="12"/>
      <color theme="1"/>
      <name val="Calibri"/>
      <family val="2"/>
    </font>
    <font>
      <u/>
      <sz val="12"/>
      <color theme="10"/>
      <name val="Aptos Narrow"/>
      <family val="2"/>
      <scheme val="minor"/>
    </font>
    <font>
      <b/>
      <sz val="16"/>
      <color theme="0"/>
      <name val="Bookman Old Style"/>
      <family val="1"/>
    </font>
  </fonts>
  <fills count="13">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theme="3" tint="0.249977111117893"/>
        <bgColor indexed="64"/>
      </patternFill>
    </fill>
    <fill>
      <patternFill patternType="solid">
        <fgColor rgb="FF0097CC"/>
        <bgColor indexed="64"/>
      </patternFill>
    </fill>
    <fill>
      <patternFill patternType="solid">
        <fgColor theme="4" tint="0.39997558519241921"/>
        <bgColor indexed="64"/>
      </patternFill>
    </fill>
    <fill>
      <patternFill patternType="solid">
        <fgColor theme="7"/>
        <bgColor indexed="64"/>
      </patternFill>
    </fill>
  </fills>
  <borders count="48">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thick">
        <color rgb="FF000000"/>
      </bottom>
      <diagonal/>
    </border>
    <border>
      <left style="thick">
        <color rgb="FF000000"/>
      </left>
      <right style="thick">
        <color rgb="FF000000"/>
      </right>
      <top style="medium">
        <color indexed="64"/>
      </top>
      <bottom/>
      <diagonal/>
    </border>
    <border>
      <left style="thick">
        <color rgb="FF000000"/>
      </left>
      <right/>
      <top style="medium">
        <color indexed="64"/>
      </top>
      <bottom style="thick">
        <color rgb="FF000000"/>
      </bottom>
      <diagonal/>
    </border>
    <border>
      <left/>
      <right style="thick">
        <color rgb="FF000000"/>
      </right>
      <top style="medium">
        <color indexed="64"/>
      </top>
      <bottom style="thick">
        <color rgb="FF000000"/>
      </bottom>
      <diagonal/>
    </border>
    <border>
      <left/>
      <right style="thick">
        <color rgb="FF000000"/>
      </right>
      <top/>
      <bottom style="medium">
        <color indexed="64"/>
      </bottom>
      <diagonal/>
    </border>
    <border>
      <left style="thick">
        <color rgb="FF000000"/>
      </left>
      <right style="thick">
        <color rgb="FF000000"/>
      </right>
      <top/>
      <bottom style="medium">
        <color indexed="64"/>
      </bottom>
      <diagonal/>
    </border>
    <border>
      <left style="thick">
        <color rgb="FF000000"/>
      </left>
      <right/>
      <top style="thick">
        <color rgb="FF000000"/>
      </top>
      <bottom/>
      <diagonal/>
    </border>
    <border>
      <left style="thick">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42" fontId="1" fillId="0" borderId="0" applyFont="0" applyFill="0" applyBorder="0" applyAlignment="0" applyProtection="0"/>
    <xf numFmtId="9" fontId="1" fillId="0" borderId="0" applyFont="0" applyFill="0" applyBorder="0" applyAlignment="0" applyProtection="0"/>
    <xf numFmtId="0" fontId="11" fillId="0" borderId="0"/>
    <xf numFmtId="44" fontId="1" fillId="0" borderId="0" applyFont="0" applyFill="0" applyBorder="0" applyAlignment="0" applyProtection="0"/>
    <xf numFmtId="0" fontId="34" fillId="0" borderId="0" applyNumberFormat="0" applyFill="0" applyBorder="0" applyAlignment="0" applyProtection="0"/>
  </cellStyleXfs>
  <cellXfs count="234">
    <xf numFmtId="0" fontId="0" fillId="0" borderId="0" xfId="0"/>
    <xf numFmtId="9" fontId="0" fillId="0" borderId="0" xfId="0" applyNumberFormat="1"/>
    <xf numFmtId="9" fontId="7" fillId="0" borderId="0" xfId="0" applyNumberFormat="1" applyFont="1" applyAlignment="1">
      <alignment horizontal="center" vertical="center" wrapText="1"/>
    </xf>
    <xf numFmtId="9" fontId="7" fillId="0" borderId="0" xfId="2"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1" fontId="7" fillId="0" borderId="0" xfId="0" applyNumberFormat="1" applyFont="1" applyAlignment="1">
      <alignment horizontal="center" vertical="center" wrapText="1"/>
    </xf>
    <xf numFmtId="3" fontId="7" fillId="0" borderId="0" xfId="0" applyNumberFormat="1" applyFont="1" applyAlignment="1">
      <alignment horizontal="center" vertical="center" wrapText="1"/>
    </xf>
    <xf numFmtId="1" fontId="0" fillId="0" borderId="0" xfId="0" applyNumberFormat="1"/>
    <xf numFmtId="0" fontId="16" fillId="7" borderId="10"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5" fillId="6" borderId="9" xfId="3" applyFont="1" applyFill="1" applyBorder="1" applyAlignment="1">
      <alignment horizontal="center" vertical="center" wrapText="1"/>
    </xf>
    <xf numFmtId="0" fontId="16" fillId="7" borderId="9" xfId="0" applyFont="1" applyFill="1" applyBorder="1" applyAlignment="1">
      <alignment horizontal="center" vertical="center" wrapText="1"/>
    </xf>
    <xf numFmtId="9" fontId="17" fillId="7" borderId="10" xfId="0" applyNumberFormat="1" applyFont="1" applyFill="1" applyBorder="1" applyAlignment="1">
      <alignment horizontal="center" vertical="center" wrapText="1"/>
    </xf>
    <xf numFmtId="0" fontId="15" fillId="6" borderId="17" xfId="3" applyFont="1" applyFill="1" applyBorder="1" applyAlignment="1">
      <alignment horizontal="center" vertical="center" wrapText="1"/>
    </xf>
    <xf numFmtId="0" fontId="16" fillId="7" borderId="17" xfId="0" applyFont="1" applyFill="1" applyBorder="1" applyAlignment="1">
      <alignment horizontal="center" vertical="center" wrapText="1"/>
    </xf>
    <xf numFmtId="0" fontId="16" fillId="7" borderId="15" xfId="0" applyFont="1" applyFill="1" applyBorder="1" applyAlignment="1">
      <alignment horizontal="center" vertical="center" wrapText="1"/>
    </xf>
    <xf numFmtId="9" fontId="17" fillId="0" borderId="10" xfId="0" applyNumberFormat="1" applyFont="1" applyBorder="1" applyAlignment="1">
      <alignment horizontal="center" vertical="center"/>
    </xf>
    <xf numFmtId="0" fontId="17" fillId="7" borderId="9" xfId="0" applyFont="1" applyFill="1" applyBorder="1" applyAlignment="1">
      <alignment horizontal="center" vertical="center" wrapText="1"/>
    </xf>
    <xf numFmtId="1" fontId="17" fillId="0" borderId="10" xfId="0" applyNumberFormat="1" applyFont="1" applyBorder="1" applyAlignment="1">
      <alignment horizontal="center" vertical="center"/>
    </xf>
    <xf numFmtId="0" fontId="17" fillId="8" borderId="10" xfId="0" applyFont="1" applyFill="1" applyBorder="1" applyAlignment="1">
      <alignment horizontal="center" vertical="center" wrapText="1"/>
    </xf>
    <xf numFmtId="0" fontId="15" fillId="6" borderId="11" xfId="3"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2" xfId="0" applyFont="1" applyFill="1" applyBorder="1" applyAlignment="1">
      <alignment horizontal="center" vertical="center" wrapText="1"/>
    </xf>
    <xf numFmtId="0" fontId="17" fillId="7" borderId="12" xfId="0" applyFont="1" applyFill="1" applyBorder="1" applyAlignment="1">
      <alignment horizontal="center" vertical="center" wrapText="1"/>
    </xf>
    <xf numFmtId="9" fontId="17" fillId="7" borderId="12" xfId="0" applyNumberFormat="1"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10" xfId="0" applyFont="1" applyBorder="1" applyAlignment="1">
      <alignment horizontal="center" vertical="center"/>
    </xf>
    <xf numFmtId="1" fontId="21" fillId="0" borderId="10" xfId="0" applyNumberFormat="1" applyFont="1" applyBorder="1" applyAlignment="1">
      <alignment horizontal="center" vertical="center"/>
    </xf>
    <xf numFmtId="9" fontId="21" fillId="0" borderId="10" xfId="0" applyNumberFormat="1" applyFont="1" applyBorder="1" applyAlignment="1">
      <alignment horizontal="center" vertical="center"/>
    </xf>
    <xf numFmtId="42" fontId="21" fillId="0" borderId="10" xfId="1" applyFont="1" applyBorder="1" applyAlignment="1">
      <alignment horizontal="center" vertical="center"/>
    </xf>
    <xf numFmtId="9" fontId="22" fillId="0" borderId="10"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19" fillId="0" borderId="10" xfId="0" applyFont="1" applyBorder="1" applyAlignment="1">
      <alignment horizontal="center" vertical="center" wrapText="1"/>
    </xf>
    <xf numFmtId="42" fontId="21" fillId="0" borderId="10" xfId="1" applyFont="1" applyBorder="1" applyAlignment="1">
      <alignment horizontal="center" vertical="center" wrapText="1"/>
    </xf>
    <xf numFmtId="9" fontId="20" fillId="0" borderId="10" xfId="0" applyNumberFormat="1" applyFont="1" applyBorder="1" applyAlignment="1">
      <alignment horizontal="center" vertical="center" wrapText="1"/>
    </xf>
    <xf numFmtId="3" fontId="20" fillId="0" borderId="10" xfId="0" applyNumberFormat="1" applyFont="1" applyBorder="1" applyAlignment="1">
      <alignment horizontal="center" vertical="center" wrapText="1"/>
    </xf>
    <xf numFmtId="3" fontId="20" fillId="0" borderId="12" xfId="0" applyNumberFormat="1" applyFont="1" applyBorder="1" applyAlignment="1">
      <alignment horizontal="center" vertical="center" wrapText="1"/>
    </xf>
    <xf numFmtId="0" fontId="19" fillId="6" borderId="7" xfId="3" applyFont="1" applyFill="1" applyBorder="1" applyAlignment="1">
      <alignment vertical="center" wrapText="1"/>
    </xf>
    <xf numFmtId="0" fontId="19" fillId="6" borderId="8" xfId="3" applyFont="1" applyFill="1" applyBorder="1" applyAlignment="1">
      <alignment vertical="center" wrapText="1"/>
    </xf>
    <xf numFmtId="0" fontId="22" fillId="7" borderId="7" xfId="0" applyFont="1" applyFill="1" applyBorder="1" applyAlignment="1">
      <alignment vertical="center" wrapText="1"/>
    </xf>
    <xf numFmtId="0" fontId="22" fillId="7" borderId="8" xfId="0" applyFont="1" applyFill="1" applyBorder="1" applyAlignment="1">
      <alignment vertical="center" wrapText="1"/>
    </xf>
    <xf numFmtId="0" fontId="20" fillId="7" borderId="8" xfId="0" applyFont="1" applyFill="1" applyBorder="1" applyAlignment="1">
      <alignment vertical="center" wrapText="1"/>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19" fillId="6" borderId="10" xfId="3" applyFont="1" applyFill="1" applyBorder="1" applyAlignment="1">
      <alignment horizontal="center" vertical="center" wrapText="1"/>
    </xf>
    <xf numFmtId="0" fontId="22" fillId="6" borderId="10" xfId="3" applyFont="1" applyFill="1" applyBorder="1" applyAlignment="1">
      <alignment horizontal="center" vertical="center" wrapText="1"/>
    </xf>
    <xf numFmtId="0" fontId="22" fillId="6" borderId="10" xfId="0" applyFont="1" applyFill="1" applyBorder="1" applyAlignment="1">
      <alignment horizontal="center" vertical="center" wrapText="1"/>
    </xf>
    <xf numFmtId="3" fontId="22" fillId="6" borderId="10" xfId="3" applyNumberFormat="1"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0" fillId="7" borderId="10" xfId="0" applyFont="1" applyFill="1" applyBorder="1" applyAlignment="1">
      <alignment horizontal="center" vertical="center" wrapText="1"/>
    </xf>
    <xf numFmtId="9" fontId="22" fillId="6" borderId="10" xfId="3" applyNumberFormat="1" applyFont="1" applyFill="1" applyBorder="1" applyAlignment="1">
      <alignment horizontal="center" vertical="center" wrapText="1"/>
    </xf>
    <xf numFmtId="0" fontId="19" fillId="6" borderId="9" xfId="3" applyFont="1" applyFill="1" applyBorder="1" applyAlignment="1">
      <alignment horizontal="center" vertical="center" wrapText="1"/>
    </xf>
    <xf numFmtId="0" fontId="22" fillId="7" borderId="9" xfId="0" applyFont="1" applyFill="1" applyBorder="1" applyAlignment="1">
      <alignment horizontal="center" vertical="center" wrapText="1"/>
    </xf>
    <xf numFmtId="9" fontId="20" fillId="7" borderId="10" xfId="0" applyNumberFormat="1" applyFont="1" applyFill="1" applyBorder="1" applyAlignment="1">
      <alignment horizontal="center" vertical="center" wrapText="1"/>
    </xf>
    <xf numFmtId="0" fontId="19" fillId="6" borderId="18" xfId="3"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4" fillId="7" borderId="8" xfId="0" applyFont="1" applyFill="1" applyBorder="1" applyAlignment="1">
      <alignment horizontal="center" vertical="center"/>
    </xf>
    <xf numFmtId="0" fontId="22" fillId="0" borderId="10" xfId="0" applyFont="1" applyBorder="1" applyAlignment="1">
      <alignment vertical="center" wrapText="1"/>
    </xf>
    <xf numFmtId="42" fontId="21" fillId="0" borderId="10" xfId="1" applyFont="1" applyFill="1" applyBorder="1" applyAlignment="1">
      <alignment horizontal="center" vertical="center"/>
    </xf>
    <xf numFmtId="0" fontId="20" fillId="0" borderId="10" xfId="0" applyFont="1" applyBorder="1" applyAlignment="1">
      <alignment wrapText="1"/>
    </xf>
    <xf numFmtId="0" fontId="20" fillId="0" borderId="10" xfId="0" applyFont="1" applyBorder="1" applyAlignment="1">
      <alignment vertical="center" wrapText="1"/>
    </xf>
    <xf numFmtId="0" fontId="9" fillId="0" borderId="24" xfId="0" applyFont="1" applyBorder="1" applyAlignment="1">
      <alignment vertical="center" wrapText="1"/>
    </xf>
    <xf numFmtId="0" fontId="9" fillId="3" borderId="25" xfId="0" applyFont="1" applyFill="1" applyBorder="1" applyAlignment="1">
      <alignment vertical="center" wrapText="1"/>
    </xf>
    <xf numFmtId="0" fontId="14" fillId="7" borderId="26" xfId="0" applyFont="1" applyFill="1" applyBorder="1" applyAlignment="1">
      <alignment horizontal="center" vertical="center"/>
    </xf>
    <xf numFmtId="0" fontId="21" fillId="0" borderId="27" xfId="0" applyFont="1" applyBorder="1" applyAlignment="1">
      <alignment horizontal="center" vertical="center"/>
    </xf>
    <xf numFmtId="9" fontId="21" fillId="0" borderId="27" xfId="0" applyNumberFormat="1" applyFont="1" applyBorder="1" applyAlignment="1">
      <alignment horizontal="center" vertical="center"/>
    </xf>
    <xf numFmtId="0" fontId="20" fillId="0" borderId="27" xfId="0" applyFont="1" applyBorder="1" applyAlignment="1">
      <alignment horizontal="center" vertical="center" wrapText="1"/>
    </xf>
    <xf numFmtId="9" fontId="22" fillId="0" borderId="27" xfId="0" applyNumberFormat="1" applyFont="1" applyBorder="1" applyAlignment="1">
      <alignment horizontal="center" vertical="center" wrapText="1"/>
    </xf>
    <xf numFmtId="0" fontId="22" fillId="0" borderId="27" xfId="0" applyFont="1" applyBorder="1" applyAlignment="1">
      <alignment horizontal="center" vertical="center" wrapText="1"/>
    </xf>
    <xf numFmtId="42" fontId="21" fillId="0" borderId="27" xfId="1" applyFont="1" applyBorder="1" applyAlignment="1">
      <alignment horizontal="center" vertical="center"/>
    </xf>
    <xf numFmtId="9" fontId="20" fillId="0" borderId="27" xfId="2" applyFont="1" applyFill="1" applyBorder="1" applyAlignment="1">
      <alignment horizontal="center" vertical="center" wrapText="1"/>
    </xf>
    <xf numFmtId="9" fontId="20" fillId="0" borderId="27" xfId="0" applyNumberFormat="1" applyFont="1" applyBorder="1" applyAlignment="1">
      <alignment horizontal="center" vertical="center" wrapText="1"/>
    </xf>
    <xf numFmtId="1" fontId="20" fillId="0" borderId="27" xfId="0" applyNumberFormat="1" applyFont="1" applyBorder="1" applyAlignment="1">
      <alignment horizontal="center" vertical="center" wrapText="1"/>
    </xf>
    <xf numFmtId="3" fontId="20" fillId="0" borderId="30" xfId="0" applyNumberFormat="1" applyFont="1" applyBorder="1" applyAlignment="1">
      <alignment horizontal="center" vertical="center" wrapText="1"/>
    </xf>
    <xf numFmtId="0" fontId="0" fillId="0" borderId="10" xfId="0" applyBorder="1"/>
    <xf numFmtId="0" fontId="0" fillId="0" borderId="10" xfId="0" applyBorder="1" applyAlignment="1">
      <alignment horizontal="center" vertical="center"/>
    </xf>
    <xf numFmtId="9" fontId="0" fillId="0" borderId="10" xfId="0" applyNumberFormat="1" applyBorder="1" applyAlignment="1">
      <alignment horizontal="center" vertical="center"/>
    </xf>
    <xf numFmtId="42" fontId="0" fillId="0" borderId="10" xfId="1" applyFont="1" applyBorder="1" applyAlignment="1">
      <alignment horizontal="center" vertical="center"/>
    </xf>
    <xf numFmtId="42" fontId="0" fillId="0" borderId="10" xfId="1" applyFont="1" applyBorder="1" applyAlignment="1">
      <alignment vertical="center"/>
    </xf>
    <xf numFmtId="9" fontId="0" fillId="0" borderId="10" xfId="2" applyFont="1" applyBorder="1" applyAlignment="1">
      <alignment horizontal="center" vertical="center"/>
    </xf>
    <xf numFmtId="10" fontId="7" fillId="0" borderId="10" xfId="0" applyNumberFormat="1" applyFont="1" applyBorder="1" applyAlignment="1">
      <alignment horizontal="center" vertical="center"/>
    </xf>
    <xf numFmtId="10" fontId="7" fillId="0" borderId="10" xfId="2" applyNumberFormat="1" applyFont="1" applyBorder="1" applyAlignment="1">
      <alignment horizontal="center" vertical="center"/>
    </xf>
    <xf numFmtId="0" fontId="26" fillId="0" borderId="0" xfId="0" applyFont="1" applyAlignment="1">
      <alignment horizontal="center" vertical="center" wrapText="1"/>
    </xf>
    <xf numFmtId="0" fontId="27" fillId="0" borderId="0" xfId="0" applyFont="1" applyAlignment="1">
      <alignment horizontal="center" vertical="center" wrapText="1"/>
    </xf>
    <xf numFmtId="14" fontId="27" fillId="0" borderId="0" xfId="0" applyNumberFormat="1" applyFont="1" applyAlignment="1">
      <alignment horizontal="center" vertical="center" wrapText="1"/>
    </xf>
    <xf numFmtId="0" fontId="27" fillId="0" borderId="0" xfId="0" applyFont="1" applyAlignment="1">
      <alignment vertical="center" wrapText="1"/>
    </xf>
    <xf numFmtId="0" fontId="25" fillId="0" borderId="0" xfId="0" applyFont="1"/>
    <xf numFmtId="0" fontId="0" fillId="0" borderId="10" xfId="0" applyBorder="1" applyAlignment="1">
      <alignment horizontal="center" vertical="center" wrapText="1"/>
    </xf>
    <xf numFmtId="9" fontId="0" fillId="0" borderId="10" xfId="0" applyNumberFormat="1" applyBorder="1" applyAlignment="1">
      <alignment horizontal="center" vertical="center" wrapText="1"/>
    </xf>
    <xf numFmtId="10" fontId="0" fillId="0" borderId="10" xfId="0" applyNumberFormat="1" applyBorder="1" applyAlignment="1">
      <alignment horizontal="center" vertical="center"/>
    </xf>
    <xf numFmtId="1" fontId="0" fillId="0" borderId="10" xfId="0" applyNumberFormat="1" applyBorder="1" applyAlignment="1">
      <alignment horizontal="center" vertical="center"/>
    </xf>
    <xf numFmtId="9" fontId="0" fillId="0" borderId="10" xfId="2" applyFont="1" applyBorder="1" applyAlignment="1">
      <alignment horizontal="center" vertical="center" wrapText="1"/>
    </xf>
    <xf numFmtId="42" fontId="0" fillId="0" borderId="10" xfId="0" applyNumberFormat="1" applyBorder="1" applyAlignment="1">
      <alignment horizontal="center" vertical="center"/>
    </xf>
    <xf numFmtId="0" fontId="0" fillId="0" borderId="10" xfId="0" applyBorder="1" applyAlignment="1">
      <alignment vertical="center" wrapText="1"/>
    </xf>
    <xf numFmtId="6" fontId="21" fillId="0" borderId="10" xfId="1" applyNumberFormat="1" applyFont="1" applyBorder="1" applyAlignment="1">
      <alignment horizontal="center" vertical="center"/>
    </xf>
    <xf numFmtId="6" fontId="0" fillId="0" borderId="10" xfId="0" applyNumberFormat="1" applyBorder="1" applyAlignment="1">
      <alignment horizontal="center" vertical="center"/>
    </xf>
    <xf numFmtId="0" fontId="20" fillId="0" borderId="31" xfId="0" applyFont="1" applyBorder="1" applyAlignment="1">
      <alignment horizontal="center" vertical="center"/>
    </xf>
    <xf numFmtId="0" fontId="20" fillId="0" borderId="15" xfId="0" applyFont="1" applyBorder="1" applyAlignment="1">
      <alignment horizontal="center" vertical="center" wrapText="1"/>
    </xf>
    <xf numFmtId="0" fontId="28" fillId="0" borderId="10" xfId="0" applyFont="1" applyBorder="1" applyAlignment="1">
      <alignment horizontal="center" vertical="center" wrapText="1"/>
    </xf>
    <xf numFmtId="42" fontId="31" fillId="0" borderId="10" xfId="0" applyNumberFormat="1" applyFont="1" applyBorder="1" applyAlignment="1">
      <alignment horizontal="center" vertical="center"/>
    </xf>
    <xf numFmtId="42" fontId="0" fillId="0" borderId="10" xfId="1" applyFont="1" applyFill="1" applyBorder="1" applyAlignment="1">
      <alignment horizontal="center" vertical="center"/>
    </xf>
    <xf numFmtId="1" fontId="0" fillId="0" borderId="10" xfId="2" applyNumberFormat="1" applyFont="1" applyBorder="1" applyAlignment="1">
      <alignment horizontal="center" vertical="center"/>
    </xf>
    <xf numFmtId="9" fontId="0" fillId="0" borderId="10" xfId="2" applyFont="1" applyBorder="1" applyAlignment="1">
      <alignment wrapText="1"/>
    </xf>
    <xf numFmtId="0" fontId="0" fillId="0" borderId="8" xfId="0" applyBorder="1" applyAlignment="1">
      <alignment horizontal="center" vertical="center"/>
    </xf>
    <xf numFmtId="0" fontId="0" fillId="0" borderId="8" xfId="0" applyBorder="1"/>
    <xf numFmtId="0" fontId="9" fillId="0" borderId="37" xfId="0" applyFont="1" applyBorder="1" applyAlignment="1">
      <alignment vertical="center" wrapText="1"/>
    </xf>
    <xf numFmtId="0" fontId="9" fillId="3" borderId="36" xfId="0" applyFont="1" applyFill="1" applyBorder="1" applyAlignment="1">
      <alignment vertical="center" wrapText="1"/>
    </xf>
    <xf numFmtId="0" fontId="16" fillId="0" borderId="2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0" xfId="0" applyFont="1" applyBorder="1" applyAlignment="1">
      <alignment horizontal="center" vertical="center" wrapText="1"/>
    </xf>
    <xf numFmtId="0" fontId="9" fillId="3" borderId="25" xfId="0" applyFont="1" applyFill="1" applyBorder="1" applyAlignment="1">
      <alignment horizontal="center" vertical="center" wrapText="1"/>
    </xf>
    <xf numFmtId="165" fontId="0" fillId="0" borderId="10" xfId="4" applyNumberFormat="1" applyFont="1" applyBorder="1" applyAlignment="1">
      <alignment horizontal="center" vertical="center"/>
    </xf>
    <xf numFmtId="166" fontId="33" fillId="0" borderId="41" xfId="0" applyNumberFormat="1" applyFont="1" applyBorder="1" applyAlignment="1">
      <alignment vertical="center"/>
    </xf>
    <xf numFmtId="166" fontId="33" fillId="0" borderId="42" xfId="0" applyNumberFormat="1" applyFont="1" applyBorder="1" applyAlignment="1">
      <alignment vertical="center"/>
    </xf>
    <xf numFmtId="166" fontId="33" fillId="0" borderId="10" xfId="0" applyNumberFormat="1" applyFont="1" applyBorder="1" applyAlignment="1">
      <alignment vertical="center"/>
    </xf>
    <xf numFmtId="0" fontId="9" fillId="3" borderId="36" xfId="0" applyFont="1" applyFill="1" applyBorder="1" applyAlignment="1">
      <alignment horizontal="center" vertical="center" wrapText="1"/>
    </xf>
    <xf numFmtId="165" fontId="0" fillId="0" borderId="10" xfId="4" applyNumberFormat="1" applyFont="1" applyBorder="1" applyAlignment="1">
      <alignment vertical="center"/>
    </xf>
    <xf numFmtId="0" fontId="34" fillId="0" borderId="10" xfId="5" applyBorder="1" applyAlignment="1">
      <alignment vertical="center" wrapText="1"/>
    </xf>
    <xf numFmtId="0" fontId="16" fillId="0" borderId="10" xfId="0" applyFont="1" applyBorder="1" applyAlignment="1">
      <alignment horizontal="center" vertical="center" wrapText="1"/>
    </xf>
    <xf numFmtId="0" fontId="17" fillId="0" borderId="10" xfId="0" applyFont="1" applyBorder="1" applyAlignment="1">
      <alignment horizontal="center" vertical="center" wrapText="1"/>
    </xf>
    <xf numFmtId="9" fontId="0" fillId="0" borderId="0" xfId="2" applyFont="1" applyAlignment="1">
      <alignment horizontal="center" vertical="center"/>
    </xf>
    <xf numFmtId="164" fontId="0" fillId="0" borderId="10" xfId="2" applyNumberFormat="1" applyFont="1" applyBorder="1" applyAlignment="1">
      <alignment horizontal="center" vertical="center"/>
    </xf>
    <xf numFmtId="165" fontId="0" fillId="0" borderId="15" xfId="4" applyNumberFormat="1" applyFont="1" applyBorder="1" applyAlignment="1">
      <alignment horizontal="center" vertical="center"/>
    </xf>
    <xf numFmtId="165" fontId="0" fillId="0" borderId="16" xfId="4" applyNumberFormat="1" applyFont="1" applyBorder="1" applyAlignment="1">
      <alignment horizontal="center" vertical="center"/>
    </xf>
    <xf numFmtId="165" fontId="0" fillId="0" borderId="8" xfId="4" applyNumberFormat="1"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32" fillId="11" borderId="44" xfId="0" applyFont="1" applyFill="1" applyBorder="1" applyAlignment="1">
      <alignment horizontal="center" vertical="center" wrapText="1"/>
    </xf>
    <xf numFmtId="0" fontId="32" fillId="11" borderId="45" xfId="0" applyFont="1" applyFill="1" applyBorder="1" applyAlignment="1">
      <alignment horizontal="center" vertical="center" wrapText="1"/>
    </xf>
    <xf numFmtId="0" fontId="0" fillId="0" borderId="43" xfId="0" applyBorder="1" applyAlignment="1">
      <alignment horizontal="center"/>
    </xf>
    <xf numFmtId="0" fontId="0" fillId="0" borderId="46" xfId="0" applyBorder="1" applyAlignment="1">
      <alignment horizontal="center"/>
    </xf>
    <xf numFmtId="0" fontId="9" fillId="12" borderId="10" xfId="0" applyFont="1" applyFill="1" applyBorder="1" applyAlignment="1">
      <alignment horizontal="center" vertical="center" wrapText="1"/>
    </xf>
    <xf numFmtId="0" fontId="35" fillId="9" borderId="47" xfId="0" applyFont="1" applyFill="1" applyBorder="1" applyAlignment="1">
      <alignment horizontal="center" vertical="center" wrapText="1"/>
    </xf>
    <xf numFmtId="0" fontId="35" fillId="9" borderId="44" xfId="0" applyFont="1" applyFill="1" applyBorder="1" applyAlignment="1">
      <alignment horizontal="center" vertical="center" wrapText="1"/>
    </xf>
    <xf numFmtId="0" fontId="35" fillId="9" borderId="45" xfId="0" applyFont="1" applyFill="1" applyBorder="1" applyAlignment="1">
      <alignment horizontal="center" vertical="center" wrapText="1"/>
    </xf>
    <xf numFmtId="0" fontId="30" fillId="10" borderId="33" xfId="0" applyFont="1" applyFill="1" applyBorder="1" applyAlignment="1">
      <alignment horizontal="center" vertical="center" wrapText="1"/>
    </xf>
    <xf numFmtId="0" fontId="30" fillId="10" borderId="24" xfId="0" applyFont="1" applyFill="1" applyBorder="1" applyAlignment="1">
      <alignment horizontal="center" vertical="center" wrapText="1"/>
    </xf>
    <xf numFmtId="0" fontId="30" fillId="10" borderId="37"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24" xfId="0" applyFont="1" applyFill="1" applyBorder="1" applyAlignment="1">
      <alignment horizontal="center" vertical="center" wrapText="1"/>
    </xf>
    <xf numFmtId="0" fontId="29" fillId="10" borderId="37" xfId="0" applyFont="1" applyFill="1" applyBorder="1" applyAlignment="1">
      <alignment horizontal="center" vertical="center" wrapText="1"/>
    </xf>
    <xf numFmtId="0" fontId="9" fillId="10" borderId="38"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7" xfId="0" applyFont="1" applyBorder="1" applyAlignment="1">
      <alignment horizontal="center" vertical="center" wrapText="1"/>
    </xf>
    <xf numFmtId="0" fontId="9" fillId="3" borderId="22"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5" xfId="0" applyFont="1" applyFill="1" applyBorder="1" applyAlignment="1">
      <alignment horizontal="center" vertical="center" wrapText="1"/>
    </xf>
    <xf numFmtId="9" fontId="30" fillId="10" borderId="33" xfId="2" applyFont="1" applyFill="1" applyBorder="1" applyAlignment="1">
      <alignment horizontal="center" vertical="center" wrapText="1"/>
    </xf>
    <xf numFmtId="9" fontId="30" fillId="10" borderId="24" xfId="2" applyFont="1" applyFill="1" applyBorder="1" applyAlignment="1">
      <alignment horizontal="center" vertical="center" wrapText="1"/>
    </xf>
    <xf numFmtId="9" fontId="30" fillId="10" borderId="37" xfId="2" applyFont="1" applyFill="1" applyBorder="1" applyAlignment="1">
      <alignment horizontal="center" vertical="center" wrapText="1"/>
    </xf>
    <xf numFmtId="0" fontId="20" fillId="0" borderId="10" xfId="0" applyFont="1" applyBorder="1" applyAlignment="1">
      <alignment horizontal="center" vertical="center" wrapText="1"/>
    </xf>
    <xf numFmtId="9" fontId="21" fillId="0" borderId="15"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8" xfId="0" applyFont="1" applyBorder="1" applyAlignment="1">
      <alignment horizontal="center" vertical="center"/>
    </xf>
    <xf numFmtId="9" fontId="21" fillId="0" borderId="28" xfId="0" applyNumberFormat="1" applyFont="1" applyBorder="1" applyAlignment="1">
      <alignment horizontal="center" vertical="center"/>
    </xf>
    <xf numFmtId="0" fontId="21" fillId="0" borderId="29" xfId="0" applyFont="1" applyBorder="1" applyAlignment="1">
      <alignment horizontal="center" vertical="center"/>
    </xf>
    <xf numFmtId="0" fontId="21" fillId="0" borderId="26" xfId="0" applyFont="1" applyBorder="1" applyAlignment="1">
      <alignment horizontal="center" vertical="center"/>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0" fillId="0" borderId="10" xfId="0" applyFont="1" applyBorder="1" applyAlignment="1">
      <alignment horizontal="center" vertical="center"/>
    </xf>
    <xf numFmtId="0" fontId="19" fillId="0" borderId="10"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7" xfId="0" applyFont="1" applyBorder="1" applyAlignment="1">
      <alignment horizontal="center" vertical="center"/>
    </xf>
    <xf numFmtId="0" fontId="24" fillId="0" borderId="10" xfId="0" applyFont="1" applyBorder="1" applyAlignment="1">
      <alignment horizontal="center" vertical="center"/>
    </xf>
    <xf numFmtId="0" fontId="19" fillId="0" borderId="8" xfId="0" applyFont="1" applyBorder="1" applyAlignment="1">
      <alignment horizontal="center" vertical="center" wrapText="1"/>
    </xf>
    <xf numFmtId="0" fontId="5" fillId="2" borderId="1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4" fillId="0" borderId="15" xfId="5"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wrapText="1"/>
    </xf>
    <xf numFmtId="0" fontId="32" fillId="11" borderId="47" xfId="0" applyFont="1" applyFill="1" applyBorder="1" applyAlignment="1">
      <alignment horizontal="center" vertical="center" wrapText="1"/>
    </xf>
    <xf numFmtId="0" fontId="0" fillId="0" borderId="47" xfId="0" applyBorder="1" applyAlignment="1">
      <alignment horizontal="center"/>
    </xf>
    <xf numFmtId="0" fontId="0" fillId="0" borderId="44" xfId="0" applyBorder="1" applyAlignment="1">
      <alignment horizontal="center"/>
    </xf>
    <xf numFmtId="0" fontId="0" fillId="0" borderId="15" xfId="0" applyBorder="1" applyAlignment="1">
      <alignment horizontal="center" vertical="center" wrapText="1"/>
    </xf>
    <xf numFmtId="0" fontId="30" fillId="10" borderId="21" xfId="0" applyFont="1" applyFill="1" applyBorder="1" applyAlignment="1">
      <alignment horizontal="center" vertical="center" wrapText="1"/>
    </xf>
    <xf numFmtId="0" fontId="29" fillId="10" borderId="21" xfId="0" applyFont="1" applyFill="1" applyBorder="1" applyAlignment="1">
      <alignment horizontal="center" vertical="center" wrapText="1"/>
    </xf>
    <xf numFmtId="9" fontId="30" fillId="10" borderId="21" xfId="2"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19" xfId="0" applyFont="1" applyBorder="1" applyAlignment="1">
      <alignment horizontal="center" vertical="center" wrapText="1"/>
    </xf>
    <xf numFmtId="0" fontId="9" fillId="3"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2" fillId="6" borderId="15" xfId="3" applyFont="1" applyFill="1" applyBorder="1" applyAlignment="1">
      <alignment horizontal="center" vertical="center" wrapText="1"/>
    </xf>
    <xf numFmtId="0" fontId="22" fillId="6" borderId="8" xfId="3" applyFont="1" applyFill="1" applyBorder="1" applyAlignment="1">
      <alignment horizontal="center" vertical="center" wrapText="1"/>
    </xf>
    <xf numFmtId="0" fontId="22" fillId="7" borderId="15"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22" fillId="6" borderId="10" xfId="3" applyFont="1" applyFill="1" applyBorder="1" applyAlignment="1">
      <alignment horizontal="center" vertical="center" wrapText="1"/>
    </xf>
    <xf numFmtId="0" fontId="23" fillId="7" borderId="10" xfId="3" applyFont="1" applyFill="1" applyBorder="1" applyAlignment="1">
      <alignment horizontal="center" vertical="center"/>
    </xf>
    <xf numFmtId="0" fontId="19" fillId="6" borderId="9" xfId="3" applyFont="1" applyFill="1" applyBorder="1" applyAlignment="1">
      <alignment horizontal="center" vertical="center" wrapText="1"/>
    </xf>
    <xf numFmtId="0" fontId="24" fillId="7" borderId="9" xfId="3" applyFont="1" applyFill="1" applyBorder="1" applyAlignment="1">
      <alignment horizontal="center" vertical="center"/>
    </xf>
    <xf numFmtId="0" fontId="22" fillId="7" borderId="9" xfId="0" applyFont="1" applyFill="1" applyBorder="1" applyAlignment="1">
      <alignment horizontal="center" vertical="center" wrapText="1"/>
    </xf>
    <xf numFmtId="0" fontId="23" fillId="7" borderId="9" xfId="0" applyFont="1" applyFill="1" applyBorder="1" applyAlignment="1">
      <alignment horizontal="center" vertical="center"/>
    </xf>
    <xf numFmtId="0" fontId="15" fillId="6" borderId="9" xfId="3" applyFont="1" applyFill="1" applyBorder="1" applyAlignment="1">
      <alignment horizontal="center" vertical="center" wrapText="1"/>
    </xf>
    <xf numFmtId="0" fontId="19" fillId="6" borderId="10" xfId="3" applyFont="1" applyFill="1" applyBorder="1" applyAlignment="1">
      <alignment horizontal="center" vertical="center" wrapText="1"/>
    </xf>
    <xf numFmtId="0" fontId="16" fillId="7" borderId="9"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18" fillId="7" borderId="9" xfId="3" applyFont="1" applyFill="1" applyBorder="1" applyAlignment="1">
      <alignment horizontal="center" vertical="center"/>
    </xf>
    <xf numFmtId="0" fontId="24" fillId="7" borderId="10" xfId="3" applyFont="1" applyFill="1" applyBorder="1" applyAlignment="1">
      <alignment horizontal="center" vertical="center"/>
    </xf>
    <xf numFmtId="0" fontId="14" fillId="7" borderId="9"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3" fillId="6" borderId="9" xfId="3"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4" fillId="7" borderId="10" xfId="0" applyFont="1" applyFill="1" applyBorder="1" applyAlignment="1">
      <alignment horizontal="center" vertical="center"/>
    </xf>
    <xf numFmtId="9" fontId="17" fillId="7" borderId="10" xfId="0" applyNumberFormat="1" applyFont="1" applyFill="1" applyBorder="1" applyAlignment="1">
      <alignment horizontal="center" vertical="center" wrapText="1"/>
    </xf>
    <xf numFmtId="9" fontId="0" fillId="0" borderId="0" xfId="2" applyFont="1" applyAlignment="1">
      <alignment horizontal="center"/>
    </xf>
    <xf numFmtId="9" fontId="0" fillId="0" borderId="8" xfId="2" applyFont="1" applyBorder="1" applyAlignment="1">
      <alignment horizontal="center"/>
    </xf>
    <xf numFmtId="9" fontId="0" fillId="0" borderId="10" xfId="2" applyFont="1" applyBorder="1" applyAlignment="1">
      <alignment horizontal="center"/>
    </xf>
    <xf numFmtId="9" fontId="31" fillId="0" borderId="10" xfId="0" applyNumberFormat="1" applyFont="1" applyBorder="1" applyAlignment="1">
      <alignment horizontal="center"/>
    </xf>
  </cellXfs>
  <cellStyles count="6">
    <cellStyle name="Hipervínculo" xfId="5" builtinId="8"/>
    <cellStyle name="Moneda" xfId="4" builtinId="4"/>
    <cellStyle name="Moneda [0]" xfId="1" builtinId="7"/>
    <cellStyle name="Normal" xfId="0" builtinId="0"/>
    <cellStyle name="Normal 2" xfId="3" xr:uid="{00000000-0005-0000-0000-000002000000}"/>
    <cellStyle name="Porcentaje" xfId="2"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233136</xdr:colOff>
      <xdr:row>2</xdr:row>
      <xdr:rowOff>75746</xdr:rowOff>
    </xdr:from>
    <xdr:to>
      <xdr:col>1</xdr:col>
      <xdr:colOff>1214211</xdr:colOff>
      <xdr:row>2</xdr:row>
      <xdr:rowOff>876027</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136" y="563335"/>
          <a:ext cx="2239736" cy="800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464303</xdr:colOff>
      <xdr:row>2</xdr:row>
      <xdr:rowOff>186302</xdr:rowOff>
    </xdr:from>
    <xdr:to>
      <xdr:col>1</xdr:col>
      <xdr:colOff>1169153</xdr:colOff>
      <xdr:row>2</xdr:row>
      <xdr:rowOff>949421</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03" y="573760"/>
          <a:ext cx="2222392" cy="7631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2/folders/15Vu4F4g1RUVo14SypNRr7ETzJkwhmxrv" TargetMode="External"/><Relationship Id="rId13" Type="http://schemas.openxmlformats.org/officeDocument/2006/relationships/comments" Target="../comments1.xml"/><Relationship Id="rId3" Type="http://schemas.openxmlformats.org/officeDocument/2006/relationships/hyperlink" Target="https://drive.google.com/drive/u/2/folders/1Z0lSBLWLtJ5niqMXQSqtpW-OiaO7XP3m" TargetMode="External"/><Relationship Id="rId7" Type="http://schemas.openxmlformats.org/officeDocument/2006/relationships/hyperlink" Target="https://drive.google.com/drive/u/2/folders/120pF6sLpXVcFK5GD7mQHJ5cLTE3wSk7G" TargetMode="External"/><Relationship Id="rId12" Type="http://schemas.openxmlformats.org/officeDocument/2006/relationships/vmlDrawing" Target="../drawings/vmlDrawing1.vml"/><Relationship Id="rId2" Type="http://schemas.openxmlformats.org/officeDocument/2006/relationships/hyperlink" Target="https://drive.google.com/drive/u/2/folders/1MhnxP5124Lvc8UyGhw4wdTH9ZdZvbbFI" TargetMode="External"/><Relationship Id="rId1" Type="http://schemas.openxmlformats.org/officeDocument/2006/relationships/hyperlink" Target="https://drive.google.com/drive/u/2/folders/17WZYofBTI-T9OL6DV0_lWxM7kGagJZVB" TargetMode="External"/><Relationship Id="rId6" Type="http://schemas.openxmlformats.org/officeDocument/2006/relationships/hyperlink" Target="https://drive.google.com/drive/u/2/folders/1acmg59wZX6-bh8XV0e-HFv1Gouic_8P-" TargetMode="External"/><Relationship Id="rId11" Type="http://schemas.openxmlformats.org/officeDocument/2006/relationships/drawing" Target="../drawings/drawing1.xml"/><Relationship Id="rId5" Type="http://schemas.openxmlformats.org/officeDocument/2006/relationships/hyperlink" Target="https://drive.google.com/drive/u/2/folders/1Q4k847brX1ntlqPzxGqTmSNeYbMTyQCU" TargetMode="External"/><Relationship Id="rId10" Type="http://schemas.openxmlformats.org/officeDocument/2006/relationships/printerSettings" Target="../printerSettings/printerSettings1.bin"/><Relationship Id="rId4" Type="http://schemas.openxmlformats.org/officeDocument/2006/relationships/hyperlink" Target="https://drive.google.com/drive/u/2/folders/1WvJqSzq7M5NTiM603GhKT8WjomY-shbq" TargetMode="External"/><Relationship Id="rId9" Type="http://schemas.openxmlformats.org/officeDocument/2006/relationships/hyperlink" Target="https://drive.google.com/drive/u/2/folders/1pyIauhcXeBQNQoJPctLDBlTUr675Bl9W"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u/2/folders/1H7n-Vw-jkPsq9ThkutKP0b58KOOiedsF" TargetMode="External"/><Relationship Id="rId13" Type="http://schemas.openxmlformats.org/officeDocument/2006/relationships/printerSettings" Target="../printerSettings/printerSettings2.bin"/><Relationship Id="rId3" Type="http://schemas.openxmlformats.org/officeDocument/2006/relationships/hyperlink" Target="https://drive.google.com/drive/u/2/folders/1k-YZHunWN1JtqCo9nJO9_9XrnwdTR-L_" TargetMode="External"/><Relationship Id="rId7" Type="http://schemas.openxmlformats.org/officeDocument/2006/relationships/hyperlink" Target="https://drive.google.com/drive/u/2/folders/10bzUGT1vAzAoFlJ43TP-4m-8_6pOz4zU" TargetMode="External"/><Relationship Id="rId12" Type="http://schemas.openxmlformats.org/officeDocument/2006/relationships/hyperlink" Target="https://drive.google.com/drive/u/2/folders/1uWcqYpIs-bB-D0mwR_YaGbIyeHX5jCms" TargetMode="External"/><Relationship Id="rId2" Type="http://schemas.openxmlformats.org/officeDocument/2006/relationships/hyperlink" Target="https://drive.google.com/drive/u/2/folders/1_Lxqbt5JWDYTcQgN8g1CVPB90lFCPYrl" TargetMode="External"/><Relationship Id="rId1" Type="http://schemas.openxmlformats.org/officeDocument/2006/relationships/hyperlink" Target="https://drive.google.com/drive/u/2/folders/1VybjjbDeF58Kbp1YWhHZRLlNYdDz9MXg" TargetMode="External"/><Relationship Id="rId6" Type="http://schemas.openxmlformats.org/officeDocument/2006/relationships/hyperlink" Target="https://drive.google.com/drive/u/2/folders/14Cb-OpVQC20FDIYsDES2AYRcKlym7cGT" TargetMode="External"/><Relationship Id="rId11" Type="http://schemas.openxmlformats.org/officeDocument/2006/relationships/hyperlink" Target="https://drive.google.com/drive/u/2/folders/1OFTWewccClq9L6X7x9B7mztXQok4XfUT" TargetMode="External"/><Relationship Id="rId5" Type="http://schemas.openxmlformats.org/officeDocument/2006/relationships/hyperlink" Target="https://drive.google.com/drive/u/2/folders/1d02hsSzSpBE9iL5svfbmMZ_Sb7HepZjD" TargetMode="External"/><Relationship Id="rId10" Type="http://schemas.openxmlformats.org/officeDocument/2006/relationships/hyperlink" Target="https://drive.google.com/drive/u/2/folders/1afxTPtEms1fu5I788TxhzrsMLd0AplfW" TargetMode="External"/><Relationship Id="rId4" Type="http://schemas.openxmlformats.org/officeDocument/2006/relationships/hyperlink" Target="https://drive.google.com/drive/u/2/folders/1alU2nwlHQTAhdCAMf9SQR9uTU67nEX2g" TargetMode="External"/><Relationship Id="rId9" Type="http://schemas.openxmlformats.org/officeDocument/2006/relationships/hyperlink" Target="https://drive.google.com/drive/u/2/folders/1xleLfjQdSnZA4FSROnST6sy85ZNVhe22" TargetMode="External"/><Relationship Id="rId1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49"/>
  <sheetViews>
    <sheetView topLeftCell="G1" zoomScale="84" workbookViewId="0">
      <selection activeCell="P10" sqref="P10"/>
    </sheetView>
  </sheetViews>
  <sheetFormatPr baseColWidth="10" defaultRowHeight="15"/>
  <cols>
    <col min="1" max="1" width="14.6640625" customWidth="1"/>
    <col min="2" max="2" width="20.44140625" customWidth="1"/>
    <col min="3" max="3" width="22.77734375" bestFit="1" customWidth="1"/>
    <col min="4" max="4" width="28.6640625" customWidth="1"/>
    <col min="5" max="5" width="17.109375" bestFit="1" customWidth="1"/>
    <col min="6" max="6" width="27.44140625" customWidth="1"/>
    <col min="7" max="7" width="16.6640625" customWidth="1"/>
    <col min="8" max="8" width="15.77734375" customWidth="1"/>
    <col min="9" max="9" width="16.33203125" customWidth="1"/>
    <col min="10" max="10" width="13.6640625" customWidth="1"/>
    <col min="11" max="11" width="14.6640625" customWidth="1"/>
    <col min="12" max="13" width="0" hidden="1" customWidth="1"/>
    <col min="14" max="14" width="14.6640625" customWidth="1"/>
    <col min="15" max="15" width="15" customWidth="1"/>
    <col min="16" max="16" width="43" customWidth="1"/>
    <col min="17" max="17" width="10.77734375" style="230"/>
    <col min="18" max="19" width="0" hidden="1" customWidth="1"/>
  </cols>
  <sheetData>
    <row r="2" spans="1:21" ht="23.25" customHeight="1" thickBot="1"/>
    <row r="3" spans="1:21" ht="69.75" customHeight="1" thickBot="1">
      <c r="A3" s="133"/>
      <c r="B3" s="134"/>
      <c r="C3" s="136" t="s">
        <v>276</v>
      </c>
      <c r="D3" s="137"/>
      <c r="E3" s="137"/>
      <c r="F3" s="137"/>
      <c r="G3" s="137"/>
      <c r="H3" s="137"/>
      <c r="I3" s="137"/>
      <c r="J3" s="137"/>
      <c r="K3" s="137"/>
      <c r="L3" s="137"/>
      <c r="M3" s="137"/>
      <c r="N3" s="137"/>
      <c r="O3" s="138"/>
      <c r="P3" s="131" t="s">
        <v>337</v>
      </c>
      <c r="Q3" s="131"/>
      <c r="R3" s="131"/>
      <c r="S3" s="131"/>
      <c r="T3" s="131"/>
      <c r="U3" s="132"/>
    </row>
    <row r="4" spans="1:21" ht="15.75" thickBot="1"/>
    <row r="5" spans="1:21" ht="50.1" customHeight="1" thickTop="1" thickBot="1">
      <c r="A5" s="183" t="s">
        <v>0</v>
      </c>
      <c r="B5" s="174" t="s">
        <v>1</v>
      </c>
      <c r="C5" s="174" t="s">
        <v>2</v>
      </c>
      <c r="D5" s="174" t="s">
        <v>3</v>
      </c>
      <c r="E5" s="174" t="s">
        <v>4</v>
      </c>
      <c r="F5" s="174" t="s">
        <v>5</v>
      </c>
      <c r="G5" s="173" t="s">
        <v>277</v>
      </c>
      <c r="H5" s="173"/>
      <c r="I5" s="153" t="s">
        <v>286</v>
      </c>
      <c r="J5" s="153"/>
      <c r="K5" s="154" t="s">
        <v>285</v>
      </c>
      <c r="L5" s="156" t="s">
        <v>348</v>
      </c>
      <c r="M5" s="157"/>
      <c r="N5" s="157"/>
      <c r="O5" s="158"/>
      <c r="P5" s="142" t="s">
        <v>287</v>
      </c>
      <c r="Q5" s="159" t="s">
        <v>288</v>
      </c>
      <c r="R5" s="139" t="s">
        <v>289</v>
      </c>
      <c r="S5" s="142" t="s">
        <v>290</v>
      </c>
      <c r="T5" s="145" t="s">
        <v>291</v>
      </c>
      <c r="U5" s="135" t="s">
        <v>338</v>
      </c>
    </row>
    <row r="6" spans="1:21" ht="15.95" customHeight="1" thickTop="1" thickBot="1">
      <c r="A6" s="184"/>
      <c r="B6" s="175"/>
      <c r="C6" s="175"/>
      <c r="D6" s="175"/>
      <c r="E6" s="175"/>
      <c r="F6" s="175"/>
      <c r="G6" s="169" t="s">
        <v>156</v>
      </c>
      <c r="H6" s="171" t="s">
        <v>157</v>
      </c>
      <c r="I6" s="147" t="s">
        <v>292</v>
      </c>
      <c r="J6" s="149" t="s">
        <v>293</v>
      </c>
      <c r="K6" s="155"/>
      <c r="L6" s="151" t="s">
        <v>152</v>
      </c>
      <c r="M6" s="152"/>
      <c r="N6" s="151" t="s">
        <v>153</v>
      </c>
      <c r="O6" s="152"/>
      <c r="P6" s="143"/>
      <c r="Q6" s="160"/>
      <c r="R6" s="140"/>
      <c r="S6" s="143"/>
      <c r="T6" s="146"/>
      <c r="U6" s="135"/>
    </row>
    <row r="7" spans="1:21" ht="17.100000000000001" customHeight="1" thickTop="1" thickBot="1">
      <c r="A7" s="185"/>
      <c r="B7" s="176"/>
      <c r="C7" s="176"/>
      <c r="D7" s="176"/>
      <c r="E7" s="176"/>
      <c r="F7" s="176"/>
      <c r="G7" s="170"/>
      <c r="H7" s="172"/>
      <c r="I7" s="148"/>
      <c r="J7" s="150"/>
      <c r="K7" s="150"/>
      <c r="L7" s="108" t="s">
        <v>154</v>
      </c>
      <c r="M7" s="109" t="s">
        <v>155</v>
      </c>
      <c r="N7" s="118" t="s">
        <v>154</v>
      </c>
      <c r="O7" s="118" t="s">
        <v>155</v>
      </c>
      <c r="P7" s="144"/>
      <c r="Q7" s="161"/>
      <c r="R7" s="141"/>
      <c r="S7" s="144"/>
      <c r="T7" s="146"/>
      <c r="U7" s="135"/>
    </row>
    <row r="8" spans="1:21" ht="101.25" customHeight="1">
      <c r="A8" s="182" t="s">
        <v>6</v>
      </c>
      <c r="B8" s="182" t="s">
        <v>7</v>
      </c>
      <c r="C8" s="26" t="s">
        <v>8</v>
      </c>
      <c r="D8" s="26" t="s">
        <v>9</v>
      </c>
      <c r="E8" s="26" t="s">
        <v>10</v>
      </c>
      <c r="F8" s="26" t="s">
        <v>11</v>
      </c>
      <c r="G8" s="59">
        <v>3</v>
      </c>
      <c r="H8" s="66">
        <v>2</v>
      </c>
      <c r="I8" s="106">
        <v>0</v>
      </c>
      <c r="J8" s="106">
        <v>0</v>
      </c>
      <c r="K8" s="106">
        <f>J8+I8</f>
        <v>0</v>
      </c>
      <c r="L8" s="107"/>
      <c r="M8" s="107"/>
      <c r="N8" s="125">
        <v>700000000</v>
      </c>
      <c r="O8" s="125">
        <v>60000000</v>
      </c>
      <c r="P8" s="26" t="s">
        <v>384</v>
      </c>
      <c r="Q8" s="231">
        <f>K8</f>
        <v>0</v>
      </c>
      <c r="R8" s="107"/>
      <c r="S8" s="107"/>
      <c r="T8" s="110" t="s">
        <v>339</v>
      </c>
      <c r="U8" s="186" t="s">
        <v>350</v>
      </c>
    </row>
    <row r="9" spans="1:21" ht="135">
      <c r="A9" s="178"/>
      <c r="B9" s="178"/>
      <c r="C9" s="162" t="s">
        <v>12</v>
      </c>
      <c r="D9" s="27" t="s">
        <v>13</v>
      </c>
      <c r="E9" s="27" t="s">
        <v>14</v>
      </c>
      <c r="F9" s="28" t="s">
        <v>15</v>
      </c>
      <c r="G9" s="29">
        <v>1</v>
      </c>
      <c r="H9" s="67">
        <v>1</v>
      </c>
      <c r="I9" s="78">
        <v>0</v>
      </c>
      <c r="J9" s="78">
        <v>0</v>
      </c>
      <c r="K9" s="78">
        <f>J9+I9</f>
        <v>0</v>
      </c>
      <c r="L9" s="77"/>
      <c r="M9" s="77"/>
      <c r="N9" s="126"/>
      <c r="O9" s="126"/>
      <c r="P9" s="26" t="s">
        <v>385</v>
      </c>
      <c r="Q9" s="232">
        <f>K9</f>
        <v>0</v>
      </c>
      <c r="R9" s="77"/>
      <c r="S9" s="77"/>
      <c r="T9" s="110" t="s">
        <v>339</v>
      </c>
      <c r="U9" s="187"/>
    </row>
    <row r="10" spans="1:21" ht="66">
      <c r="A10" s="178"/>
      <c r="B10" s="178"/>
      <c r="C10" s="162"/>
      <c r="D10" s="27" t="s">
        <v>16</v>
      </c>
      <c r="E10" s="27" t="s">
        <v>17</v>
      </c>
      <c r="F10" s="27" t="s">
        <v>18</v>
      </c>
      <c r="G10" s="30">
        <v>302</v>
      </c>
      <c r="H10" s="68">
        <v>0.15</v>
      </c>
      <c r="I10" s="78">
        <v>653</v>
      </c>
      <c r="J10" s="78">
        <v>0</v>
      </c>
      <c r="K10" s="78">
        <f>J10+I10</f>
        <v>653</v>
      </c>
      <c r="L10" s="77"/>
      <c r="M10" s="77"/>
      <c r="N10" s="126"/>
      <c r="O10" s="126"/>
      <c r="P10" s="26" t="s">
        <v>318</v>
      </c>
      <c r="Q10" s="232">
        <v>1</v>
      </c>
      <c r="R10" s="77"/>
      <c r="S10" s="77"/>
      <c r="T10" s="110" t="s">
        <v>339</v>
      </c>
      <c r="U10" s="187"/>
    </row>
    <row r="11" spans="1:21" ht="66">
      <c r="A11" s="178"/>
      <c r="B11" s="178"/>
      <c r="C11" s="27" t="s">
        <v>19</v>
      </c>
      <c r="D11" s="27" t="s">
        <v>20</v>
      </c>
      <c r="E11" s="27" t="s">
        <v>21</v>
      </c>
      <c r="F11" s="27" t="s">
        <v>15</v>
      </c>
      <c r="G11" s="29">
        <v>0</v>
      </c>
      <c r="H11" s="68">
        <v>0.15</v>
      </c>
      <c r="I11" s="79">
        <v>0.15</v>
      </c>
      <c r="J11" s="78">
        <v>0</v>
      </c>
      <c r="K11" s="79">
        <f>J11+I11</f>
        <v>0.15</v>
      </c>
      <c r="L11" s="77"/>
      <c r="M11" s="77"/>
      <c r="N11" s="126"/>
      <c r="O11" s="126"/>
      <c r="P11" s="26" t="s">
        <v>386</v>
      </c>
      <c r="Q11" s="232">
        <v>1</v>
      </c>
      <c r="R11" s="77"/>
      <c r="S11" s="77"/>
      <c r="T11" s="110" t="s">
        <v>339</v>
      </c>
      <c r="U11" s="187"/>
    </row>
    <row r="12" spans="1:21" ht="67.5">
      <c r="A12" s="178"/>
      <c r="B12" s="178"/>
      <c r="C12" s="27" t="s">
        <v>22</v>
      </c>
      <c r="D12" s="27" t="s">
        <v>23</v>
      </c>
      <c r="E12" s="27" t="s">
        <v>24</v>
      </c>
      <c r="F12" s="27" t="s">
        <v>25</v>
      </c>
      <c r="G12" s="29">
        <v>2</v>
      </c>
      <c r="H12" s="67">
        <v>2</v>
      </c>
      <c r="I12" s="78">
        <v>0</v>
      </c>
      <c r="J12" s="78">
        <v>0</v>
      </c>
      <c r="K12" s="78">
        <f>J12+I12</f>
        <v>0</v>
      </c>
      <c r="L12" s="77"/>
      <c r="M12" s="77"/>
      <c r="N12" s="126"/>
      <c r="O12" s="126"/>
      <c r="P12" s="26" t="s">
        <v>319</v>
      </c>
      <c r="Q12" s="232">
        <v>0</v>
      </c>
      <c r="R12" s="77"/>
      <c r="S12" s="77"/>
      <c r="T12" s="110" t="s">
        <v>339</v>
      </c>
      <c r="U12" s="187"/>
    </row>
    <row r="13" spans="1:21" ht="102" customHeight="1">
      <c r="A13" s="178"/>
      <c r="B13" s="178"/>
      <c r="C13" s="28" t="s">
        <v>26</v>
      </c>
      <c r="D13" s="28" t="s">
        <v>27</v>
      </c>
      <c r="E13" s="28" t="s">
        <v>28</v>
      </c>
      <c r="F13" s="27" t="s">
        <v>29</v>
      </c>
      <c r="G13" s="32">
        <f>271381040*(1+10%)</f>
        <v>298519144</v>
      </c>
      <c r="H13" s="68">
        <v>0.11</v>
      </c>
      <c r="I13" s="102">
        <v>252411453</v>
      </c>
      <c r="J13" s="103">
        <v>12226089</v>
      </c>
      <c r="K13" s="82">
        <f>(J13+I13)/(G13*(1+H13))</f>
        <v>0.7986496169237306</v>
      </c>
      <c r="L13" s="77"/>
      <c r="M13" s="77"/>
      <c r="N13" s="126"/>
      <c r="O13" s="126"/>
      <c r="P13" s="26" t="s">
        <v>320</v>
      </c>
      <c r="Q13" s="232">
        <f>K13</f>
        <v>0.7986496169237306</v>
      </c>
      <c r="R13" s="77"/>
      <c r="S13" s="77"/>
      <c r="T13" s="110" t="s">
        <v>339</v>
      </c>
      <c r="U13" s="187"/>
    </row>
    <row r="14" spans="1:21" ht="62.25" customHeight="1">
      <c r="A14" s="178"/>
      <c r="B14" s="178"/>
      <c r="C14" s="28" t="s">
        <v>30</v>
      </c>
      <c r="D14" s="28" t="s">
        <v>31</v>
      </c>
      <c r="E14" s="28" t="s">
        <v>32</v>
      </c>
      <c r="F14" s="28" t="s">
        <v>33</v>
      </c>
      <c r="G14" s="27">
        <v>0</v>
      </c>
      <c r="H14" s="69">
        <v>1</v>
      </c>
      <c r="I14" s="78">
        <v>0</v>
      </c>
      <c r="J14" s="78">
        <v>0</v>
      </c>
      <c r="K14" s="78">
        <f>J14+I14</f>
        <v>0</v>
      </c>
      <c r="L14" s="77"/>
      <c r="M14" s="77"/>
      <c r="N14" s="126"/>
      <c r="O14" s="126"/>
      <c r="P14" s="26" t="s">
        <v>321</v>
      </c>
      <c r="Q14" s="232">
        <f>K14</f>
        <v>0</v>
      </c>
      <c r="R14" s="77"/>
      <c r="S14" s="77"/>
      <c r="T14" s="110" t="s">
        <v>339</v>
      </c>
      <c r="U14" s="188"/>
    </row>
    <row r="15" spans="1:21" ht="132">
      <c r="A15" s="178"/>
      <c r="B15" s="178"/>
      <c r="C15" s="28" t="s">
        <v>34</v>
      </c>
      <c r="D15" s="28" t="s">
        <v>35</v>
      </c>
      <c r="E15" s="28" t="s">
        <v>36</v>
      </c>
      <c r="F15" s="28" t="s">
        <v>37</v>
      </c>
      <c r="G15" s="33">
        <v>0.25</v>
      </c>
      <c r="H15" s="70">
        <v>0.5</v>
      </c>
      <c r="I15" s="78">
        <v>0</v>
      </c>
      <c r="J15" s="78">
        <v>0</v>
      </c>
      <c r="K15" s="78">
        <f>J15+I15</f>
        <v>0</v>
      </c>
      <c r="L15" s="77"/>
      <c r="M15" s="77"/>
      <c r="N15" s="126"/>
      <c r="O15" s="126"/>
      <c r="P15" s="26" t="s">
        <v>331</v>
      </c>
      <c r="Q15" s="232">
        <v>0</v>
      </c>
      <c r="R15" s="77"/>
      <c r="S15" s="77"/>
      <c r="T15" s="110" t="s">
        <v>349</v>
      </c>
      <c r="U15" s="186" t="s">
        <v>351</v>
      </c>
    </row>
    <row r="16" spans="1:21" ht="132">
      <c r="A16" s="178"/>
      <c r="B16" s="178"/>
      <c r="C16" s="34" t="s">
        <v>38</v>
      </c>
      <c r="D16" s="27" t="s">
        <v>39</v>
      </c>
      <c r="E16" s="34" t="s">
        <v>40</v>
      </c>
      <c r="F16" s="34" t="s">
        <v>41</v>
      </c>
      <c r="G16" s="28">
        <v>88</v>
      </c>
      <c r="H16" s="71">
        <v>90</v>
      </c>
      <c r="I16" s="78">
        <v>85</v>
      </c>
      <c r="J16" s="78">
        <v>0</v>
      </c>
      <c r="K16" s="78">
        <f>J16+I16</f>
        <v>85</v>
      </c>
      <c r="L16" s="77"/>
      <c r="M16" s="77"/>
      <c r="N16" s="126"/>
      <c r="O16" s="126"/>
      <c r="P16" s="26" t="s">
        <v>332</v>
      </c>
      <c r="Q16" s="232">
        <f>K16/G16</f>
        <v>0.96590909090909094</v>
      </c>
      <c r="R16" s="77"/>
      <c r="S16" s="77"/>
      <c r="T16" s="110" t="s">
        <v>349</v>
      </c>
      <c r="U16" s="188"/>
    </row>
    <row r="17" spans="1:21" ht="105">
      <c r="A17" s="178"/>
      <c r="B17" s="178"/>
      <c r="C17" s="28" t="s">
        <v>42</v>
      </c>
      <c r="D17" s="28" t="s">
        <v>43</v>
      </c>
      <c r="E17" s="28" t="s">
        <v>44</v>
      </c>
      <c r="F17" s="28" t="s">
        <v>44</v>
      </c>
      <c r="G17" s="28">
        <v>0</v>
      </c>
      <c r="H17" s="71">
        <v>1</v>
      </c>
      <c r="I17" s="78">
        <v>0</v>
      </c>
      <c r="J17" s="78">
        <v>0</v>
      </c>
      <c r="K17" s="78">
        <f>J17+I17</f>
        <v>0</v>
      </c>
      <c r="L17" s="77"/>
      <c r="M17" s="77"/>
      <c r="N17" s="127"/>
      <c r="O17" s="127"/>
      <c r="P17" s="26" t="s">
        <v>322</v>
      </c>
      <c r="Q17" s="232">
        <v>0</v>
      </c>
      <c r="R17" s="77"/>
      <c r="S17" s="77"/>
      <c r="T17" s="110" t="s">
        <v>339</v>
      </c>
      <c r="U17" s="96" t="s">
        <v>350</v>
      </c>
    </row>
    <row r="18" spans="1:21" ht="255">
      <c r="A18" s="35" t="s">
        <v>45</v>
      </c>
      <c r="B18" s="35" t="s">
        <v>46</v>
      </c>
      <c r="C18" s="27" t="s">
        <v>47</v>
      </c>
      <c r="D18" s="27" t="s">
        <v>48</v>
      </c>
      <c r="E18" s="27" t="s">
        <v>49</v>
      </c>
      <c r="F18" s="27" t="s">
        <v>50</v>
      </c>
      <c r="G18" s="31">
        <v>0.8</v>
      </c>
      <c r="H18" s="68">
        <v>0.82</v>
      </c>
      <c r="I18" s="82">
        <f>3/15</f>
        <v>0.2</v>
      </c>
      <c r="J18" s="82">
        <f>1/15</f>
        <v>6.6666666666666666E-2</v>
      </c>
      <c r="K18" s="79">
        <f>J18+I18</f>
        <v>0.26666666666666666</v>
      </c>
      <c r="L18" s="77"/>
      <c r="M18" s="77"/>
      <c r="N18" s="78"/>
      <c r="O18" s="78"/>
      <c r="P18" s="26" t="s">
        <v>323</v>
      </c>
      <c r="Q18" s="232">
        <f>K18</f>
        <v>0.26666666666666666</v>
      </c>
      <c r="R18" s="77"/>
      <c r="S18" s="77"/>
      <c r="T18" s="111" t="s">
        <v>340</v>
      </c>
      <c r="U18" s="120" t="s">
        <v>352</v>
      </c>
    </row>
    <row r="19" spans="1:21" ht="99">
      <c r="A19" s="178" t="s">
        <v>51</v>
      </c>
      <c r="B19" s="178" t="s">
        <v>52</v>
      </c>
      <c r="C19" s="162" t="s">
        <v>53</v>
      </c>
      <c r="D19" s="162" t="s">
        <v>54</v>
      </c>
      <c r="E19" s="28" t="s">
        <v>55</v>
      </c>
      <c r="F19" s="60" t="s">
        <v>56</v>
      </c>
      <c r="G19" s="31">
        <v>0.3</v>
      </c>
      <c r="H19" s="68">
        <v>0.4</v>
      </c>
      <c r="I19" s="94">
        <f>6/34</f>
        <v>0.17647058823529413</v>
      </c>
      <c r="J19" s="94">
        <f>6/34</f>
        <v>0.17647058823529413</v>
      </c>
      <c r="K19" s="79">
        <f>J19</f>
        <v>0.17647058823529413</v>
      </c>
      <c r="L19" s="77"/>
      <c r="M19" s="77"/>
      <c r="N19" s="125">
        <v>160000000</v>
      </c>
      <c r="O19" s="125">
        <v>80000000</v>
      </c>
      <c r="P19" s="26" t="s">
        <v>303</v>
      </c>
      <c r="Q19" s="232">
        <f>K19</f>
        <v>0.17647058823529413</v>
      </c>
      <c r="R19" s="77"/>
      <c r="S19" s="77"/>
      <c r="T19" s="110" t="s">
        <v>341</v>
      </c>
      <c r="U19" s="186" t="s">
        <v>353</v>
      </c>
    </row>
    <row r="20" spans="1:21" ht="99">
      <c r="A20" s="181"/>
      <c r="B20" s="178"/>
      <c r="C20" s="162"/>
      <c r="D20" s="162"/>
      <c r="E20" s="27" t="s">
        <v>57</v>
      </c>
      <c r="F20" s="27" t="s">
        <v>58</v>
      </c>
      <c r="G20" s="31">
        <v>0.2</v>
      </c>
      <c r="H20" s="68">
        <v>0.4</v>
      </c>
      <c r="I20" s="78">
        <v>0</v>
      </c>
      <c r="J20" s="78">
        <v>0</v>
      </c>
      <c r="K20" s="78">
        <f>J20</f>
        <v>0</v>
      </c>
      <c r="L20" s="77"/>
      <c r="M20" s="77"/>
      <c r="N20" s="126"/>
      <c r="O20" s="126"/>
      <c r="P20" s="26" t="s">
        <v>304</v>
      </c>
      <c r="Q20" s="232">
        <v>0</v>
      </c>
      <c r="R20" s="77"/>
      <c r="S20" s="77"/>
      <c r="T20" s="110" t="s">
        <v>341</v>
      </c>
      <c r="U20" s="187"/>
    </row>
    <row r="21" spans="1:21" ht="108.75" customHeight="1">
      <c r="A21" s="181"/>
      <c r="B21" s="178"/>
      <c r="C21" s="27" t="s">
        <v>59</v>
      </c>
      <c r="D21" s="27" t="s">
        <v>60</v>
      </c>
      <c r="E21" s="27" t="s">
        <v>61</v>
      </c>
      <c r="F21" s="27" t="s">
        <v>62</v>
      </c>
      <c r="G21" s="61">
        <f>31370100*(1+15%)</f>
        <v>36075615</v>
      </c>
      <c r="H21" s="68">
        <v>0.2</v>
      </c>
      <c r="I21" s="81">
        <v>11823500</v>
      </c>
      <c r="J21" s="95">
        <f>26083500-I21</f>
        <v>14260000</v>
      </c>
      <c r="K21" s="95">
        <f>J21+I21</f>
        <v>26083500</v>
      </c>
      <c r="L21" s="77"/>
      <c r="M21" s="77"/>
      <c r="N21" s="126"/>
      <c r="O21" s="126"/>
      <c r="P21" s="26" t="s">
        <v>305</v>
      </c>
      <c r="Q21" s="232">
        <f>K21/(G21*1+20%)</f>
        <v>0.72302301306285133</v>
      </c>
      <c r="R21" s="77"/>
      <c r="S21" s="77"/>
      <c r="T21" s="110" t="s">
        <v>341</v>
      </c>
      <c r="U21" s="187"/>
    </row>
    <row r="22" spans="1:21" ht="99">
      <c r="A22" s="181"/>
      <c r="B22" s="178"/>
      <c r="C22" s="162" t="s">
        <v>52</v>
      </c>
      <c r="D22" s="27" t="s">
        <v>63</v>
      </c>
      <c r="E22" s="28" t="s">
        <v>64</v>
      </c>
      <c r="F22" s="28" t="s">
        <v>65</v>
      </c>
      <c r="G22" s="29">
        <v>60</v>
      </c>
      <c r="H22" s="67">
        <v>70</v>
      </c>
      <c r="I22" s="78">
        <v>19</v>
      </c>
      <c r="J22" s="78">
        <v>19</v>
      </c>
      <c r="K22" s="78">
        <f>J22</f>
        <v>19</v>
      </c>
      <c r="L22" s="77"/>
      <c r="M22" s="77"/>
      <c r="N22" s="126"/>
      <c r="O22" s="126"/>
      <c r="P22" s="26" t="s">
        <v>306</v>
      </c>
      <c r="Q22" s="232">
        <f>K22/H22</f>
        <v>0.27142857142857141</v>
      </c>
      <c r="R22" s="77"/>
      <c r="S22" s="77"/>
      <c r="T22" s="110" t="s">
        <v>341</v>
      </c>
      <c r="U22" s="187"/>
    </row>
    <row r="23" spans="1:21" ht="99">
      <c r="A23" s="181"/>
      <c r="B23" s="178"/>
      <c r="C23" s="162"/>
      <c r="D23" s="62" t="s">
        <v>66</v>
      </c>
      <c r="E23" s="62" t="s">
        <v>67</v>
      </c>
      <c r="F23" s="62" t="s">
        <v>68</v>
      </c>
      <c r="G23" s="29">
        <v>120</v>
      </c>
      <c r="H23" s="68">
        <v>0.2</v>
      </c>
      <c r="I23" s="104">
        <v>643</v>
      </c>
      <c r="J23" s="104">
        <v>643</v>
      </c>
      <c r="K23" s="79">
        <v>1</v>
      </c>
      <c r="L23" s="77"/>
      <c r="M23" s="77"/>
      <c r="N23" s="126"/>
      <c r="O23" s="126"/>
      <c r="P23" s="26"/>
      <c r="Q23" s="232">
        <v>1</v>
      </c>
      <c r="R23" s="77"/>
      <c r="S23" s="77"/>
      <c r="T23" s="110" t="s">
        <v>341</v>
      </c>
      <c r="U23" s="187"/>
    </row>
    <row r="24" spans="1:21" ht="96" customHeight="1">
      <c r="A24" s="181"/>
      <c r="B24" s="178"/>
      <c r="C24" s="162"/>
      <c r="D24" s="62" t="s">
        <v>69</v>
      </c>
      <c r="E24" s="63" t="s">
        <v>70</v>
      </c>
      <c r="F24" s="63" t="s">
        <v>15</v>
      </c>
      <c r="G24" s="31">
        <v>0.5</v>
      </c>
      <c r="H24" s="68">
        <v>0.5</v>
      </c>
      <c r="I24" s="78">
        <v>0</v>
      </c>
      <c r="J24" s="78">
        <v>0</v>
      </c>
      <c r="K24" s="78">
        <v>0</v>
      </c>
      <c r="L24" s="77"/>
      <c r="M24" s="77"/>
      <c r="N24" s="126"/>
      <c r="O24" s="126"/>
      <c r="P24" s="26" t="s">
        <v>307</v>
      </c>
      <c r="Q24" s="232">
        <v>0</v>
      </c>
      <c r="R24" s="77"/>
      <c r="S24" s="77"/>
      <c r="T24" s="110" t="s">
        <v>341</v>
      </c>
      <c r="U24" s="187"/>
    </row>
    <row r="25" spans="1:21" ht="99">
      <c r="A25" s="181"/>
      <c r="B25" s="178"/>
      <c r="C25" s="27" t="s">
        <v>71</v>
      </c>
      <c r="D25" s="27" t="s">
        <v>72</v>
      </c>
      <c r="E25" s="27" t="s">
        <v>73</v>
      </c>
      <c r="F25" s="27" t="s">
        <v>74</v>
      </c>
      <c r="G25" s="29">
        <v>171</v>
      </c>
      <c r="H25" s="67">
        <v>257</v>
      </c>
      <c r="I25" s="78">
        <v>78</v>
      </c>
      <c r="J25" s="78">
        <v>57</v>
      </c>
      <c r="K25" s="78">
        <f>J25+I25</f>
        <v>135</v>
      </c>
      <c r="L25" s="77"/>
      <c r="M25" s="77"/>
      <c r="N25" s="127"/>
      <c r="O25" s="127"/>
      <c r="P25" s="26" t="s">
        <v>308</v>
      </c>
      <c r="Q25" s="232">
        <f>K25/H25</f>
        <v>0.52529182879377434</v>
      </c>
      <c r="R25" s="77"/>
      <c r="S25" s="77"/>
      <c r="T25" s="110" t="s">
        <v>341</v>
      </c>
      <c r="U25" s="188"/>
    </row>
    <row r="26" spans="1:21" ht="108" customHeight="1">
      <c r="A26" s="178" t="s">
        <v>75</v>
      </c>
      <c r="B26" s="178" t="s">
        <v>76</v>
      </c>
      <c r="C26" s="162" t="s">
        <v>77</v>
      </c>
      <c r="D26" s="27" t="s">
        <v>78</v>
      </c>
      <c r="E26" s="27" t="s">
        <v>79</v>
      </c>
      <c r="F26" s="27" t="s">
        <v>80</v>
      </c>
      <c r="G26" s="29">
        <v>1</v>
      </c>
      <c r="H26" s="67">
        <v>1</v>
      </c>
      <c r="I26" s="78">
        <v>1</v>
      </c>
      <c r="J26" s="78">
        <v>1</v>
      </c>
      <c r="K26" s="78">
        <v>1</v>
      </c>
      <c r="L26" s="77"/>
      <c r="M26" s="77"/>
      <c r="N26" s="125">
        <v>485000000</v>
      </c>
      <c r="O26" s="125">
        <v>80000000</v>
      </c>
      <c r="P26" s="26" t="s">
        <v>311</v>
      </c>
      <c r="Q26" s="232">
        <v>1</v>
      </c>
      <c r="R26" s="77"/>
      <c r="S26" s="77"/>
      <c r="T26" s="110" t="s">
        <v>342</v>
      </c>
      <c r="U26" s="186" t="s">
        <v>354</v>
      </c>
    </row>
    <row r="27" spans="1:21" ht="201" customHeight="1">
      <c r="A27" s="181"/>
      <c r="B27" s="181"/>
      <c r="C27" s="177"/>
      <c r="D27" s="27" t="s">
        <v>81</v>
      </c>
      <c r="E27" s="27" t="s">
        <v>82</v>
      </c>
      <c r="F27" s="27" t="s">
        <v>83</v>
      </c>
      <c r="G27" s="29">
        <v>6</v>
      </c>
      <c r="H27" s="67">
        <v>6</v>
      </c>
      <c r="I27" s="78">
        <v>1</v>
      </c>
      <c r="J27" s="78">
        <v>2</v>
      </c>
      <c r="K27" s="78">
        <f t="shared" ref="K27:K32" si="0">J27+I27</f>
        <v>3</v>
      </c>
      <c r="L27" s="77"/>
      <c r="M27" s="77"/>
      <c r="N27" s="126"/>
      <c r="O27" s="126"/>
      <c r="P27" s="26" t="s">
        <v>310</v>
      </c>
      <c r="Q27" s="232">
        <f>K27/H27</f>
        <v>0.5</v>
      </c>
      <c r="R27" s="77"/>
      <c r="S27" s="77"/>
      <c r="T27" s="110" t="s">
        <v>342</v>
      </c>
      <c r="U27" s="187"/>
    </row>
    <row r="28" spans="1:21" ht="168.75" customHeight="1">
      <c r="A28" s="181"/>
      <c r="B28" s="181"/>
      <c r="C28" s="177"/>
      <c r="D28" s="27" t="s">
        <v>84</v>
      </c>
      <c r="E28" s="27" t="s">
        <v>85</v>
      </c>
      <c r="F28" s="27" t="s">
        <v>86</v>
      </c>
      <c r="G28" s="29">
        <v>7</v>
      </c>
      <c r="H28" s="67">
        <v>9</v>
      </c>
      <c r="I28" s="78">
        <v>0</v>
      </c>
      <c r="J28" s="78">
        <v>3</v>
      </c>
      <c r="K28" s="78">
        <f t="shared" si="0"/>
        <v>3</v>
      </c>
      <c r="L28" s="77"/>
      <c r="M28" s="77"/>
      <c r="N28" s="126"/>
      <c r="O28" s="126"/>
      <c r="P28" s="26" t="s">
        <v>309</v>
      </c>
      <c r="Q28" s="232">
        <f>K28/H28</f>
        <v>0.33333333333333331</v>
      </c>
      <c r="R28" s="77"/>
      <c r="S28" s="77"/>
      <c r="T28" s="110" t="s">
        <v>342</v>
      </c>
      <c r="U28" s="187"/>
    </row>
    <row r="29" spans="1:21" ht="73.5" customHeight="1">
      <c r="A29" s="181"/>
      <c r="B29" s="181"/>
      <c r="C29" s="27" t="s">
        <v>87</v>
      </c>
      <c r="D29" s="27" t="s">
        <v>88</v>
      </c>
      <c r="E29" s="27" t="s">
        <v>89</v>
      </c>
      <c r="F29" s="27" t="s">
        <v>90</v>
      </c>
      <c r="G29" s="36">
        <v>20270170</v>
      </c>
      <c r="H29" s="72">
        <v>24324204</v>
      </c>
      <c r="I29" s="97">
        <v>13306000</v>
      </c>
      <c r="J29" s="80">
        <v>5482100</v>
      </c>
      <c r="K29" s="98">
        <f t="shared" si="0"/>
        <v>18788100</v>
      </c>
      <c r="L29" s="77"/>
      <c r="M29" s="77"/>
      <c r="N29" s="126"/>
      <c r="O29" s="126"/>
      <c r="P29" s="26"/>
      <c r="Q29" s="232">
        <f>K29/H29</f>
        <v>0.77240348748925147</v>
      </c>
      <c r="R29" s="77"/>
      <c r="S29" s="77"/>
      <c r="T29" s="110" t="s">
        <v>342</v>
      </c>
      <c r="U29" s="188"/>
    </row>
    <row r="30" spans="1:21" ht="159.94999999999999" customHeight="1">
      <c r="A30" s="35" t="s">
        <v>91</v>
      </c>
      <c r="B30" s="35" t="s">
        <v>92</v>
      </c>
      <c r="C30" s="27" t="s">
        <v>93</v>
      </c>
      <c r="D30" s="27" t="s">
        <v>94</v>
      </c>
      <c r="E30" s="27" t="s">
        <v>95</v>
      </c>
      <c r="F30" s="27" t="s">
        <v>96</v>
      </c>
      <c r="G30" s="29">
        <v>7</v>
      </c>
      <c r="H30" s="67">
        <v>9</v>
      </c>
      <c r="I30" s="78">
        <v>0</v>
      </c>
      <c r="J30" s="78">
        <v>2</v>
      </c>
      <c r="K30" s="78">
        <f t="shared" si="0"/>
        <v>2</v>
      </c>
      <c r="L30" s="77"/>
      <c r="M30" s="77"/>
      <c r="N30" s="127"/>
      <c r="O30" s="127"/>
      <c r="P30" s="26"/>
      <c r="Q30" s="233">
        <v>0.53</v>
      </c>
      <c r="R30" s="77"/>
      <c r="S30" s="77"/>
      <c r="T30" s="111" t="s">
        <v>343</v>
      </c>
      <c r="U30" s="120" t="s">
        <v>355</v>
      </c>
    </row>
    <row r="31" spans="1:21" ht="99">
      <c r="A31" s="178" t="s">
        <v>97</v>
      </c>
      <c r="B31" s="178" t="s">
        <v>98</v>
      </c>
      <c r="C31" s="162" t="s">
        <v>99</v>
      </c>
      <c r="D31" s="27" t="s">
        <v>301</v>
      </c>
      <c r="E31" s="162" t="s">
        <v>100</v>
      </c>
      <c r="F31" s="162" t="s">
        <v>101</v>
      </c>
      <c r="G31" s="163">
        <v>0.25</v>
      </c>
      <c r="H31" s="166">
        <v>0.5</v>
      </c>
      <c r="I31" s="83">
        <f>2/8</f>
        <v>0.25</v>
      </c>
      <c r="J31" s="82">
        <f>2/8</f>
        <v>0.25</v>
      </c>
      <c r="K31" s="92">
        <f t="shared" si="0"/>
        <v>0.5</v>
      </c>
      <c r="L31" s="77"/>
      <c r="M31" s="77"/>
      <c r="N31" s="125">
        <v>350000000</v>
      </c>
      <c r="O31" s="125">
        <v>50000000</v>
      </c>
      <c r="P31" s="26"/>
      <c r="Q31" s="232">
        <f>K31</f>
        <v>0.5</v>
      </c>
      <c r="R31" s="77"/>
      <c r="S31" s="77"/>
      <c r="T31" s="111" t="s">
        <v>344</v>
      </c>
      <c r="U31" s="186" t="s">
        <v>356</v>
      </c>
    </row>
    <row r="32" spans="1:21" ht="90" customHeight="1">
      <c r="A32" s="178"/>
      <c r="B32" s="178"/>
      <c r="C32" s="162"/>
      <c r="D32" s="27" t="s">
        <v>102</v>
      </c>
      <c r="E32" s="162"/>
      <c r="F32" s="162"/>
      <c r="G32" s="164"/>
      <c r="H32" s="167"/>
      <c r="I32" s="83">
        <f>9/18</f>
        <v>0.5</v>
      </c>
      <c r="J32" s="82">
        <f>1/18</f>
        <v>5.5555555555555552E-2</v>
      </c>
      <c r="K32" s="92">
        <f t="shared" si="0"/>
        <v>0.55555555555555558</v>
      </c>
      <c r="L32" s="77"/>
      <c r="M32" s="77"/>
      <c r="N32" s="126"/>
      <c r="O32" s="126"/>
      <c r="P32" s="26"/>
      <c r="Q32" s="232">
        <f t="shared" ref="Q32:Q35" si="1">K32</f>
        <v>0.55555555555555558</v>
      </c>
      <c r="R32" s="77"/>
      <c r="S32" s="77"/>
      <c r="T32" s="111" t="s">
        <v>344</v>
      </c>
      <c r="U32" s="187"/>
    </row>
    <row r="33" spans="1:21" ht="77.099999999999994" customHeight="1">
      <c r="A33" s="178"/>
      <c r="B33" s="178"/>
      <c r="C33" s="162"/>
      <c r="D33" s="27" t="s">
        <v>103</v>
      </c>
      <c r="E33" s="162"/>
      <c r="F33" s="162"/>
      <c r="G33" s="164"/>
      <c r="H33" s="167"/>
      <c r="I33" s="83">
        <f>6/18</f>
        <v>0.33333333333333331</v>
      </c>
      <c r="J33" s="82">
        <f>4/18</f>
        <v>0.22222222222222221</v>
      </c>
      <c r="K33" s="92">
        <f t="shared" ref="K33:K34" si="2">J33+I33</f>
        <v>0.55555555555555558</v>
      </c>
      <c r="L33" s="77"/>
      <c r="M33" s="77"/>
      <c r="N33" s="126"/>
      <c r="O33" s="126"/>
      <c r="P33" s="26"/>
      <c r="Q33" s="232">
        <f t="shared" si="1"/>
        <v>0.55555555555555558</v>
      </c>
      <c r="R33" s="77"/>
      <c r="S33" s="77"/>
      <c r="T33" s="111" t="s">
        <v>344</v>
      </c>
      <c r="U33" s="187"/>
    </row>
    <row r="34" spans="1:21" ht="72" customHeight="1">
      <c r="A34" s="178"/>
      <c r="B34" s="178"/>
      <c r="C34" s="162"/>
      <c r="D34" s="27" t="s">
        <v>104</v>
      </c>
      <c r="E34" s="162"/>
      <c r="F34" s="162"/>
      <c r="G34" s="164"/>
      <c r="H34" s="167"/>
      <c r="I34" s="84">
        <f>3/9</f>
        <v>0.33333333333333331</v>
      </c>
      <c r="J34" s="82">
        <f>2/9</f>
        <v>0.22222222222222221</v>
      </c>
      <c r="K34" s="92">
        <f t="shared" si="2"/>
        <v>0.55555555555555558</v>
      </c>
      <c r="L34" s="77"/>
      <c r="M34" s="77"/>
      <c r="N34" s="126"/>
      <c r="O34" s="126"/>
      <c r="P34" s="26"/>
      <c r="Q34" s="232">
        <f t="shared" si="1"/>
        <v>0.55555555555555558</v>
      </c>
      <c r="R34" s="77"/>
      <c r="S34" s="77"/>
      <c r="T34" s="111" t="s">
        <v>344</v>
      </c>
      <c r="U34" s="187"/>
    </row>
    <row r="35" spans="1:21" ht="93" customHeight="1">
      <c r="A35" s="178"/>
      <c r="B35" s="178"/>
      <c r="C35" s="162"/>
      <c r="D35" s="27" t="s">
        <v>105</v>
      </c>
      <c r="E35" s="162"/>
      <c r="F35" s="162"/>
      <c r="G35" s="165"/>
      <c r="H35" s="168"/>
      <c r="I35" s="83">
        <f>5/11</f>
        <v>0.45454545454545453</v>
      </c>
      <c r="J35" s="82">
        <f>2/11</f>
        <v>0.18181818181818182</v>
      </c>
      <c r="K35" s="92">
        <f>J35+I35</f>
        <v>0.63636363636363635</v>
      </c>
      <c r="L35" s="77"/>
      <c r="M35" s="77"/>
      <c r="N35" s="127"/>
      <c r="O35" s="127"/>
      <c r="P35" s="26"/>
      <c r="Q35" s="232">
        <f t="shared" si="1"/>
        <v>0.63636363636363635</v>
      </c>
      <c r="R35" s="77"/>
      <c r="S35" s="77"/>
      <c r="T35" s="111" t="s">
        <v>344</v>
      </c>
      <c r="U35" s="187"/>
    </row>
    <row r="36" spans="1:21" ht="153.75" customHeight="1">
      <c r="A36" s="181"/>
      <c r="B36" s="181"/>
      <c r="C36" s="162"/>
      <c r="D36" s="27" t="s">
        <v>106</v>
      </c>
      <c r="E36" s="28" t="s">
        <v>107</v>
      </c>
      <c r="F36" s="28" t="s">
        <v>108</v>
      </c>
      <c r="G36" s="30">
        <f>263*(1+50%)</f>
        <v>394.5</v>
      </c>
      <c r="H36" s="68">
        <v>0.6</v>
      </c>
      <c r="I36" s="78">
        <v>305</v>
      </c>
      <c r="J36" s="78">
        <v>180</v>
      </c>
      <c r="K36" s="93">
        <f>J36+I36</f>
        <v>485</v>
      </c>
      <c r="L36" s="77"/>
      <c r="M36" s="77"/>
      <c r="N36" s="78"/>
      <c r="O36" s="78"/>
      <c r="P36" s="26" t="s">
        <v>302</v>
      </c>
      <c r="Q36" s="232">
        <v>1</v>
      </c>
      <c r="R36" s="77"/>
      <c r="S36" s="77"/>
      <c r="T36" s="111" t="s">
        <v>344</v>
      </c>
      <c r="U36" s="187"/>
    </row>
    <row r="37" spans="1:21" ht="63.75" customHeight="1">
      <c r="A37" s="181"/>
      <c r="B37" s="178" t="s">
        <v>109</v>
      </c>
      <c r="C37" s="162" t="s">
        <v>110</v>
      </c>
      <c r="D37" s="162" t="s">
        <v>111</v>
      </c>
      <c r="E37" s="27" t="s">
        <v>112</v>
      </c>
      <c r="F37" s="27" t="s">
        <v>113</v>
      </c>
      <c r="G37" s="31">
        <v>0.13</v>
      </c>
      <c r="H37" s="68">
        <v>0.13</v>
      </c>
      <c r="I37" s="79">
        <v>0.13</v>
      </c>
      <c r="J37" s="79">
        <v>0.13</v>
      </c>
      <c r="K37" s="79">
        <f>J37</f>
        <v>0.13</v>
      </c>
      <c r="L37" s="77"/>
      <c r="M37" s="77"/>
      <c r="N37" s="119">
        <v>18719116</v>
      </c>
      <c r="O37" s="119">
        <v>398000000</v>
      </c>
      <c r="P37" s="26" t="s">
        <v>299</v>
      </c>
      <c r="Q37" s="232">
        <v>1</v>
      </c>
      <c r="R37" s="77"/>
      <c r="S37" s="77"/>
      <c r="T37" s="111" t="s">
        <v>344</v>
      </c>
      <c r="U37" s="187"/>
    </row>
    <row r="38" spans="1:21" ht="124.5" customHeight="1">
      <c r="A38" s="181"/>
      <c r="B38" s="181"/>
      <c r="C38" s="162"/>
      <c r="D38" s="162"/>
      <c r="E38" s="27" t="s">
        <v>114</v>
      </c>
      <c r="F38" s="27" t="s">
        <v>115</v>
      </c>
      <c r="G38" s="31">
        <v>0.1</v>
      </c>
      <c r="H38" s="68">
        <v>0.3</v>
      </c>
      <c r="I38" s="79">
        <v>0</v>
      </c>
      <c r="J38" s="79">
        <v>0</v>
      </c>
      <c r="K38" s="92">
        <f>J38+I38</f>
        <v>0</v>
      </c>
      <c r="L38" s="77"/>
      <c r="M38" s="77"/>
      <c r="N38" s="78"/>
      <c r="O38" s="78"/>
      <c r="P38" s="26" t="s">
        <v>300</v>
      </c>
      <c r="Q38" s="232">
        <v>0</v>
      </c>
      <c r="R38" s="77"/>
      <c r="S38" s="77"/>
      <c r="T38" s="111" t="s">
        <v>344</v>
      </c>
      <c r="U38" s="188"/>
    </row>
    <row r="39" spans="1:21" ht="115.5">
      <c r="A39" s="178" t="s">
        <v>116</v>
      </c>
      <c r="B39" s="178" t="s">
        <v>117</v>
      </c>
      <c r="C39" s="34" t="s">
        <v>118</v>
      </c>
      <c r="D39" s="34" t="s">
        <v>119</v>
      </c>
      <c r="E39" s="34" t="s">
        <v>120</v>
      </c>
      <c r="F39" s="34" t="s">
        <v>121</v>
      </c>
      <c r="G39" s="31">
        <v>0.63</v>
      </c>
      <c r="H39" s="68">
        <v>0.66</v>
      </c>
      <c r="I39" s="82">
        <f>5/11</f>
        <v>0.45454545454545453</v>
      </c>
      <c r="J39" s="78">
        <f>11/11</f>
        <v>1</v>
      </c>
      <c r="K39" s="79">
        <v>1</v>
      </c>
      <c r="L39" s="77"/>
      <c r="M39" s="77"/>
      <c r="N39" s="125">
        <v>400000000</v>
      </c>
      <c r="O39" s="125">
        <v>143000000</v>
      </c>
      <c r="P39" s="26"/>
      <c r="Q39" s="232">
        <f>K39</f>
        <v>1</v>
      </c>
      <c r="R39" s="77"/>
      <c r="S39" s="77"/>
      <c r="T39" s="112" t="s">
        <v>345</v>
      </c>
      <c r="U39" s="186" t="s">
        <v>357</v>
      </c>
    </row>
    <row r="40" spans="1:21" ht="111" customHeight="1">
      <c r="A40" s="178"/>
      <c r="B40" s="178"/>
      <c r="C40" s="27" t="s">
        <v>122</v>
      </c>
      <c r="D40" s="100" t="s">
        <v>278</v>
      </c>
      <c r="E40" s="100" t="s">
        <v>123</v>
      </c>
      <c r="F40" s="100" t="s">
        <v>124</v>
      </c>
      <c r="G40" s="37">
        <v>0.1</v>
      </c>
      <c r="H40" s="73">
        <v>0.2</v>
      </c>
      <c r="I40" s="82">
        <f>11/23</f>
        <v>0.47826086956521741</v>
      </c>
      <c r="J40" s="78">
        <f>23/23</f>
        <v>1</v>
      </c>
      <c r="K40" s="79">
        <v>1</v>
      </c>
      <c r="L40" s="77"/>
      <c r="M40" s="77"/>
      <c r="N40" s="126"/>
      <c r="O40" s="126"/>
      <c r="P40" s="26"/>
      <c r="Q40" s="232">
        <f>K40</f>
        <v>1</v>
      </c>
      <c r="R40" s="77"/>
      <c r="S40" s="77"/>
      <c r="T40" s="112" t="s">
        <v>345</v>
      </c>
      <c r="U40" s="187"/>
    </row>
    <row r="41" spans="1:21" ht="115.5">
      <c r="A41" s="178"/>
      <c r="B41" s="178"/>
      <c r="C41" s="179" t="s">
        <v>125</v>
      </c>
      <c r="D41" s="101" t="s">
        <v>279</v>
      </c>
      <c r="E41" s="101" t="s">
        <v>280</v>
      </c>
      <c r="F41" s="101" t="s">
        <v>281</v>
      </c>
      <c r="G41" s="99">
        <v>2</v>
      </c>
      <c r="H41" s="69">
        <v>2</v>
      </c>
      <c r="I41" s="78">
        <v>0</v>
      </c>
      <c r="J41" s="78">
        <v>0</v>
      </c>
      <c r="K41" s="79">
        <v>0</v>
      </c>
      <c r="L41" s="77"/>
      <c r="M41" s="77"/>
      <c r="N41" s="126"/>
      <c r="O41" s="126"/>
      <c r="P41" s="26"/>
      <c r="Q41" s="232">
        <f>K41</f>
        <v>0</v>
      </c>
      <c r="R41" s="77"/>
      <c r="S41" s="77"/>
      <c r="T41" s="112" t="s">
        <v>345</v>
      </c>
      <c r="U41" s="187"/>
    </row>
    <row r="42" spans="1:21" ht="117" customHeight="1">
      <c r="A42" s="178"/>
      <c r="B42" s="178"/>
      <c r="C42" s="180"/>
      <c r="D42" s="101" t="s">
        <v>282</v>
      </c>
      <c r="E42" s="101" t="s">
        <v>283</v>
      </c>
      <c r="F42" s="101" t="s">
        <v>284</v>
      </c>
      <c r="G42" s="99">
        <v>1</v>
      </c>
      <c r="H42" s="69">
        <v>1</v>
      </c>
      <c r="I42" s="78">
        <v>2</v>
      </c>
      <c r="J42" s="78">
        <v>2</v>
      </c>
      <c r="K42" s="79">
        <v>1</v>
      </c>
      <c r="L42" s="77"/>
      <c r="M42" s="77"/>
      <c r="N42" s="127"/>
      <c r="O42" s="127"/>
      <c r="P42" s="26"/>
      <c r="Q42" s="232">
        <f>K42</f>
        <v>1</v>
      </c>
      <c r="R42" s="77"/>
      <c r="S42" s="77"/>
      <c r="T42" s="112" t="s">
        <v>345</v>
      </c>
      <c r="U42" s="188"/>
    </row>
    <row r="43" spans="1:21" ht="170.1" customHeight="1">
      <c r="A43" s="178" t="s">
        <v>126</v>
      </c>
      <c r="B43" s="178" t="s">
        <v>127</v>
      </c>
      <c r="C43" s="27" t="s">
        <v>128</v>
      </c>
      <c r="D43" s="26" t="s">
        <v>129</v>
      </c>
      <c r="E43" s="26" t="s">
        <v>130</v>
      </c>
      <c r="F43" s="26" t="s">
        <v>131</v>
      </c>
      <c r="G43" s="27">
        <v>4</v>
      </c>
      <c r="H43" s="69">
        <v>6</v>
      </c>
      <c r="I43" s="78">
        <v>1</v>
      </c>
      <c r="J43" s="78">
        <v>2</v>
      </c>
      <c r="K43" s="78">
        <f>J43+I43</f>
        <v>3</v>
      </c>
      <c r="L43" s="77"/>
      <c r="M43" s="77"/>
      <c r="N43" s="125">
        <v>75000000</v>
      </c>
      <c r="O43" s="128"/>
      <c r="P43" s="26" t="s">
        <v>317</v>
      </c>
      <c r="Q43" s="232">
        <f>K43/H43</f>
        <v>0.5</v>
      </c>
      <c r="R43" s="77"/>
      <c r="S43" s="77"/>
      <c r="T43" s="111" t="s">
        <v>346</v>
      </c>
      <c r="U43" s="186" t="s">
        <v>358</v>
      </c>
    </row>
    <row r="44" spans="1:21" ht="123.95" customHeight="1">
      <c r="A44" s="178"/>
      <c r="B44" s="178"/>
      <c r="C44" s="162" t="s">
        <v>132</v>
      </c>
      <c r="D44" s="27" t="s">
        <v>133</v>
      </c>
      <c r="E44" s="38" t="s">
        <v>134</v>
      </c>
      <c r="F44" s="38" t="s">
        <v>135</v>
      </c>
      <c r="G44" s="37">
        <v>0.2</v>
      </c>
      <c r="H44" s="74">
        <v>0.4</v>
      </c>
      <c r="I44" s="79">
        <v>0.25</v>
      </c>
      <c r="J44" s="78">
        <v>0</v>
      </c>
      <c r="K44" s="78">
        <v>0</v>
      </c>
      <c r="L44" s="77"/>
      <c r="M44" s="77"/>
      <c r="N44" s="126"/>
      <c r="O44" s="129"/>
      <c r="P44" s="26" t="s">
        <v>313</v>
      </c>
      <c r="Q44" s="232">
        <f>K44/H44</f>
        <v>0</v>
      </c>
      <c r="R44" s="77"/>
      <c r="S44" s="77"/>
      <c r="T44" s="111" t="s">
        <v>346</v>
      </c>
      <c r="U44" s="187"/>
    </row>
    <row r="45" spans="1:21" ht="81" customHeight="1">
      <c r="A45" s="178"/>
      <c r="B45" s="178"/>
      <c r="C45" s="177"/>
      <c r="D45" s="162" t="s">
        <v>136</v>
      </c>
      <c r="E45" s="162" t="s">
        <v>137</v>
      </c>
      <c r="F45" s="27" t="s">
        <v>138</v>
      </c>
      <c r="G45" s="27">
        <v>3</v>
      </c>
      <c r="H45" s="75">
        <f>G45+(G45*20%)</f>
        <v>3.6</v>
      </c>
      <c r="I45" s="78">
        <v>0</v>
      </c>
      <c r="J45" s="78">
        <v>1</v>
      </c>
      <c r="K45" s="78">
        <f>J45+I45</f>
        <v>1</v>
      </c>
      <c r="L45" s="77"/>
      <c r="M45" s="77"/>
      <c r="N45" s="126"/>
      <c r="O45" s="129"/>
      <c r="P45" s="26"/>
      <c r="Q45" s="232">
        <f>K45/H45</f>
        <v>0.27777777777777779</v>
      </c>
      <c r="R45" s="77"/>
      <c r="S45" s="77"/>
      <c r="T45" s="111" t="s">
        <v>346</v>
      </c>
      <c r="U45" s="187"/>
    </row>
    <row r="46" spans="1:21" ht="177.95" customHeight="1">
      <c r="A46" s="178"/>
      <c r="B46" s="178"/>
      <c r="C46" s="177"/>
      <c r="D46" s="177"/>
      <c r="E46" s="162"/>
      <c r="F46" s="27" t="s">
        <v>139</v>
      </c>
      <c r="G46" s="27">
        <v>3</v>
      </c>
      <c r="H46" s="75">
        <f>G46+(G46*20%)</f>
        <v>3.6</v>
      </c>
      <c r="I46" s="78">
        <v>4</v>
      </c>
      <c r="J46" s="78">
        <v>20</v>
      </c>
      <c r="K46" s="78">
        <f>J46+I46</f>
        <v>24</v>
      </c>
      <c r="L46" s="77"/>
      <c r="M46" s="77"/>
      <c r="N46" s="126"/>
      <c r="O46" s="129"/>
      <c r="P46" s="26" t="s">
        <v>315</v>
      </c>
      <c r="Q46" s="232">
        <v>1</v>
      </c>
      <c r="R46" s="77"/>
      <c r="S46" s="77"/>
      <c r="T46" s="111" t="s">
        <v>346</v>
      </c>
      <c r="U46" s="187"/>
    </row>
    <row r="47" spans="1:21" ht="141" customHeight="1">
      <c r="A47" s="178"/>
      <c r="B47" s="178"/>
      <c r="C47" s="27" t="s">
        <v>140</v>
      </c>
      <c r="D47" s="27" t="s">
        <v>141</v>
      </c>
      <c r="E47" s="27" t="s">
        <v>142</v>
      </c>
      <c r="F47" s="27" t="s">
        <v>143</v>
      </c>
      <c r="G47" s="27">
        <v>1</v>
      </c>
      <c r="H47" s="69">
        <v>1</v>
      </c>
      <c r="I47" s="78">
        <v>0</v>
      </c>
      <c r="J47" s="78">
        <v>0</v>
      </c>
      <c r="K47" s="78">
        <v>0</v>
      </c>
      <c r="L47" s="77"/>
      <c r="M47" s="77"/>
      <c r="N47" s="126"/>
      <c r="O47" s="129"/>
      <c r="P47" s="26" t="s">
        <v>314</v>
      </c>
      <c r="Q47" s="233">
        <f>K47/H47</f>
        <v>0</v>
      </c>
      <c r="R47" s="77"/>
      <c r="S47" s="77"/>
      <c r="T47" s="111" t="s">
        <v>346</v>
      </c>
      <c r="U47" s="187"/>
    </row>
    <row r="48" spans="1:21" ht="86.1" customHeight="1">
      <c r="A48" s="178"/>
      <c r="B48" s="178"/>
      <c r="C48" s="27" t="s">
        <v>144</v>
      </c>
      <c r="D48" s="27" t="s">
        <v>145</v>
      </c>
      <c r="E48" s="27" t="s">
        <v>146</v>
      </c>
      <c r="F48" s="27" t="s">
        <v>147</v>
      </c>
      <c r="G48" s="27">
        <v>1</v>
      </c>
      <c r="H48" s="69">
        <v>1</v>
      </c>
      <c r="I48" s="78">
        <v>1</v>
      </c>
      <c r="J48" s="78">
        <v>0</v>
      </c>
      <c r="K48" s="78">
        <f>J48+I48</f>
        <v>1</v>
      </c>
      <c r="L48" s="77"/>
      <c r="M48" s="77"/>
      <c r="N48" s="126"/>
      <c r="O48" s="129"/>
      <c r="P48" s="26"/>
      <c r="Q48" s="232">
        <f>K48/H48</f>
        <v>1</v>
      </c>
      <c r="R48" s="77"/>
      <c r="S48" s="77"/>
      <c r="T48" s="111" t="s">
        <v>346</v>
      </c>
      <c r="U48" s="187"/>
    </row>
    <row r="49" spans="1:21" ht="132.75" thickBot="1">
      <c r="A49" s="178"/>
      <c r="B49" s="178"/>
      <c r="C49" s="27" t="s">
        <v>148</v>
      </c>
      <c r="D49" s="27" t="s">
        <v>149</v>
      </c>
      <c r="E49" s="27" t="s">
        <v>150</v>
      </c>
      <c r="F49" s="27" t="s">
        <v>151</v>
      </c>
      <c r="G49" s="39">
        <v>3</v>
      </c>
      <c r="H49" s="76">
        <v>3</v>
      </c>
      <c r="I49" s="78">
        <v>1</v>
      </c>
      <c r="J49" s="78">
        <f>1+1</f>
        <v>2</v>
      </c>
      <c r="K49" s="78">
        <f>J49+I49</f>
        <v>3</v>
      </c>
      <c r="L49" s="77"/>
      <c r="M49" s="77"/>
      <c r="N49" s="127"/>
      <c r="O49" s="130"/>
      <c r="P49" s="26" t="s">
        <v>316</v>
      </c>
      <c r="Q49" s="232">
        <f>K49/H49</f>
        <v>1</v>
      </c>
      <c r="R49" s="77"/>
      <c r="S49" s="77"/>
      <c r="T49" s="111" t="s">
        <v>347</v>
      </c>
      <c r="U49" s="188"/>
    </row>
  </sheetData>
  <mergeCells count="73">
    <mergeCell ref="U39:U42"/>
    <mergeCell ref="U43:U49"/>
    <mergeCell ref="U15:U16"/>
    <mergeCell ref="U8:U14"/>
    <mergeCell ref="U19:U25"/>
    <mergeCell ref="U26:U29"/>
    <mergeCell ref="U31:U38"/>
    <mergeCell ref="A5:A7"/>
    <mergeCell ref="B5:B7"/>
    <mergeCell ref="C5:C7"/>
    <mergeCell ref="D5:D7"/>
    <mergeCell ref="E5:E7"/>
    <mergeCell ref="A8:A17"/>
    <mergeCell ref="B8:B17"/>
    <mergeCell ref="C9:C10"/>
    <mergeCell ref="A19:A25"/>
    <mergeCell ref="B19:B25"/>
    <mergeCell ref="C19:C20"/>
    <mergeCell ref="A26:A29"/>
    <mergeCell ref="B26:B29"/>
    <mergeCell ref="C26:C28"/>
    <mergeCell ref="A31:A38"/>
    <mergeCell ref="B31:B36"/>
    <mergeCell ref="C31:C36"/>
    <mergeCell ref="B37:B38"/>
    <mergeCell ref="C37:C38"/>
    <mergeCell ref="D37:D38"/>
    <mergeCell ref="D45:D46"/>
    <mergeCell ref="A39:A42"/>
    <mergeCell ref="B39:B42"/>
    <mergeCell ref="C41:C42"/>
    <mergeCell ref="A43:A49"/>
    <mergeCell ref="B43:B49"/>
    <mergeCell ref="C44:C46"/>
    <mergeCell ref="G5:H5"/>
    <mergeCell ref="E31:E35"/>
    <mergeCell ref="F31:F35"/>
    <mergeCell ref="D19:D20"/>
    <mergeCell ref="C22:C24"/>
    <mergeCell ref="F5:F7"/>
    <mergeCell ref="E45:E46"/>
    <mergeCell ref="G31:G35"/>
    <mergeCell ref="H31:H35"/>
    <mergeCell ref="G6:G7"/>
    <mergeCell ref="H6:H7"/>
    <mergeCell ref="P3:U3"/>
    <mergeCell ref="A3:B3"/>
    <mergeCell ref="U5:U7"/>
    <mergeCell ref="C3:O3"/>
    <mergeCell ref="R5:R7"/>
    <mergeCell ref="S5:S7"/>
    <mergeCell ref="T5:T7"/>
    <mergeCell ref="I6:I7"/>
    <mergeCell ref="J6:J7"/>
    <mergeCell ref="L6:M6"/>
    <mergeCell ref="N6:O6"/>
    <mergeCell ref="I5:J5"/>
    <mergeCell ref="K5:K7"/>
    <mergeCell ref="L5:O5"/>
    <mergeCell ref="P5:P7"/>
    <mergeCell ref="Q5:Q7"/>
    <mergeCell ref="N8:N17"/>
    <mergeCell ref="O8:O17"/>
    <mergeCell ref="N19:N25"/>
    <mergeCell ref="O19:O25"/>
    <mergeCell ref="N26:N30"/>
    <mergeCell ref="O26:O30"/>
    <mergeCell ref="N31:N35"/>
    <mergeCell ref="O31:O35"/>
    <mergeCell ref="N39:N42"/>
    <mergeCell ref="O39:O42"/>
    <mergeCell ref="N43:N49"/>
    <mergeCell ref="O43:O49"/>
  </mergeCells>
  <conditionalFormatting sqref="I8:I12 I14:I49">
    <cfRule type="cellIs" dxfId="3" priority="4" operator="lessThan">
      <formula>0</formula>
    </cfRule>
  </conditionalFormatting>
  <conditionalFormatting sqref="J19">
    <cfRule type="cellIs" dxfId="2" priority="2" operator="lessThan">
      <formula>0</formula>
    </cfRule>
  </conditionalFormatting>
  <conditionalFormatting sqref="J23">
    <cfRule type="cellIs" dxfId="1" priority="1" operator="lessThan">
      <formula>0</formula>
    </cfRule>
  </conditionalFormatting>
  <conditionalFormatting sqref="J37">
    <cfRule type="cellIs" dxfId="0" priority="3" operator="lessThan">
      <formula>0</formula>
    </cfRule>
  </conditionalFormatting>
  <hyperlinks>
    <hyperlink ref="U8" r:id="rId1" xr:uid="{B326D445-B3B1-F34D-A750-2F7679DCF815}"/>
    <hyperlink ref="U15" r:id="rId2" xr:uid="{FE390C9D-A4AB-864D-AA4A-F98F750A6B80}"/>
    <hyperlink ref="U18" r:id="rId3" xr:uid="{2D2FCD88-14CB-BC48-965C-75F4060BA6FC}"/>
    <hyperlink ref="U19" r:id="rId4" xr:uid="{947EFED5-FD4E-5542-8C6A-D0B1647B689E}"/>
    <hyperlink ref="U26" r:id="rId5" xr:uid="{2DFB1BFD-190D-5B46-8DC5-7754B98067C5}"/>
    <hyperlink ref="U30" r:id="rId6" xr:uid="{A30B40CF-2CDE-424E-89FC-DF890C8113A5}"/>
    <hyperlink ref="U31" r:id="rId7" xr:uid="{7D1F404F-8C91-3F43-8E6F-EAA868165B2D}"/>
    <hyperlink ref="U43" r:id="rId8" xr:uid="{CBC4BD3A-C7A7-EA46-A5DC-76EF893A416A}"/>
    <hyperlink ref="U39" r:id="rId9" xr:uid="{929D03E1-88BF-224D-95D1-960A17D3E22C}"/>
  </hyperlinks>
  <pageMargins left="0.7" right="0.7" top="0.75" bottom="0.75" header="0.3" footer="0.3"/>
  <pageSetup orientation="portrait" r:id="rId10"/>
  <drawing r:id="rId11"/>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50"/>
  <sheetViews>
    <sheetView tabSelected="1" zoomScale="90" zoomScaleNormal="90" workbookViewId="0">
      <selection activeCell="C3" sqref="C3:P3"/>
    </sheetView>
  </sheetViews>
  <sheetFormatPr baseColWidth="10" defaultRowHeight="15"/>
  <cols>
    <col min="1" max="1" width="17.6640625" customWidth="1"/>
    <col min="2" max="2" width="20" customWidth="1"/>
    <col min="3" max="3" width="18.77734375" customWidth="1"/>
    <col min="4" max="4" width="23.44140625" customWidth="1"/>
    <col min="5" max="5" width="29.44140625" customWidth="1"/>
    <col min="6" max="6" width="16.109375" customWidth="1"/>
    <col min="7" max="7" width="15.109375" customWidth="1"/>
    <col min="8" max="8" width="9.6640625" customWidth="1"/>
    <col min="9" max="9" width="14.77734375" customWidth="1"/>
    <col min="10" max="10" width="11.77734375" customWidth="1"/>
    <col min="11" max="11" width="13.44140625" customWidth="1"/>
    <col min="12" max="12" width="9.5546875" customWidth="1"/>
    <col min="13" max="14" width="0" hidden="1" customWidth="1"/>
    <col min="15" max="15" width="17.33203125" customWidth="1"/>
    <col min="16" max="16" width="21" customWidth="1"/>
    <col min="17" max="17" width="25" customWidth="1"/>
    <col min="18" max="18" width="10.77734375" style="123"/>
    <col min="19" max="19" width="31.6640625" hidden="1" customWidth="1"/>
    <col min="20" max="20" width="18.109375" hidden="1" customWidth="1"/>
    <col min="22" max="22" width="17.44140625" customWidth="1"/>
  </cols>
  <sheetData>
    <row r="2" spans="1:22" ht="15.75" thickBot="1"/>
    <row r="3" spans="1:22" ht="84" customHeight="1" thickBot="1">
      <c r="A3" s="190"/>
      <c r="B3" s="191"/>
      <c r="C3" s="137" t="s">
        <v>262</v>
      </c>
      <c r="D3" s="137"/>
      <c r="E3" s="137"/>
      <c r="F3" s="137"/>
      <c r="G3" s="137"/>
      <c r="H3" s="137"/>
      <c r="I3" s="137"/>
      <c r="J3" s="137"/>
      <c r="K3" s="137"/>
      <c r="L3" s="137"/>
      <c r="M3" s="137"/>
      <c r="N3" s="137"/>
      <c r="O3" s="137"/>
      <c r="P3" s="138"/>
      <c r="Q3" s="189" t="s">
        <v>371</v>
      </c>
      <c r="R3" s="131"/>
      <c r="S3" s="131"/>
      <c r="T3" s="131"/>
      <c r="U3" s="131"/>
      <c r="V3" s="132"/>
    </row>
    <row r="5" spans="1:22" ht="2.25" customHeight="1" thickBot="1"/>
    <row r="6" spans="1:22" ht="42.75" customHeight="1" thickTop="1" thickBot="1">
      <c r="A6" s="223" t="s">
        <v>0</v>
      </c>
      <c r="B6" s="199" t="s">
        <v>1</v>
      </c>
      <c r="C6" s="199" t="s">
        <v>2</v>
      </c>
      <c r="D6" s="199" t="s">
        <v>3</v>
      </c>
      <c r="E6" s="199" t="s">
        <v>263</v>
      </c>
      <c r="F6" s="199" t="s">
        <v>4</v>
      </c>
      <c r="G6" s="199" t="s">
        <v>5</v>
      </c>
      <c r="H6" s="173" t="s">
        <v>277</v>
      </c>
      <c r="I6" s="173"/>
      <c r="J6" s="197" t="s">
        <v>286</v>
      </c>
      <c r="K6" s="197"/>
      <c r="L6" s="149" t="s">
        <v>285</v>
      </c>
      <c r="M6" s="151" t="s">
        <v>348</v>
      </c>
      <c r="N6" s="198"/>
      <c r="O6" s="198"/>
      <c r="P6" s="152"/>
      <c r="Q6" s="194" t="s">
        <v>287</v>
      </c>
      <c r="R6" s="195" t="s">
        <v>288</v>
      </c>
      <c r="S6" s="193" t="s">
        <v>289</v>
      </c>
      <c r="T6" s="194" t="s">
        <v>290</v>
      </c>
      <c r="U6" s="194" t="s">
        <v>291</v>
      </c>
      <c r="V6" s="135" t="s">
        <v>338</v>
      </c>
    </row>
    <row r="7" spans="1:22" ht="16.5" thickTop="1" thickBot="1">
      <c r="A7" s="224"/>
      <c r="B7" s="200"/>
      <c r="C7" s="200"/>
      <c r="D7" s="200"/>
      <c r="E7" s="200"/>
      <c r="F7" s="200"/>
      <c r="G7" s="200"/>
      <c r="H7" s="169" t="s">
        <v>156</v>
      </c>
      <c r="I7" s="171" t="s">
        <v>157</v>
      </c>
      <c r="J7" s="147" t="s">
        <v>292</v>
      </c>
      <c r="K7" s="149" t="s">
        <v>293</v>
      </c>
      <c r="L7" s="155"/>
      <c r="M7" s="151" t="s">
        <v>152</v>
      </c>
      <c r="N7" s="152"/>
      <c r="O7" s="151" t="s">
        <v>153</v>
      </c>
      <c r="P7" s="152"/>
      <c r="Q7" s="143"/>
      <c r="R7" s="160"/>
      <c r="S7" s="140"/>
      <c r="T7" s="143"/>
      <c r="U7" s="143"/>
      <c r="V7" s="135"/>
    </row>
    <row r="8" spans="1:22" ht="16.5" thickTop="1" thickBot="1">
      <c r="A8" s="225"/>
      <c r="B8" s="201"/>
      <c r="C8" s="201"/>
      <c r="D8" s="201"/>
      <c r="E8" s="201"/>
      <c r="F8" s="201"/>
      <c r="G8" s="201"/>
      <c r="H8" s="170"/>
      <c r="I8" s="172"/>
      <c r="J8" s="196"/>
      <c r="K8" s="155"/>
      <c r="L8" s="155"/>
      <c r="M8" s="64" t="s">
        <v>154</v>
      </c>
      <c r="N8" s="65" t="s">
        <v>155</v>
      </c>
      <c r="O8" s="113" t="s">
        <v>154</v>
      </c>
      <c r="P8" s="113" t="s">
        <v>155</v>
      </c>
      <c r="Q8" s="143"/>
      <c r="R8" s="160"/>
      <c r="S8" s="140"/>
      <c r="T8" s="143"/>
      <c r="U8" s="143"/>
      <c r="V8" s="135"/>
    </row>
    <row r="9" spans="1:22" ht="210.75" customHeight="1">
      <c r="A9" s="40" t="s">
        <v>158</v>
      </c>
      <c r="B9" s="41" t="s">
        <v>159</v>
      </c>
      <c r="C9" s="42" t="s">
        <v>160</v>
      </c>
      <c r="D9" s="43" t="s">
        <v>161</v>
      </c>
      <c r="E9" s="43" t="s">
        <v>264</v>
      </c>
      <c r="F9" s="43" t="s">
        <v>162</v>
      </c>
      <c r="G9" s="44" t="s">
        <v>163</v>
      </c>
      <c r="H9" s="45">
        <v>88</v>
      </c>
      <c r="I9" s="46">
        <v>90</v>
      </c>
      <c r="J9" s="78">
        <v>89.8</v>
      </c>
      <c r="K9" s="78">
        <v>89.8</v>
      </c>
      <c r="L9" s="78">
        <v>89.8</v>
      </c>
      <c r="M9" s="77"/>
      <c r="N9" s="77"/>
      <c r="O9" s="114">
        <v>520000000</v>
      </c>
      <c r="P9" s="114">
        <v>60000000</v>
      </c>
      <c r="Q9" s="43"/>
      <c r="R9" s="124">
        <f>L9/I9</f>
        <v>0.99777777777777776</v>
      </c>
      <c r="S9" s="77"/>
      <c r="T9" s="77"/>
      <c r="U9" s="90" t="s">
        <v>372</v>
      </c>
      <c r="V9" s="120" t="s">
        <v>359</v>
      </c>
    </row>
    <row r="10" spans="1:22" ht="318.75" customHeight="1">
      <c r="A10" s="212" t="s">
        <v>164</v>
      </c>
      <c r="B10" s="47" t="s">
        <v>165</v>
      </c>
      <c r="C10" s="214" t="s">
        <v>166</v>
      </c>
      <c r="D10" s="48" t="s">
        <v>167</v>
      </c>
      <c r="E10" s="48" t="s">
        <v>265</v>
      </c>
      <c r="F10" s="48" t="s">
        <v>168</v>
      </c>
      <c r="G10" s="49" t="s">
        <v>169</v>
      </c>
      <c r="H10" s="50">
        <v>10</v>
      </c>
      <c r="I10" s="50">
        <v>20</v>
      </c>
      <c r="J10" s="78">
        <v>0</v>
      </c>
      <c r="K10" s="78">
        <v>0</v>
      </c>
      <c r="L10" s="78">
        <f t="shared" ref="L10:L16" si="0">K10+J10</f>
        <v>0</v>
      </c>
      <c r="M10" s="77"/>
      <c r="N10" s="77"/>
      <c r="O10" s="115">
        <v>0</v>
      </c>
      <c r="P10" s="115">
        <v>0</v>
      </c>
      <c r="Q10" s="43"/>
      <c r="R10" s="82">
        <v>0</v>
      </c>
      <c r="S10" s="77"/>
      <c r="T10" s="77"/>
      <c r="U10" s="192" t="s">
        <v>373</v>
      </c>
      <c r="V10" s="186" t="s">
        <v>360</v>
      </c>
    </row>
    <row r="11" spans="1:22" ht="192.95" customHeight="1">
      <c r="A11" s="213"/>
      <c r="B11" s="47" t="s">
        <v>170</v>
      </c>
      <c r="C11" s="215"/>
      <c r="D11" s="51" t="s">
        <v>171</v>
      </c>
      <c r="E11" s="51" t="s">
        <v>265</v>
      </c>
      <c r="F11" s="51" t="s">
        <v>70</v>
      </c>
      <c r="G11" s="52" t="s">
        <v>172</v>
      </c>
      <c r="H11" s="53">
        <v>0.6</v>
      </c>
      <c r="I11" s="53">
        <v>0.7</v>
      </c>
      <c r="J11" s="78">
        <f>0/3</f>
        <v>0</v>
      </c>
      <c r="K11" s="82">
        <f>1/3</f>
        <v>0.33333333333333331</v>
      </c>
      <c r="L11" s="91">
        <f t="shared" si="0"/>
        <v>0.33333333333333331</v>
      </c>
      <c r="M11" s="77"/>
      <c r="N11" s="77"/>
      <c r="O11" s="115">
        <v>0</v>
      </c>
      <c r="P11" s="115">
        <v>0</v>
      </c>
      <c r="Q11" s="43" t="s">
        <v>298</v>
      </c>
      <c r="R11" s="82">
        <f t="shared" ref="R11:R16" si="1">L11</f>
        <v>0.33333333333333331</v>
      </c>
      <c r="S11" s="77"/>
      <c r="T11" s="77"/>
      <c r="U11" s="188"/>
      <c r="V11" s="188"/>
    </row>
    <row r="12" spans="1:22" ht="234.95" customHeight="1">
      <c r="A12" s="54" t="s">
        <v>173</v>
      </c>
      <c r="B12" s="47" t="s">
        <v>174</v>
      </c>
      <c r="C12" s="55" t="s">
        <v>175</v>
      </c>
      <c r="D12" s="51" t="s">
        <v>176</v>
      </c>
      <c r="E12" s="51"/>
      <c r="F12" s="51" t="s">
        <v>177</v>
      </c>
      <c r="G12" s="48" t="s">
        <v>178</v>
      </c>
      <c r="H12" s="53">
        <v>0.6</v>
      </c>
      <c r="I12" s="53">
        <v>0.7</v>
      </c>
      <c r="J12" s="79">
        <v>0</v>
      </c>
      <c r="K12" s="82">
        <f>5/9</f>
        <v>0.55555555555555558</v>
      </c>
      <c r="L12" s="79">
        <f t="shared" si="0"/>
        <v>0.55555555555555558</v>
      </c>
      <c r="M12" s="77"/>
      <c r="N12" s="77"/>
      <c r="O12" s="114">
        <v>600000000</v>
      </c>
      <c r="P12" s="114">
        <v>0</v>
      </c>
      <c r="Q12" s="43" t="s">
        <v>330</v>
      </c>
      <c r="R12" s="82">
        <f t="shared" si="1"/>
        <v>0.55555555555555558</v>
      </c>
      <c r="S12" s="105"/>
      <c r="T12" s="77"/>
      <c r="U12" s="90" t="s">
        <v>374</v>
      </c>
      <c r="V12" s="120" t="s">
        <v>361</v>
      </c>
    </row>
    <row r="13" spans="1:22" ht="67.5" customHeight="1">
      <c r="A13" s="212" t="s">
        <v>179</v>
      </c>
      <c r="B13" s="217" t="s">
        <v>180</v>
      </c>
      <c r="C13" s="226" t="s">
        <v>181</v>
      </c>
      <c r="D13" s="210" t="s">
        <v>182</v>
      </c>
      <c r="E13" s="202" t="s">
        <v>266</v>
      </c>
      <c r="F13" s="48" t="s">
        <v>183</v>
      </c>
      <c r="G13" s="48" t="s">
        <v>184</v>
      </c>
      <c r="H13" s="48">
        <v>0</v>
      </c>
      <c r="I13" s="48">
        <v>24</v>
      </c>
      <c r="J13" s="78">
        <v>0</v>
      </c>
      <c r="K13" s="78">
        <v>0</v>
      </c>
      <c r="L13" s="78">
        <f t="shared" si="0"/>
        <v>0</v>
      </c>
      <c r="M13" s="77"/>
      <c r="N13" s="77"/>
      <c r="O13" s="78"/>
      <c r="P13" s="78"/>
      <c r="Q13" s="43" t="s">
        <v>334</v>
      </c>
      <c r="R13" s="82">
        <f t="shared" si="1"/>
        <v>0</v>
      </c>
      <c r="S13" s="105"/>
      <c r="T13" s="77"/>
      <c r="U13" s="78"/>
      <c r="V13" s="186" t="s">
        <v>362</v>
      </c>
    </row>
    <row r="14" spans="1:22" ht="108">
      <c r="A14" s="213"/>
      <c r="B14" s="221"/>
      <c r="C14" s="226"/>
      <c r="D14" s="211"/>
      <c r="E14" s="203"/>
      <c r="F14" s="48" t="s">
        <v>185</v>
      </c>
      <c r="G14" s="48" t="s">
        <v>186</v>
      </c>
      <c r="H14" s="48">
        <v>0</v>
      </c>
      <c r="I14" s="48">
        <v>1</v>
      </c>
      <c r="J14" s="78">
        <v>0</v>
      </c>
      <c r="K14" s="78">
        <v>0</v>
      </c>
      <c r="L14" s="78">
        <f t="shared" si="0"/>
        <v>0</v>
      </c>
      <c r="M14" s="77"/>
      <c r="N14" s="77"/>
      <c r="O14" s="78"/>
      <c r="P14" s="78"/>
      <c r="Q14" s="43" t="s">
        <v>335</v>
      </c>
      <c r="R14" s="82">
        <f t="shared" si="1"/>
        <v>0</v>
      </c>
      <c r="S14" s="105"/>
      <c r="T14" s="77"/>
      <c r="U14" s="78"/>
      <c r="V14" s="188"/>
    </row>
    <row r="15" spans="1:22" ht="162">
      <c r="A15" s="212" t="s">
        <v>187</v>
      </c>
      <c r="B15" s="217" t="s">
        <v>188</v>
      </c>
      <c r="C15" s="214" t="s">
        <v>189</v>
      </c>
      <c r="D15" s="51" t="s">
        <v>190</v>
      </c>
      <c r="E15" s="204" t="s">
        <v>267</v>
      </c>
      <c r="F15" s="51" t="s">
        <v>191</v>
      </c>
      <c r="G15" s="51" t="s">
        <v>192</v>
      </c>
      <c r="H15" s="52">
        <v>1</v>
      </c>
      <c r="I15" s="52">
        <v>1</v>
      </c>
      <c r="J15" s="78">
        <v>0</v>
      </c>
      <c r="K15" s="78">
        <v>0</v>
      </c>
      <c r="L15" s="78">
        <f t="shared" si="0"/>
        <v>0</v>
      </c>
      <c r="M15" s="77"/>
      <c r="N15" s="77"/>
      <c r="O15" s="125">
        <v>350000000</v>
      </c>
      <c r="P15" s="125">
        <v>103000000</v>
      </c>
      <c r="Q15" s="43" t="s">
        <v>296</v>
      </c>
      <c r="R15" s="82">
        <f t="shared" si="1"/>
        <v>0</v>
      </c>
      <c r="S15" s="105"/>
      <c r="T15" s="77"/>
      <c r="U15" s="192" t="s">
        <v>375</v>
      </c>
      <c r="V15" s="186" t="s">
        <v>363</v>
      </c>
    </row>
    <row r="16" spans="1:22" ht="202.5">
      <c r="A16" s="212"/>
      <c r="B16" s="217"/>
      <c r="C16" s="215"/>
      <c r="D16" s="51" t="s">
        <v>193</v>
      </c>
      <c r="E16" s="205"/>
      <c r="F16" s="51" t="s">
        <v>70</v>
      </c>
      <c r="G16" s="52" t="s">
        <v>194</v>
      </c>
      <c r="H16" s="52">
        <v>0</v>
      </c>
      <c r="I16" s="52">
        <v>0</v>
      </c>
      <c r="J16" s="78">
        <v>0</v>
      </c>
      <c r="K16" s="78">
        <v>0</v>
      </c>
      <c r="L16" s="78">
        <f t="shared" si="0"/>
        <v>0</v>
      </c>
      <c r="M16" s="77"/>
      <c r="N16" s="77"/>
      <c r="O16" s="126"/>
      <c r="P16" s="126"/>
      <c r="Q16" s="43" t="s">
        <v>336</v>
      </c>
      <c r="R16" s="82">
        <f t="shared" si="1"/>
        <v>0</v>
      </c>
      <c r="S16" s="105"/>
      <c r="T16" s="77"/>
      <c r="U16" s="188"/>
      <c r="V16" s="187"/>
    </row>
    <row r="17" spans="1:22" ht="165">
      <c r="A17" s="212"/>
      <c r="B17" s="217"/>
      <c r="C17" s="219" t="s">
        <v>195</v>
      </c>
      <c r="D17" s="52" t="s">
        <v>196</v>
      </c>
      <c r="E17" s="205"/>
      <c r="F17" s="52" t="s">
        <v>197</v>
      </c>
      <c r="G17" s="52" t="s">
        <v>194</v>
      </c>
      <c r="H17" s="56">
        <v>0.1</v>
      </c>
      <c r="I17" s="56">
        <v>0.2</v>
      </c>
      <c r="J17" s="78">
        <v>0</v>
      </c>
      <c r="K17" s="82">
        <f>13/24</f>
        <v>0.54166666666666663</v>
      </c>
      <c r="L17" s="82">
        <f t="shared" ref="L17:L19" si="2">K17+J17</f>
        <v>0.54166666666666663</v>
      </c>
      <c r="M17" s="77"/>
      <c r="N17" s="77"/>
      <c r="O17" s="126"/>
      <c r="P17" s="126"/>
      <c r="Q17" s="43" t="s">
        <v>333</v>
      </c>
      <c r="R17" s="82">
        <v>1</v>
      </c>
      <c r="S17" s="77"/>
      <c r="T17" s="77"/>
      <c r="U17" s="121" t="s">
        <v>376</v>
      </c>
      <c r="V17" s="187"/>
    </row>
    <row r="18" spans="1:22" ht="105" customHeight="1">
      <c r="A18" s="212"/>
      <c r="B18" s="217"/>
      <c r="C18" s="219"/>
      <c r="D18" s="52" t="s">
        <v>198</v>
      </c>
      <c r="E18" s="205"/>
      <c r="F18" s="52" t="s">
        <v>197</v>
      </c>
      <c r="G18" s="52" t="s">
        <v>194</v>
      </c>
      <c r="H18" s="53">
        <v>0.9</v>
      </c>
      <c r="I18" s="53">
        <v>0.9</v>
      </c>
      <c r="J18" s="82">
        <f>((3+118)/(19+622))</f>
        <v>0.18876755070202808</v>
      </c>
      <c r="K18" s="82">
        <f>((5+141)/(19+622))</f>
        <v>0.22776911076443057</v>
      </c>
      <c r="L18" s="82">
        <f t="shared" si="2"/>
        <v>0.41653666146645862</v>
      </c>
      <c r="M18" s="77"/>
      <c r="N18" s="77"/>
      <c r="O18" s="126"/>
      <c r="P18" s="126"/>
      <c r="Q18" s="43" t="s">
        <v>326</v>
      </c>
      <c r="R18" s="82">
        <f>L18</f>
        <v>0.41653666146645862</v>
      </c>
      <c r="S18" s="77"/>
      <c r="T18" s="77"/>
      <c r="U18" s="121" t="s">
        <v>376</v>
      </c>
      <c r="V18" s="187"/>
    </row>
    <row r="19" spans="1:22" ht="132">
      <c r="A19" s="212"/>
      <c r="B19" s="217"/>
      <c r="C19" s="219"/>
      <c r="D19" s="51" t="s">
        <v>199</v>
      </c>
      <c r="E19" s="206"/>
      <c r="F19" s="51" t="s">
        <v>200</v>
      </c>
      <c r="G19" s="51" t="s">
        <v>201</v>
      </c>
      <c r="H19" s="56">
        <v>0.3</v>
      </c>
      <c r="I19" s="56">
        <v>0.5</v>
      </c>
      <c r="J19" s="78">
        <v>0</v>
      </c>
      <c r="K19" s="78">
        <v>0</v>
      </c>
      <c r="L19" s="78">
        <f t="shared" si="2"/>
        <v>0</v>
      </c>
      <c r="M19" s="77"/>
      <c r="N19" s="77"/>
      <c r="O19" s="126"/>
      <c r="P19" s="126"/>
      <c r="Q19" s="43" t="s">
        <v>297</v>
      </c>
      <c r="R19" s="82">
        <f>L19</f>
        <v>0</v>
      </c>
      <c r="S19" s="77"/>
      <c r="T19" s="77"/>
      <c r="U19" s="121" t="s">
        <v>377</v>
      </c>
      <c r="V19" s="187"/>
    </row>
    <row r="20" spans="1:22" ht="409.5">
      <c r="A20" s="212"/>
      <c r="B20" s="217"/>
      <c r="C20" s="55" t="s">
        <v>202</v>
      </c>
      <c r="D20" s="52" t="s">
        <v>203</v>
      </c>
      <c r="E20" s="52" t="s">
        <v>268</v>
      </c>
      <c r="F20" s="51" t="s">
        <v>197</v>
      </c>
      <c r="G20" s="52" t="s">
        <v>194</v>
      </c>
      <c r="H20" s="56">
        <v>0.9</v>
      </c>
      <c r="I20" s="56">
        <v>0.92</v>
      </c>
      <c r="J20" s="82">
        <f>19/86</f>
        <v>0.22093023255813954</v>
      </c>
      <c r="K20" s="82">
        <f>39/86</f>
        <v>0.45348837209302323</v>
      </c>
      <c r="L20" s="79">
        <f>K20</f>
        <v>0.45348837209302323</v>
      </c>
      <c r="M20" s="77"/>
      <c r="N20" s="77"/>
      <c r="O20" s="127"/>
      <c r="P20" s="127"/>
      <c r="Q20" s="43" t="s">
        <v>312</v>
      </c>
      <c r="R20" s="82">
        <f>L20</f>
        <v>0.45348837209302323</v>
      </c>
      <c r="S20" s="77"/>
      <c r="T20" s="77"/>
      <c r="U20" s="121" t="s">
        <v>376</v>
      </c>
      <c r="V20" s="188"/>
    </row>
    <row r="21" spans="1:22" ht="120">
      <c r="A21" s="14" t="s">
        <v>204</v>
      </c>
      <c r="B21" s="57" t="s">
        <v>205</v>
      </c>
      <c r="C21" s="15" t="s">
        <v>206</v>
      </c>
      <c r="D21" s="16" t="s">
        <v>207</v>
      </c>
      <c r="E21" s="16" t="s">
        <v>269</v>
      </c>
      <c r="F21" s="16" t="s">
        <v>208</v>
      </c>
      <c r="G21" s="16" t="s">
        <v>209</v>
      </c>
      <c r="H21" s="17">
        <v>0</v>
      </c>
      <c r="I21" s="17">
        <v>0</v>
      </c>
      <c r="J21" s="78">
        <v>0</v>
      </c>
      <c r="K21" s="78">
        <v>0</v>
      </c>
      <c r="L21" s="79">
        <v>1</v>
      </c>
      <c r="M21" s="77"/>
      <c r="N21" s="77"/>
      <c r="O21" s="115">
        <v>0</v>
      </c>
      <c r="P21" s="115">
        <v>0</v>
      </c>
      <c r="Q21" s="43"/>
      <c r="R21" s="82">
        <f>L21</f>
        <v>1</v>
      </c>
      <c r="S21" s="77"/>
      <c r="T21" s="77"/>
      <c r="U21" s="121" t="s">
        <v>378</v>
      </c>
      <c r="V21" s="120" t="s">
        <v>364</v>
      </c>
    </row>
    <row r="22" spans="1:22" ht="66">
      <c r="A22" s="216" t="s">
        <v>210</v>
      </c>
      <c r="B22" s="217" t="s">
        <v>211</v>
      </c>
      <c r="C22" s="218" t="s">
        <v>212</v>
      </c>
      <c r="D22" s="9" t="s">
        <v>213</v>
      </c>
      <c r="E22" s="207" t="s">
        <v>270</v>
      </c>
      <c r="F22" s="9" t="s">
        <v>214</v>
      </c>
      <c r="G22" s="9" t="s">
        <v>215</v>
      </c>
      <c r="H22" s="10">
        <v>0</v>
      </c>
      <c r="I22" s="10">
        <v>0</v>
      </c>
      <c r="J22" s="78">
        <v>0</v>
      </c>
      <c r="K22" s="78">
        <v>0</v>
      </c>
      <c r="L22" s="78">
        <f>K22+J22</f>
        <v>0</v>
      </c>
      <c r="M22" s="77"/>
      <c r="N22" s="77"/>
      <c r="O22" s="125">
        <v>1520000000</v>
      </c>
      <c r="P22" s="125">
        <v>0</v>
      </c>
      <c r="Q22" s="43"/>
      <c r="R22" s="82">
        <f t="shared" ref="R22:R28" si="3">L22</f>
        <v>0</v>
      </c>
      <c r="S22" s="77"/>
      <c r="T22" s="77"/>
      <c r="U22" s="121" t="s">
        <v>378</v>
      </c>
      <c r="V22" s="186" t="s">
        <v>365</v>
      </c>
    </row>
    <row r="23" spans="1:22" ht="67.5">
      <c r="A23" s="220"/>
      <c r="B23" s="221"/>
      <c r="C23" s="222"/>
      <c r="D23" s="9" t="s">
        <v>216</v>
      </c>
      <c r="E23" s="208"/>
      <c r="F23" s="10" t="s">
        <v>217</v>
      </c>
      <c r="G23" s="10" t="s">
        <v>218</v>
      </c>
      <c r="H23" s="9">
        <v>2</v>
      </c>
      <c r="I23" s="9">
        <v>2</v>
      </c>
      <c r="J23" s="78">
        <v>0</v>
      </c>
      <c r="K23" s="78">
        <v>0</v>
      </c>
      <c r="L23" s="78">
        <f>K23+J23</f>
        <v>0</v>
      </c>
      <c r="M23" s="77"/>
      <c r="N23" s="77"/>
      <c r="O23" s="126"/>
      <c r="P23" s="126"/>
      <c r="Q23" s="43" t="s">
        <v>325</v>
      </c>
      <c r="R23" s="82">
        <f t="shared" si="3"/>
        <v>0</v>
      </c>
      <c r="S23" s="77"/>
      <c r="T23" s="77"/>
      <c r="U23" s="121" t="s">
        <v>378</v>
      </c>
      <c r="V23" s="187"/>
    </row>
    <row r="24" spans="1:22" ht="132">
      <c r="A24" s="220"/>
      <c r="B24" s="221"/>
      <c r="C24" s="12" t="s">
        <v>219</v>
      </c>
      <c r="D24" s="9" t="s">
        <v>220</v>
      </c>
      <c r="E24" s="209"/>
      <c r="F24" s="9" t="s">
        <v>221</v>
      </c>
      <c r="G24" s="9" t="s">
        <v>222</v>
      </c>
      <c r="H24" s="13">
        <v>0.2</v>
      </c>
      <c r="I24" s="13">
        <v>0.4</v>
      </c>
      <c r="J24" s="78">
        <v>0</v>
      </c>
      <c r="K24" s="78">
        <v>0</v>
      </c>
      <c r="L24" s="78">
        <f>K24+J24</f>
        <v>0</v>
      </c>
      <c r="M24" s="77"/>
      <c r="N24" s="77"/>
      <c r="O24" s="127"/>
      <c r="P24" s="127"/>
      <c r="Q24" s="43"/>
      <c r="R24" s="82">
        <f t="shared" si="3"/>
        <v>0</v>
      </c>
      <c r="S24" s="77"/>
      <c r="T24" s="77"/>
      <c r="U24" s="121" t="s">
        <v>378</v>
      </c>
      <c r="V24" s="188"/>
    </row>
    <row r="25" spans="1:22" ht="99">
      <c r="A25" s="216" t="s">
        <v>223</v>
      </c>
      <c r="B25" s="217" t="s">
        <v>224</v>
      </c>
      <c r="C25" s="218" t="s">
        <v>225</v>
      </c>
      <c r="D25" s="9" t="s">
        <v>226</v>
      </c>
      <c r="E25" s="207" t="s">
        <v>271</v>
      </c>
      <c r="F25" s="227" t="s">
        <v>221</v>
      </c>
      <c r="G25" s="227" t="s">
        <v>222</v>
      </c>
      <c r="H25" s="229">
        <v>0.2</v>
      </c>
      <c r="I25" s="229">
        <v>0.4</v>
      </c>
      <c r="J25" s="79">
        <v>1</v>
      </c>
      <c r="K25" s="79">
        <v>1</v>
      </c>
      <c r="L25" s="79">
        <v>1</v>
      </c>
      <c r="M25" s="77"/>
      <c r="N25" s="77"/>
      <c r="O25" s="125">
        <v>930000000</v>
      </c>
      <c r="P25" s="125">
        <v>234762854</v>
      </c>
      <c r="Q25" s="43"/>
      <c r="R25" s="82">
        <f t="shared" si="3"/>
        <v>1</v>
      </c>
      <c r="S25" s="77"/>
      <c r="T25" s="77"/>
      <c r="U25" s="121" t="s">
        <v>379</v>
      </c>
      <c r="V25" s="186" t="s">
        <v>366</v>
      </c>
    </row>
    <row r="26" spans="1:22" ht="99">
      <c r="A26" s="216"/>
      <c r="B26" s="217"/>
      <c r="C26" s="222"/>
      <c r="D26" s="9" t="s">
        <v>227</v>
      </c>
      <c r="E26" s="208"/>
      <c r="F26" s="227"/>
      <c r="G26" s="227"/>
      <c r="H26" s="229"/>
      <c r="I26" s="229"/>
      <c r="J26" s="82">
        <f>1/4</f>
        <v>0.25</v>
      </c>
      <c r="K26" s="82">
        <f>1/4</f>
        <v>0.25</v>
      </c>
      <c r="L26" s="79">
        <f t="shared" ref="L26:L31" si="4">K26+J26</f>
        <v>0.5</v>
      </c>
      <c r="M26" s="77"/>
      <c r="N26" s="77"/>
      <c r="O26" s="126"/>
      <c r="P26" s="126"/>
      <c r="Q26" s="43" t="s">
        <v>327</v>
      </c>
      <c r="R26" s="82">
        <f t="shared" si="3"/>
        <v>0.5</v>
      </c>
      <c r="S26" s="77"/>
      <c r="T26" s="77"/>
      <c r="U26" s="121" t="s">
        <v>379</v>
      </c>
      <c r="V26" s="187"/>
    </row>
    <row r="27" spans="1:22" ht="99">
      <c r="A27" s="216"/>
      <c r="B27" s="217"/>
      <c r="C27" s="222"/>
      <c r="D27" s="9" t="s">
        <v>228</v>
      </c>
      <c r="E27" s="208"/>
      <c r="F27" s="9" t="s">
        <v>229</v>
      </c>
      <c r="G27" s="9" t="s">
        <v>230</v>
      </c>
      <c r="H27" s="13">
        <v>0.6</v>
      </c>
      <c r="I27" s="13">
        <v>0.7</v>
      </c>
      <c r="J27" s="82">
        <f>234/242</f>
        <v>0.96694214876033058</v>
      </c>
      <c r="K27" s="78">
        <v>0</v>
      </c>
      <c r="L27" s="79">
        <f t="shared" si="4"/>
        <v>0.96694214876033058</v>
      </c>
      <c r="M27" s="77"/>
      <c r="N27" s="77"/>
      <c r="O27" s="126"/>
      <c r="P27" s="126"/>
      <c r="Q27" s="43"/>
      <c r="R27" s="82">
        <f t="shared" si="3"/>
        <v>0.96694214876033058</v>
      </c>
      <c r="S27" s="77"/>
      <c r="T27" s="77"/>
      <c r="U27" s="121" t="s">
        <v>379</v>
      </c>
      <c r="V27" s="187"/>
    </row>
    <row r="28" spans="1:22" ht="115.5">
      <c r="A28" s="220"/>
      <c r="B28" s="221"/>
      <c r="C28" s="18" t="s">
        <v>231</v>
      </c>
      <c r="D28" s="10" t="s">
        <v>232</v>
      </c>
      <c r="E28" s="209"/>
      <c r="F28" s="10" t="s">
        <v>233</v>
      </c>
      <c r="G28" s="10" t="s">
        <v>201</v>
      </c>
      <c r="H28" s="13">
        <v>0.75</v>
      </c>
      <c r="I28" s="13">
        <v>0.8</v>
      </c>
      <c r="J28" s="82">
        <f>3/19</f>
        <v>0.15789473684210525</v>
      </c>
      <c r="K28" s="82">
        <f>5/19</f>
        <v>0.26315789473684209</v>
      </c>
      <c r="L28" s="79">
        <f t="shared" si="4"/>
        <v>0.42105263157894735</v>
      </c>
      <c r="M28" s="77"/>
      <c r="N28" s="77"/>
      <c r="O28" s="127"/>
      <c r="P28" s="127"/>
      <c r="Q28" s="43" t="s">
        <v>294</v>
      </c>
      <c r="R28" s="82">
        <f t="shared" si="3"/>
        <v>0.42105263157894735</v>
      </c>
      <c r="S28" s="77"/>
      <c r="T28" s="77"/>
      <c r="U28" s="121" t="s">
        <v>379</v>
      </c>
      <c r="V28" s="188"/>
    </row>
    <row r="29" spans="1:22" ht="75">
      <c r="A29" s="216" t="s">
        <v>234</v>
      </c>
      <c r="B29" s="217" t="s">
        <v>235</v>
      </c>
      <c r="C29" s="218" t="s">
        <v>236</v>
      </c>
      <c r="D29" s="227" t="s">
        <v>237</v>
      </c>
      <c r="E29" s="207" t="s">
        <v>272</v>
      </c>
      <c r="F29" s="9" t="s">
        <v>238</v>
      </c>
      <c r="G29" s="10" t="s">
        <v>239</v>
      </c>
      <c r="H29" s="10">
        <v>2</v>
      </c>
      <c r="I29" s="10">
        <v>3</v>
      </c>
      <c r="J29" s="78">
        <v>2</v>
      </c>
      <c r="K29" s="78">
        <v>2</v>
      </c>
      <c r="L29" s="78">
        <f t="shared" si="4"/>
        <v>4</v>
      </c>
      <c r="M29" s="77"/>
      <c r="N29" s="77"/>
      <c r="O29" s="115">
        <v>0</v>
      </c>
      <c r="P29" s="115">
        <v>0</v>
      </c>
      <c r="Q29" s="43" t="s">
        <v>295</v>
      </c>
      <c r="R29" s="82">
        <v>1</v>
      </c>
      <c r="S29" s="77"/>
      <c r="T29" s="77"/>
      <c r="U29" s="90" t="s">
        <v>380</v>
      </c>
      <c r="V29" s="186" t="s">
        <v>367</v>
      </c>
    </row>
    <row r="30" spans="1:22" ht="75">
      <c r="A30" s="216"/>
      <c r="B30" s="217"/>
      <c r="C30" s="218"/>
      <c r="D30" s="228"/>
      <c r="E30" s="208"/>
      <c r="F30" s="9" t="s">
        <v>240</v>
      </c>
      <c r="G30" s="10" t="s">
        <v>241</v>
      </c>
      <c r="H30" s="10">
        <v>6</v>
      </c>
      <c r="I30" s="10">
        <v>6</v>
      </c>
      <c r="J30" s="78">
        <v>2</v>
      </c>
      <c r="K30" s="78">
        <v>2</v>
      </c>
      <c r="L30" s="78">
        <f t="shared" si="4"/>
        <v>4</v>
      </c>
      <c r="M30" s="77"/>
      <c r="N30" s="77"/>
      <c r="O30" s="115">
        <v>0</v>
      </c>
      <c r="P30" s="115">
        <v>0</v>
      </c>
      <c r="Q30" s="43" t="s">
        <v>328</v>
      </c>
      <c r="R30" s="82">
        <f>L30/I30</f>
        <v>0.66666666666666663</v>
      </c>
      <c r="S30" s="77"/>
      <c r="T30" s="77"/>
      <c r="U30" s="90" t="s">
        <v>380</v>
      </c>
      <c r="V30" s="187"/>
    </row>
    <row r="31" spans="1:22" ht="82.5">
      <c r="A31" s="216"/>
      <c r="B31" s="217"/>
      <c r="C31" s="218"/>
      <c r="D31" s="10" t="s">
        <v>242</v>
      </c>
      <c r="E31" s="209"/>
      <c r="F31" s="9" t="s">
        <v>243</v>
      </c>
      <c r="G31" s="10" t="s">
        <v>244</v>
      </c>
      <c r="H31" s="10">
        <v>4</v>
      </c>
      <c r="I31" s="10">
        <v>4</v>
      </c>
      <c r="J31" s="78">
        <v>0</v>
      </c>
      <c r="K31" s="78">
        <v>0</v>
      </c>
      <c r="L31" s="78">
        <f t="shared" si="4"/>
        <v>0</v>
      </c>
      <c r="M31" s="77"/>
      <c r="N31" s="77"/>
      <c r="O31" s="115">
        <v>0</v>
      </c>
      <c r="P31" s="115">
        <v>0</v>
      </c>
      <c r="Q31" s="43"/>
      <c r="R31" s="82">
        <f>L31/I31</f>
        <v>0</v>
      </c>
      <c r="S31" s="77"/>
      <c r="T31" s="77"/>
      <c r="U31" s="90" t="s">
        <v>380</v>
      </c>
      <c r="V31" s="188"/>
    </row>
    <row r="32" spans="1:22" ht="198">
      <c r="A32" s="11" t="s">
        <v>245</v>
      </c>
      <c r="B32" s="47" t="s">
        <v>246</v>
      </c>
      <c r="C32" s="18" t="s">
        <v>247</v>
      </c>
      <c r="D32" s="10" t="s">
        <v>248</v>
      </c>
      <c r="E32" s="10" t="s">
        <v>273</v>
      </c>
      <c r="F32" s="10" t="s">
        <v>249</v>
      </c>
      <c r="G32" s="10" t="s">
        <v>250</v>
      </c>
      <c r="H32" s="19">
        <v>3</v>
      </c>
      <c r="I32" s="19">
        <v>4</v>
      </c>
      <c r="J32" s="78">
        <v>8</v>
      </c>
      <c r="K32" s="78">
        <v>12</v>
      </c>
      <c r="L32" s="79">
        <v>1</v>
      </c>
      <c r="M32" s="77"/>
      <c r="N32" s="77"/>
      <c r="O32" s="114">
        <v>400000000</v>
      </c>
      <c r="P32" s="115">
        <v>0</v>
      </c>
      <c r="Q32" s="43"/>
      <c r="R32" s="82">
        <f>L32/I32</f>
        <v>0.25</v>
      </c>
      <c r="S32" s="77"/>
      <c r="T32" s="77"/>
      <c r="U32" s="121" t="s">
        <v>381</v>
      </c>
      <c r="V32" s="120" t="s">
        <v>368</v>
      </c>
    </row>
    <row r="33" spans="1:22" ht="180">
      <c r="A33" s="11" t="s">
        <v>251</v>
      </c>
      <c r="B33" s="47" t="s">
        <v>252</v>
      </c>
      <c r="C33" s="12" t="s">
        <v>253</v>
      </c>
      <c r="D33" s="9" t="s">
        <v>254</v>
      </c>
      <c r="E33" s="9" t="s">
        <v>274</v>
      </c>
      <c r="F33" s="9" t="s">
        <v>255</v>
      </c>
      <c r="G33" s="20" t="s">
        <v>256</v>
      </c>
      <c r="H33" s="13">
        <v>0.75</v>
      </c>
      <c r="I33" s="13">
        <v>0.77</v>
      </c>
      <c r="J33" s="78">
        <f>0/30</f>
        <v>0</v>
      </c>
      <c r="K33" s="82">
        <f>4/30</f>
        <v>0.13333333333333333</v>
      </c>
      <c r="L33" s="79">
        <f>K33+J33</f>
        <v>0.13333333333333333</v>
      </c>
      <c r="M33" s="77"/>
      <c r="N33" s="77"/>
      <c r="O33" s="116">
        <f>200000000+100000000</f>
        <v>300000000</v>
      </c>
      <c r="P33" s="116">
        <v>0</v>
      </c>
      <c r="Q33" s="43" t="s">
        <v>324</v>
      </c>
      <c r="R33" s="82">
        <f>L33</f>
        <v>0.13333333333333333</v>
      </c>
      <c r="S33" s="77"/>
      <c r="T33" s="77"/>
      <c r="U33" s="122" t="s">
        <v>382</v>
      </c>
      <c r="V33" s="120" t="s">
        <v>369</v>
      </c>
    </row>
    <row r="34" spans="1:22" ht="120.75" thickBot="1">
      <c r="A34" s="21" t="s">
        <v>257</v>
      </c>
      <c r="B34" s="58" t="s">
        <v>258</v>
      </c>
      <c r="C34" s="22" t="s">
        <v>258</v>
      </c>
      <c r="D34" s="23" t="s">
        <v>259</v>
      </c>
      <c r="E34" s="23" t="s">
        <v>275</v>
      </c>
      <c r="F34" s="23" t="s">
        <v>260</v>
      </c>
      <c r="G34" s="24" t="s">
        <v>261</v>
      </c>
      <c r="H34" s="25">
        <v>0.6</v>
      </c>
      <c r="I34" s="25">
        <v>0.7</v>
      </c>
      <c r="J34" s="79">
        <v>0.05</v>
      </c>
      <c r="K34" s="79">
        <v>0.7</v>
      </c>
      <c r="L34" s="79">
        <v>1</v>
      </c>
      <c r="M34" s="77"/>
      <c r="N34" s="77"/>
      <c r="O34" s="117">
        <v>0</v>
      </c>
      <c r="P34" s="117">
        <v>0</v>
      </c>
      <c r="Q34" s="43" t="s">
        <v>329</v>
      </c>
      <c r="R34" s="82">
        <v>1</v>
      </c>
      <c r="S34" s="77"/>
      <c r="T34" s="77"/>
      <c r="U34" s="121" t="s">
        <v>383</v>
      </c>
      <c r="V34" s="120" t="s">
        <v>370</v>
      </c>
    </row>
    <row r="37" spans="1:22">
      <c r="H37" s="8"/>
      <c r="I37" s="1"/>
    </row>
    <row r="38" spans="1:22">
      <c r="H38" s="1"/>
      <c r="I38" s="1"/>
    </row>
    <row r="39" spans="1:22">
      <c r="H39" s="1"/>
      <c r="I39" s="1"/>
    </row>
    <row r="40" spans="1:22">
      <c r="H40" s="1"/>
      <c r="I40" s="1"/>
    </row>
    <row r="41" spans="1:22">
      <c r="H41" s="2"/>
      <c r="I41" s="3"/>
    </row>
    <row r="42" spans="1:22">
      <c r="H42" s="4"/>
      <c r="I42" s="5"/>
    </row>
    <row r="43" spans="1:22">
      <c r="H43" s="4"/>
      <c r="I43" s="5"/>
    </row>
    <row r="44" spans="1:22">
      <c r="H44" s="5"/>
      <c r="I44" s="5"/>
    </row>
    <row r="45" spans="1:22">
      <c r="H45" s="2"/>
      <c r="I45" s="2"/>
    </row>
    <row r="46" spans="1:22">
      <c r="H46" s="5"/>
      <c r="I46" s="6"/>
    </row>
    <row r="47" spans="1:22">
      <c r="H47" s="5"/>
      <c r="I47" s="6"/>
    </row>
    <row r="48" spans="1:22">
      <c r="H48" s="5"/>
      <c r="I48" s="5"/>
    </row>
    <row r="49" spans="8:9">
      <c r="H49" s="5"/>
      <c r="I49" s="5"/>
    </row>
    <row r="50" spans="8:9">
      <c r="H50" s="7"/>
      <c r="I50" s="7"/>
    </row>
  </sheetData>
  <mergeCells count="69">
    <mergeCell ref="V25:V28"/>
    <mergeCell ref="V29:V31"/>
    <mergeCell ref="A13:A14"/>
    <mergeCell ref="B13:B14"/>
    <mergeCell ref="C13:C14"/>
    <mergeCell ref="D29:D30"/>
    <mergeCell ref="E29:E31"/>
    <mergeCell ref="E25:E28"/>
    <mergeCell ref="F25:F26"/>
    <mergeCell ref="G25:G26"/>
    <mergeCell ref="H25:H26"/>
    <mergeCell ref="I25:I26"/>
    <mergeCell ref="O25:O28"/>
    <mergeCell ref="P25:P28"/>
    <mergeCell ref="D13:D14"/>
    <mergeCell ref="A10:A11"/>
    <mergeCell ref="C10:C11"/>
    <mergeCell ref="A29:A31"/>
    <mergeCell ref="B29:B31"/>
    <mergeCell ref="C29:C31"/>
    <mergeCell ref="A15:A20"/>
    <mergeCell ref="B15:B20"/>
    <mergeCell ref="C15:C16"/>
    <mergeCell ref="C17:C19"/>
    <mergeCell ref="A22:A24"/>
    <mergeCell ref="B22:B24"/>
    <mergeCell ref="C22:C23"/>
    <mergeCell ref="A25:A28"/>
    <mergeCell ref="B25:B28"/>
    <mergeCell ref="C25:C27"/>
    <mergeCell ref="E13:E14"/>
    <mergeCell ref="E15:E19"/>
    <mergeCell ref="E22:E24"/>
    <mergeCell ref="H6:I6"/>
    <mergeCell ref="H7:H8"/>
    <mergeCell ref="I7:I8"/>
    <mergeCell ref="F6:F8"/>
    <mergeCell ref="G6:G8"/>
    <mergeCell ref="V13:V14"/>
    <mergeCell ref="V15:V20"/>
    <mergeCell ref="V22:V24"/>
    <mergeCell ref="U15:U16"/>
    <mergeCell ref="J7:J8"/>
    <mergeCell ref="K7:K8"/>
    <mergeCell ref="M7:N7"/>
    <mergeCell ref="O7:P7"/>
    <mergeCell ref="L6:L8"/>
    <mergeCell ref="M6:P6"/>
    <mergeCell ref="O15:O20"/>
    <mergeCell ref="P15:P20"/>
    <mergeCell ref="O22:O24"/>
    <mergeCell ref="P22:P24"/>
    <mergeCell ref="S6:S8"/>
    <mergeCell ref="Q6:Q8"/>
    <mergeCell ref="R6:R8"/>
    <mergeCell ref="Q3:V3"/>
    <mergeCell ref="C3:P3"/>
    <mergeCell ref="A3:B3"/>
    <mergeCell ref="U10:U11"/>
    <mergeCell ref="V6:V8"/>
    <mergeCell ref="T6:T8"/>
    <mergeCell ref="U6:U8"/>
    <mergeCell ref="V10:V11"/>
    <mergeCell ref="J6:K6"/>
    <mergeCell ref="E6:E8"/>
    <mergeCell ref="A6:A8"/>
    <mergeCell ref="B6:B8"/>
    <mergeCell ref="C6:C8"/>
    <mergeCell ref="D6:D8"/>
  </mergeCells>
  <hyperlinks>
    <hyperlink ref="V9" r:id="rId1" xr:uid="{1EA676A1-5114-7344-8CA4-8CAABE7B29FA}"/>
    <hyperlink ref="V10" r:id="rId2" xr:uid="{A95FDFF2-7829-1D44-98B3-F90DEE2913A1}"/>
    <hyperlink ref="V12" r:id="rId3" xr:uid="{ADB40649-0D6D-9F4C-A2D9-5B10422F73EE}"/>
    <hyperlink ref="V13" r:id="rId4" xr:uid="{5C748350-5649-F044-96C3-EA992BD9553A}"/>
    <hyperlink ref="V15" r:id="rId5" xr:uid="{B90722AA-DF20-9443-8857-198DC58E7DA3}"/>
    <hyperlink ref="V21" r:id="rId6" xr:uid="{6A371D31-5E1C-C740-9490-CA29B30E1BC0}"/>
    <hyperlink ref="V22" r:id="rId7" xr:uid="{9D50C810-79C7-C04D-A3E8-B9CACCCF3E73}"/>
    <hyperlink ref="V25" r:id="rId8" xr:uid="{6699D786-16FB-4640-88D0-AFE34679A15F}"/>
    <hyperlink ref="V29" r:id="rId9" xr:uid="{8487C3D3-B764-684B-80DF-FBA8442EEDBB}"/>
    <hyperlink ref="V32" r:id="rId10" xr:uid="{28A75F10-9FAF-E646-BB91-80B8A337FDFB}"/>
    <hyperlink ref="V33" r:id="rId11" xr:uid="{60F5919A-05A3-5C4D-86B5-D3922D6330BA}"/>
    <hyperlink ref="V34" r:id="rId12" xr:uid="{924931B5-F0AD-7340-A914-DB50ED5FC4CE}"/>
  </hyperlinks>
  <pageMargins left="0.7" right="0.7" top="0.75" bottom="0.75" header="0.3" footer="0.3"/>
  <pageSetup orientation="portrait"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
  <sheetViews>
    <sheetView workbookViewId="0">
      <selection activeCell="H5" sqref="H5"/>
    </sheetView>
  </sheetViews>
  <sheetFormatPr baseColWidth="10" defaultRowHeight="15"/>
  <cols>
    <col min="3" max="3" width="15.44140625" customWidth="1"/>
  </cols>
  <sheetData>
    <row r="3" spans="1:3">
      <c r="A3" s="89"/>
    </row>
    <row r="4" spans="1:3">
      <c r="A4" s="85"/>
      <c r="B4" s="85"/>
      <c r="C4" s="85"/>
    </row>
    <row r="5" spans="1:3">
      <c r="A5" s="86"/>
      <c r="B5" s="87"/>
      <c r="C5" s="8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2025-08-22T13:55:14Z</dcterms:modified>
</cp:coreProperties>
</file>