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7"/>
  <workbookPr/>
  <mc:AlternateContent xmlns:mc="http://schemas.openxmlformats.org/markup-compatibility/2006">
    <mc:Choice Requires="x15">
      <x15ac:absPath xmlns:x15ac="http://schemas.microsoft.com/office/spreadsheetml/2010/11/ac" url="C:\Users\ldavis\Documents\PLANEACION 2023-2027\PLAN ACCIÓN INSTITUCIONAL 2023-2027\PLAN DE ACCIÓN INSTITUCIONAL 2026\"/>
    </mc:Choice>
  </mc:AlternateContent>
  <xr:revisionPtr revIDLastSave="0" documentId="13_ncr:1_{B8B94FA6-A423-4723-AD78-0FB7D11E98F2}" xr6:coauthVersionLast="36" xr6:coauthVersionMax="47" xr10:uidLastSave="{00000000-0000-0000-0000-000000000000}"/>
  <bookViews>
    <workbookView xWindow="0" yWindow="0" windowWidth="17025" windowHeight="9795" activeTab="1" xr2:uid="{A4E8B07A-5CF3-D740-B96A-D3D3FCD1FA5C}"/>
  </bookViews>
  <sheets>
    <sheet name="Misional" sheetId="1" r:id="rId1"/>
    <sheet name="Institucional" sheetId="2" r:id="rId2"/>
    <sheet name="Control de cambio" sheetId="3"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8" i="2" l="1"/>
  <c r="N46" i="1"/>
  <c r="M10" i="2" l="1"/>
  <c r="N10" i="2" s="1"/>
  <c r="T10" i="2" l="1"/>
  <c r="M13" i="2" l="1"/>
  <c r="N13" i="2" s="1"/>
  <c r="N22" i="2"/>
  <c r="N21" i="2"/>
  <c r="M28" i="2"/>
  <c r="M16" i="2"/>
  <c r="N16" i="2" s="1"/>
  <c r="T16" i="2" s="1"/>
  <c r="M29" i="2"/>
  <c r="N29" i="2" s="1"/>
  <c r="T29" i="2" s="1"/>
  <c r="T13" i="2" l="1"/>
  <c r="N41" i="1"/>
  <c r="N40" i="1"/>
  <c r="N39" i="1"/>
  <c r="N23" i="1"/>
  <c r="N22" i="1"/>
  <c r="N21" i="1"/>
  <c r="N20" i="1"/>
  <c r="N19" i="1"/>
  <c r="N18" i="1"/>
  <c r="N9" i="1"/>
  <c r="N15" i="1"/>
  <c r="N14" i="1"/>
  <c r="N16" i="1"/>
  <c r="M28" i="1"/>
  <c r="N28" i="1" s="1"/>
  <c r="M24" i="2"/>
  <c r="N24" i="2" s="1"/>
  <c r="T24" i="2" s="1"/>
  <c r="M29" i="1" l="1"/>
  <c r="N29" i="1" s="1"/>
  <c r="N25" i="1"/>
  <c r="N26" i="1"/>
  <c r="M27" i="1"/>
  <c r="N24" i="1"/>
  <c r="M27" i="2"/>
  <c r="N27" i="2" s="1"/>
  <c r="T27" i="2" s="1"/>
  <c r="M38" i="1"/>
  <c r="N38" i="1" s="1"/>
  <c r="M37" i="1"/>
  <c r="N37" i="1" s="1"/>
  <c r="M23" i="2"/>
  <c r="N23" i="2" s="1"/>
  <c r="T23" i="2" l="1"/>
  <c r="N31" i="2"/>
  <c r="M30" i="1"/>
  <c r="N30" i="1" s="1"/>
  <c r="M17" i="1"/>
  <c r="N17" i="1" s="1"/>
  <c r="M33" i="1"/>
  <c r="N33" i="1" s="1"/>
  <c r="M32" i="1"/>
  <c r="N32" i="1" s="1"/>
  <c r="M31" i="1"/>
  <c r="N31" i="1" s="1"/>
  <c r="K34" i="1" l="1"/>
  <c r="M34" i="1" s="1"/>
  <c r="N34" i="1" s="1"/>
  <c r="N47" i="1" s="1"/>
  <c r="T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Estudiante25</author>
  </authors>
  <commentList>
    <comment ref="D23" authorId="0" shapeId="0" xr:uid="{8A0CBE09-5CC3-BD40-9C93-4C1A3559AE0A}">
      <text>
        <r>
          <rPr>
            <b/>
            <sz val="9"/>
            <color rgb="FF000000"/>
            <rFont val="Tahoma"/>
            <family val="2"/>
          </rPr>
          <t>Estudiante25:</t>
        </r>
        <r>
          <rPr>
            <sz val="9"/>
            <color rgb="FF000000"/>
            <rFont val="Tahoma"/>
            <family val="2"/>
          </rPr>
          <t xml:space="preserve">
</t>
        </r>
        <r>
          <rPr>
            <sz val="9"/>
            <color rgb="FF000000"/>
            <rFont val="Tahoma"/>
            <family val="2"/>
          </rPr>
          <t xml:space="preserve">En el corto Plazo de manera interna - diseñar una politica defina la ruta </t>
        </r>
      </text>
    </comment>
    <comment ref="E37" authorId="0" shapeId="0" xr:uid="{BD369F9D-AF5C-EE4F-AA4D-6D7B5FF02E41}">
      <text>
        <r>
          <rPr>
            <sz val="12"/>
            <color rgb="FF006100"/>
            <rFont val="Aptos Narrow"/>
            <family val="2"/>
          </rPr>
          <t>Estudiante25:</t>
        </r>
        <r>
          <rPr>
            <sz val="12"/>
            <color rgb="FF9C0006"/>
            <rFont val="Aptos Narrow"/>
            <family val="2"/>
          </rPr>
          <t xml:space="preserve">
</t>
        </r>
        <r>
          <rPr>
            <sz val="12"/>
            <color rgb="FF9C5700"/>
            <rFont val="Aptos Narrow"/>
            <family val="2"/>
          </rPr>
          <t>se unifico cada uno de los componentes  en un solo indicador,  donde al momento de ejecucion debe definir las estrategias  en materia de  en materia de Investigación, Innovación, creación artística y cultural.</t>
        </r>
      </text>
    </comment>
  </commentList>
</comments>
</file>

<file path=xl/sharedStrings.xml><?xml version="1.0" encoding="utf-8"?>
<sst xmlns="http://schemas.openxmlformats.org/spreadsheetml/2006/main" count="437" uniqueCount="332">
  <si>
    <t>LÍNEAS TEMÁTICAS</t>
  </si>
  <si>
    <t>DESCRIPCIÓN</t>
  </si>
  <si>
    <t>OBJETIVOS ESTRATEGICOS</t>
  </si>
  <si>
    <t>ACCIONES DEL PLAN</t>
  </si>
  <si>
    <t>INDICADORES</t>
  </si>
  <si>
    <t>FÓRMULA DEL INDICADOR</t>
  </si>
  <si>
    <t>Gestión Educativa: Oferta de programas por ciclos propedéuticos.</t>
  </si>
  <si>
    <t>Propuesta institucional de brindar a la comunidad de las Islas la oportunidad de cursar el nivel completo de sus programas académicos hasta llegar a culminar el ciclo universitario de forma que se incremente gradualmente la tasa de cobertura y la cadena de formación. En este punto se diseñará y ejecutará un Programa de Tránsito Inmediato a la Educación Superior- con el cual se fomentará el acceso inmediato a la educación superior de los bachilleres recién graduados en las Islas.</t>
  </si>
  <si>
    <t>Implementar el Programa de Tránsito Inmediato a la Educación Superior –PTIES</t>
  </si>
  <si>
    <t xml:space="preserve">Diseñar e implementar estrategias para el transito inmediato a la Educación Superior (PTIES)  </t>
  </si>
  <si>
    <t>Estrategia Implementadas  para favorecer el transito inmediato a la Educación Superior (PTIES)</t>
  </si>
  <si>
    <t>Estrategias ejecutadas (EE) / Estrategias Planeadas (EP) * 100</t>
  </si>
  <si>
    <t>Aumentar el número de los estudiantes matriculados en los diferentes programas académicos vigentes.</t>
  </si>
  <si>
    <t>Porcentaje de incremento de Cantidad de estudiantes matriculados</t>
  </si>
  <si>
    <t>% incremento de Cantidad de estudiantes matriculados</t>
  </si>
  <si>
    <t>Gestionar el cambio de carácter institucional.</t>
  </si>
  <si>
    <t>Desarrollar estrategias para lograr el cambio de carácter de INFOTEP.</t>
  </si>
  <si>
    <t>Estrategias implementadas para la gestión de cambio de carácter académico</t>
  </si>
  <si>
    <t>Declarar e implementar los resultados de aprendizaje de los programas</t>
  </si>
  <si>
    <t>Implementar los resultados de aprendizaje declarados en los programas</t>
  </si>
  <si>
    <t>#de programas con resultados de aprendizaje declarados e implementados</t>
  </si>
  <si>
    <t># de programas con resultados de aprendizaje declarados e implementados</t>
  </si>
  <si>
    <t xml:space="preserve">Aumentar los ingresos  generados por los servicios académicos (matricula, certificados, examenes especiales) de los programas </t>
  </si>
  <si>
    <t xml:space="preserve">Incremento de los recursos generados por los servicios académicos </t>
  </si>
  <si>
    <t xml:space="preserve">% de incremento en los recursos generados por los servicios académicos </t>
  </si>
  <si>
    <t>% de incremento generados por servicios académicos  (matricula, certificados, examenes especiales) de los programas académicos.</t>
  </si>
  <si>
    <t>Diseñar e Implementar el plan de acceso, permanencia y graduación institucional.</t>
  </si>
  <si>
    <t>Diseño e implementación del plan de  acceso, permanencia y graduación institucional</t>
  </si>
  <si>
    <t>Porcentaje de implementación del plan de acceso, permanencia y graduación institucional</t>
  </si>
  <si>
    <t>(#  de estrategias del plan de acceso, permanencia y graduación instituional implementadas / # total de estrategias del plan de acceso, permanencia y graduación instituional planeadas) * 100</t>
  </si>
  <si>
    <t>Fortalecer las habilidades y capacidades de los estudiantes para la aplicación de pruebas saber TyT</t>
  </si>
  <si>
    <t>Estrtaegias de fortalecimiento de capacidades de los estudiantes</t>
  </si>
  <si>
    <t>Puntaje promedio en los resultados de las pruebas de saber TyT obtenido anualmente</t>
  </si>
  <si>
    <t># de puntaje promedio obtenido anualmente en las pruebas de de TyT</t>
  </si>
  <si>
    <t>Gestionar nuevos laboratorios de programas académicos</t>
  </si>
  <si>
    <t>Cantidad de laboratorios nuevos adecuados y dotados</t>
  </si>
  <si>
    <t># total de laboratorios adecuados y dotados</t>
  </si>
  <si>
    <t>Educación integral, incluyente, intercultural y antirracista</t>
  </si>
  <si>
    <t>Construcción de acciones para la promoción de acceso y admisión a estudiantes en condiciones de igualdad y de equidad en termino de poblaciones y de género, desarrollo de currículo intercultural, diverso y antirracista. Espacios seguros y libres de discriminación y racismo, donde se promueva el cuidado del medio ambiente, vinculación de docentes y administrativos de manera equitativa, transformación cultural y generación de conocimiento.</t>
  </si>
  <si>
    <t>Contribuir a la consolidación de un Sistema de Educación Superior Integral, Incluyente, Intercultural y Antirracista</t>
  </si>
  <si>
    <t>Implementar acciones que contibuyan el Sistema de Educación Superior Integral, Incluyente, Intercultural y Antirracista</t>
  </si>
  <si>
    <t>Porcentaje de implementación del Sistema de Educación Superior Integral, Incluyente, Intercultural y Antirracista</t>
  </si>
  <si>
    <t>(# de acciones del Sistema de Educación Superior Integral, Incluyente, Intercultural y Antirracista implementadas / # total de acciones planeadas)*100%</t>
  </si>
  <si>
    <t>Idiomas: Trilingüismo.</t>
  </si>
  <si>
    <t>Fomento de la apropiación de la cultura isleña y dominio del kriol (lengua nativa del territorio insular) para extranjeros con inmersión a toda la comunidad educativa y grupos de valor externos, como también el inglés y español.</t>
  </si>
  <si>
    <t>Aumentar de uno (1) a dos (2) nivel de inglés de docentes y funcionarios de la institución bajo el marco común europeo.</t>
  </si>
  <si>
    <t>Formar a los docentes y funcionarios de la institución en segunda lengua, bajo los estándares de los exámenes internacionales.</t>
  </si>
  <si>
    <t>Porcentaje  de profesores y funcionarios formados en inglés</t>
  </si>
  <si>
    <t xml:space="preserve">%   Profesores y funcionarios formados en inglés / % total de funcionarios y profesores </t>
  </si>
  <si>
    <t>Porcentaje de apropiación de las herramientas digitales para el aprendizaje autónomo de de centro de idiomas y cultura</t>
  </si>
  <si>
    <t>% de apropiación de las herramientas digitales para el aprendizaje autónomo de de centro de idiomas y cultura</t>
  </si>
  <si>
    <t xml:space="preserve">Aumentar los ingresos que se generan por la matrícula a cursos del centro de lenguas y cultura </t>
  </si>
  <si>
    <t>Incrementar los ingresos percibidos por el número de matriculados a programas de idiomas ofertados por el centro de lenguas y cultura.</t>
  </si>
  <si>
    <t xml:space="preserve">% de incremento de ingresos percibidos por las matrículas efectivas de cursos del centro de lenguas y cultura </t>
  </si>
  <si>
    <t>(# Ingresos por matrículas efectivas de cursos de idiomas año 1/ # de ingresos por matriculas efectivas de centro de lenguas y cultura  año 2 ) X 100</t>
  </si>
  <si>
    <t>Incrementar el nivel de una segunda lengua de los estudiantes bajo los estándares internacionales.</t>
  </si>
  <si>
    <t>Cantidad de estudiantes formados en lenguas</t>
  </si>
  <si>
    <t># estudiantes formados en lenguas /total de estudiantes en lenguas en cada periodo</t>
  </si>
  <si>
    <t>Diseñar e Implementar estrategias para la formalización y reconocimiento del centro de lenguas y cultura de la institución.</t>
  </si>
  <si>
    <t>Estrategias implementadas</t>
  </si>
  <si>
    <t>Fomentar la promoción y apropiación de la cultura raizal.</t>
  </si>
  <si>
    <t>Desarrollar  actividades para la promoción y apropiación de la cultura raizal</t>
  </si>
  <si>
    <t>Cantidad de beneficiarios de los espacios que promuevan el aprendizaje de idiomas y fomenten la apropiación cultural</t>
  </si>
  <si>
    <t># de beneficiarios de los espacios que promuevan el aprendizaje de idiomas y fomenten la apropiación cultural</t>
  </si>
  <si>
    <t>Extensión y proyección social.</t>
  </si>
  <si>
    <t>Fortalecimiento de la gestión institucional enfocada a posicionar la oferta de servicios en la comunidad isleña, el sector productivo y al cumplimiento de la política de Responsabilidad social e institucional. Adicionalmente, representa los esfuerzos institucionales en el acompañamiento a estudiantes para ubicarse en el mercado laboral.</t>
  </si>
  <si>
    <t>Fortalecer el proceso de extensión y proyección social, en aras de visibilizar la labor institucional en beneficio de los grupos de valor.</t>
  </si>
  <si>
    <t>Numero de acciones para Fortalecer el proceso de extensión y proyección social</t>
  </si>
  <si>
    <t>Numero de acciones para Fortalecer el proceso de extensión y proyección social, implementadas /  Numero de acciones para Fortalecer el proceso de extensión y proyección social Planeadas</t>
  </si>
  <si>
    <t>Desarrollar estrategias para internacionalizar el proceso de extensión y proyección social.</t>
  </si>
  <si>
    <t>Numero de acciones para visibilizar la labor institucional en beneficio de las modalidades a desarrollar en la extension</t>
  </si>
  <si>
    <t xml:space="preserve">Numero de acciones para visibilizar la labor institucional en beneficio de las modalidades a desarrollar en la extension ejecutadas / Numero de acciones para visibilizar la labor institucional en beneficio de las modalidades de realizar la extension Planeadas </t>
  </si>
  <si>
    <t>Desarrollar estrategias que promuevan el Emprendimiento en los miembros de la comunidad educativa, el cual contemple a su vez los grupos de protección especial (género, población en condición de discapacidad, raizales, madres cabeza de hogar, entre otros).</t>
  </si>
  <si>
    <t>Numero de estrategias que promuevan el Emprendimiento en los miembros de la comunidad educativa</t>
  </si>
  <si>
    <t xml:space="preserve">Numero de estrategias que promuevan el Emprendimiento en los miembros de la comunidad educativa ejecutadas / Numero deestrategias que promuevan el Emprendimiento en los miembros de la comunidad educativa Planeadas </t>
  </si>
  <si>
    <t>Obtener ingresos propios generados por los servicios de extensión.</t>
  </si>
  <si>
    <t>Aumentar los ingresos percibidos por la oferta de los servicios de extensión.</t>
  </si>
  <si>
    <t>Total de ingresos percibidos por la oferta de servicios de extensión</t>
  </si>
  <si>
    <t xml:space="preserve"># de ingresos por extensión generados en el periodo t-1 / # de ingresos por extensión generados en el periodo t </t>
  </si>
  <si>
    <t>Programas de Egresados</t>
  </si>
  <si>
    <t>Contempla todo el programa de acompañamiento y seguimiento hacia la inserción laboral, con el fin de maximizar sus capacidades y de esta manera, consolidar su rol como agente potencializador del desarrollo social, económico, cultural dentro del territorio insular como el nacional.</t>
  </si>
  <si>
    <t>Desarrollar estrategias en beneficio de los egresados de la institución, que promuevan su participación y constante comunicación</t>
  </si>
  <si>
    <t>Propender por el crecimiento y posicionamiento continuo de los egresados de la institución, a través de actividades que faciliten la constante comunicación y fortalezcan las relaciones con este grupo de valor.</t>
  </si>
  <si>
    <t>Estrategias desarrolladas en beneficios de los egresados</t>
  </si>
  <si>
    <t>(#de estrategias desarrolladas / total #de estrategias programadas</t>
  </si>
  <si>
    <t>Bienestar Institucional (comunidad educativa)</t>
  </si>
  <si>
    <t>Contempla todos los programas y actividades de acompañamiento, enfocados en mejorar las condiciones de vida de la comunidad educativa, con el fin de propender por ambientes laborales saludables, territorios seguros, libres de violencia y respetuosos de los derechos fundamentales.</t>
  </si>
  <si>
    <t>Liderar el desarrollo de acciones efectivas que apunten a fortalecer el acompañamiento y la formación integral de los estudiantes, a través de servicios de bienestar de calidad.</t>
  </si>
  <si>
    <t>Programa de bienestar estudiantil diseñado e implementado</t>
  </si>
  <si>
    <t># de actividades del programa de bienestar estudiantil ejecutadas/ #de actividades del programa de bienestar estudiantil planeadas</t>
  </si>
  <si>
    <t>Fortalecer las capacidades de desarrollo humano en los estudiantes.</t>
  </si>
  <si>
    <t>Número de beneficiarios de los procesos de formación de capacidades y habilidades que impulsen el desarrollo humano</t>
  </si>
  <si>
    <t>(# de beneficiarios de los procesos de formación de capacidades y habilidades que impulsen el desarrollo humano proyectados/# de estudiantes matriculados en los programas académicos)*100</t>
  </si>
  <si>
    <t>Fomento de la permanencia, graduación oportuna, inclusión e interculturalidad a través de las diferentes políticas.</t>
  </si>
  <si>
    <t xml:space="preserve">Implementar el acceso, permanencia y graduación
</t>
  </si>
  <si>
    <t>Disminuir la Deserción</t>
  </si>
  <si>
    <t>Disminuir el nivel de intensión de deserción estudiantil.</t>
  </si>
  <si>
    <t>(% nivel de intensión deserción reportado/ % nivel de intención deserción estimado)*100</t>
  </si>
  <si>
    <t>Porcentaje de implementación efectiva de la política de acceso, permanencia y graduación institucional</t>
  </si>
  <si>
    <t>(% de actividades de la política de acceso, permanencia y graduación institucional implementadas / % total de actividades de la política de acceso, permanencia y graduación institucional planeadas)*100</t>
  </si>
  <si>
    <t>Investigación, Innovación, creación artística y cultural.</t>
  </si>
  <si>
    <t>Fomento de la cultura investigativa, innovación, creación artística y cultural en la institución, para el aumento de la producción intelectual, la apropiación de habilidades científicas y la generación de nuevos conocimientos. Todo ello tendiente a incrementar las capacidades investigativas, innovación, creación artística y cultural de la institución y que se convierta en un repositorio de información.</t>
  </si>
  <si>
    <t>Fomentar la construcción del conocimiento, a través del fortalecimiento de la gestión del INFOTEP en materia de Investigación, Innovación, creación artística y cultural.</t>
  </si>
  <si>
    <t>Desarrollar estrategias para fortalecer la gestión y producción académica del Proceso de investigación, innovación, creación artística y cultural.</t>
  </si>
  <si>
    <t>Estrategias implementadas en materia de Investigación, Innovación, creación artística y cultural.</t>
  </si>
  <si>
    <t>% Estrategias ejecutadas (EE) / Estrategias Planeadas (EP) * 100</t>
  </si>
  <si>
    <t>Fomentar el uso de las capacidades instaladas del laboratorio de innovación.</t>
  </si>
  <si>
    <t>Diseño e Implementar el plan estrategico para la sostenibilidad del laboratorio de innovación.</t>
  </si>
  <si>
    <t>Plan Estrategico del laboratorio de innovacion implementado</t>
  </si>
  <si>
    <t>Acciones ejecutadas (EE) / Acciones Planeadas (EP) * 100</t>
  </si>
  <si>
    <t>Ejecutar proyectos Ciencias, técnologias e innovación financiados, bajo distintas fuentes (internas y externas).</t>
  </si>
  <si>
    <t>Aumentar el número de proyectos ejecutados bajo financiación  de fuentes internas</t>
  </si>
  <si>
    <t>Proyectos de investigacion ejecutados y financiados de fuentes internas</t>
  </si>
  <si>
    <t>Numero de Proyectos de investigacion ejecutados y financiados de fuentes internas /Proyectos de investigacion formulados</t>
  </si>
  <si>
    <t>Aumentar el número de proyectos ejecutados bajo financiación de diferentes fuentes externas.</t>
  </si>
  <si>
    <t>Proyectos de investigacion ejecutados y financiados de fuentes externas</t>
  </si>
  <si>
    <t>Numero de Proyectos de investigacion ejecutados y financiados de fuentes externas /Proyectos de investigacion formulados</t>
  </si>
  <si>
    <t>Gestión de la internacionalización y cooperación internacional.</t>
  </si>
  <si>
    <t>Fomentar la Gestión de la internacionalización y cooperación internacional.</t>
  </si>
  <si>
    <t>Fortalecer las relaciones interinstitucionales del INFOTEP a nivel nacional e internacional (principalmente con proyección hacia el Caribe).</t>
  </si>
  <si>
    <t>Actualizar e incrementar el número de convenios interinstitucionales a nivel nacional e internacional, en aras de apoyar de manera transversal la consecución de metas trazadas en las diferentes áreas de la institución.</t>
  </si>
  <si>
    <t>Cantidad de convenios suscritos a nivel nacional e internacional</t>
  </si>
  <si>
    <t xml:space="preserve"># de convenios suscritos para fortalecer las Relaciones interinstitucionales </t>
  </si>
  <si>
    <t>Diseñar e implementar el programa "movilidad entrante y saliente en beneficios de la comunidad académica.</t>
  </si>
  <si>
    <t>Implementar el programa "movilidad entrante y saliente por categoría garantizada", el cual, a través de alianzas con otras instituciones de educación superior, brinde a estudiantes la oportunidad de realizar actividades académicas en otra región.</t>
  </si>
  <si>
    <t>Porcentaje de implementación del programa de "movilidad entrante y saliente por categoría garantizada"</t>
  </si>
  <si>
    <t>(# de acciones del programa de "movilidad entrante y saliente por categoría garantizada" Implementados /</t>
  </si>
  <si>
    <t>Incrementar la cantidad de movilidades entrantes y salientes</t>
  </si>
  <si>
    <t>Cantidad de movilidades entrantes de estudiantes, docentes, investigaores y/o personal administrativo generadas</t>
  </si>
  <si>
    <t># de movilidades entrantes efectivamente  generadas en el periodo t</t>
  </si>
  <si>
    <t># de movilidades salientes efectivamente  generadas en el periodo t</t>
  </si>
  <si>
    <t>Promover la Internacionalización del currículo de los programas ofertados por la institución</t>
  </si>
  <si>
    <t>Desarrollar estrategias para lograr internacionalizar el currículo de los programas académicos ofertados por la insitución.</t>
  </si>
  <si>
    <t>Estrategias  de internacionalización promovidas</t>
  </si>
  <si>
    <t># de estrategias de internacionalización planeadas /# de estrategias ejecutadas</t>
  </si>
  <si>
    <t>Promover la internacionalización de la institución, a través de la realización y participación de eventos académicos.</t>
  </si>
  <si>
    <t>Participar en eventos de movilidad académica en la que participa la comunidad educativa</t>
  </si>
  <si>
    <t>Número de eventos de movilidad académica en la que participa la comunidad educativa</t>
  </si>
  <si>
    <t>RECURSOS FINANCIEROS Y TIPO DE FUENTE 2024</t>
  </si>
  <si>
    <t>FUNCIONAMIENTO</t>
  </si>
  <si>
    <t>INVERSIÓN</t>
  </si>
  <si>
    <t>NACIÓN</t>
  </si>
  <si>
    <t>PROPIOS</t>
  </si>
  <si>
    <t>LÍNEA BASE</t>
  </si>
  <si>
    <t>TOTAL</t>
  </si>
  <si>
    <t>Direccionamiento estratégico, planeación y MIPG</t>
  </si>
  <si>
    <t>Representa la forma en cómo se debe liderar la consecución de metas institucionales, a través de los instrumentos de planificación y dirige el seguimiento  de los mismos para lograr la mejora continua y un destacado desempeño institucional.</t>
  </si>
  <si>
    <t>Fortalecer el direccionamiento estratégico para lograr consolidar la institucionalidad y desempeño en la gestión a través de la formulación y seguimiento a los instrumentos de planificación</t>
  </si>
  <si>
    <t>Liderar acciones para la implementación, seguimiento y actualización de planes y políticas institucionales en marco de la normatividad y lo establecido por MIPG.</t>
  </si>
  <si>
    <t>Porcentaje de mejora en los índices de desempeño institucional</t>
  </si>
  <si>
    <t>((# de puntos obtenidos en la medición de los índices de desempeño institucional del año t - # de puntos obtenidos en la medición de los índices de desempeño institucional del año t-1)/# de puntos obtenidos en la medición de los índices de desempeño institucional del año t-1)*100</t>
  </si>
  <si>
    <t>Control  Interno</t>
  </si>
  <si>
    <t>Acciones encaminadas al cumplimiento de las cinco funciones o roles principales asignados por la ley 87 del 93, decreto 648 del 2017 así: enfoque a la prevención, liderazgo estratégico, relación con entes externos, de control y evaluación, seguimiento y evaluación de riesgos, en conformidad del desarrollo de los procesos en términos de eficiencia, eficacia y transparencia, de forma tal que conlleve al mejoramiento continuo a través del monitoreo y supervisión continua generando valor para el alcance de los objetivos Institucionales .</t>
  </si>
  <si>
    <t>Promover el mejoramiento continuo, a través de acciones, métodos y procedimientos de control y de gestión de riesgo así como mecanismos para la prevención y evaluación de este mediante la implementación de actividades de monitoreo y supervisión continua en la entidad.</t>
  </si>
  <si>
    <t>Mejorar las competencias técnicas de los funcionarios  en relación al  control interno y a la cultura de autocontrol y autorregulación</t>
  </si>
  <si>
    <t>Personas formadas</t>
  </si>
  <si>
    <t># Personas formadas</t>
  </si>
  <si>
    <t>La cultura del autocontrol y autorregulación son ejes fundamentales para que sean apropiados como parte de la cultura.</t>
  </si>
  <si>
    <t>Desarrollar estrategias para la apropiación de la cultura de autocontrol y autorregulación en los miembros de la institución.</t>
  </si>
  <si>
    <t># Estrategias  ejecutadas (EE) / #Estrategias Planeadas (EP) * 100</t>
  </si>
  <si>
    <t>Sistema Interno de Aseguramiento de la Calidad SIAC Autoevaluación institucional y de programas</t>
  </si>
  <si>
    <t>Propende por el mejoramiento continuo de las funciones institucionales a partir de la consolidación de una cultura de la calidad, mediante la cual se articule la planeación, la gestión, la evaluación y la autorregulación como aporte a la formación integral y desarrollo social.</t>
  </si>
  <si>
    <t>Fortalecer  el sistema interno de aseguramiento de la calidad (SIAC)</t>
  </si>
  <si>
    <t>Implementar el sistema interno de aseguramiento de la calidad (SIAC) con miras a la coherencia del quehacer de l INFOTEP con los propósitos misionales y estratégicos declarados en su misión institucional.</t>
  </si>
  <si>
    <t>Porcentaje de cumplimiento de las condiciones de calidad institucional cumplidas y documentadas</t>
  </si>
  <si>
    <t>(# de acciones para el fortalecimiento del SIAC implementadas / # de acciones totales planeadas)*100</t>
  </si>
  <si>
    <t>Gestión Estratégica del talento humano</t>
  </si>
  <si>
    <t>Desarrollo de estrategias dirigidas a potencializar las capacidades y habilidades del talento humano de la institución, propendiendo por su bienestar y la optimización de sus labores y funciones a través de estrategias de formación e incentivos laborales</t>
  </si>
  <si>
    <t>Gestionar ante el gobierno nacional la modernización y ampliación de la planta de personal acorde con la redefinición, cambio de carácter institucional y exigencias de ley.</t>
  </si>
  <si>
    <t>Desarrollar estrategias para gestionar ante la CNSC el proceso para la realización de un nuevo concurso de méritos, que permita proveer las vacantes y acensos de funcionarios.</t>
  </si>
  <si>
    <t>Estrategiasejecutadas (EE) / Estrategias Planeadas (EP) * 100</t>
  </si>
  <si>
    <t>Fomentar el desarrollo permanente del talento humano institucional, en aras de mejorar significativamente su bienestar social y potencializar sus competencias, conocimientos, habilidades blandas.</t>
  </si>
  <si>
    <t>Desarrollar estrategias para mejorar las competencias profesionales a través de formación de alto nivel de los funcionarios de la institución.</t>
  </si>
  <si>
    <t>% de estrategias implementadas</t>
  </si>
  <si>
    <t>Desarrollar estrategias para mejorar el bienestar social del talento humano de la institución y a su vez el clima organizacional.</t>
  </si>
  <si>
    <t>Liderar la implementación del plan de desarrollo profesoral.</t>
  </si>
  <si>
    <t>Porcentaje de avance de implementación del plan</t>
  </si>
  <si>
    <t>Actividades ejecutadas (AE) / Actividades Planeadas (AP) * 100</t>
  </si>
  <si>
    <t>Fortalecer el Sistema de Gestión de seguridad y salud en el trabajo.</t>
  </si>
  <si>
    <t>Desarrollar estrategias  para la adecuada implementación del Sistema de Gestión de seguridad y salud en el trabajo conforme a las exigencias de ley.</t>
  </si>
  <si>
    <t>Gestión jurídica y contratación</t>
  </si>
  <si>
    <t>Se enfoca en el cumplimiento de los requisitos legales vigentes y aplicables a la institución de manera eficiente y transparente, en aras de minimizar los riesgos jurídicos.</t>
  </si>
  <si>
    <t>Fortalecer el área jurídica  y de contratación en lo referente a los requisitos legales vigentes y aplicables a la institución.</t>
  </si>
  <si>
    <t>Desarrollar acciones que permitan mantener una adecuada gestión del ciclo de defensa jurídica de la institución</t>
  </si>
  <si>
    <t>Nivel de litigiosidad bajo</t>
  </si>
  <si>
    <t>% de nivel de litigiosidad bajo</t>
  </si>
  <si>
    <t>Infraestructura física</t>
  </si>
  <si>
    <t>Gestión institucional enfocada en lograr cambios significativos en la planta física, en cumplimiento de los requisitos para ofertar programas académicos y brindar mejores condiciones a la comunidad educativa. Principalmente, en la consecución de un lugar propio para operar, mejoramiento de la seguridad y acceso a la institución</t>
  </si>
  <si>
    <t>Realizar las acciones pertinentes para la consecución de una sede propia</t>
  </si>
  <si>
    <t>Gestionar la titularidad de una sede actual.</t>
  </si>
  <si>
    <t>Realizar las gestiones para la titularidad del terreno</t>
  </si>
  <si>
    <t>Documentos de titularidad legalizados</t>
  </si>
  <si>
    <t>Establecer acciones para la consecución de una nueva sede propia</t>
  </si>
  <si>
    <t>Acciones realizadas para la gestión nueva sede</t>
  </si>
  <si>
    <t>(#Acciones ejecutadas/#acciones planteadas)*100</t>
  </si>
  <si>
    <t>Mejorar las condiciones físicas de la institución conforme a las exigencias de los programas académicos</t>
  </si>
  <si>
    <t>Diseñar e mplementar el plan de dotación, adecuación y mantenimiento de las instalaciones físicas de la institución.</t>
  </si>
  <si>
    <t>Formulacion del Plan, su aprobacion y ejecucion</t>
  </si>
  <si>
    <t xml:space="preserve"># de actividades ejecutadas de plan formulado y aprobado / numero actividades  de plan formulado propuesto </t>
  </si>
  <si>
    <t>Gestión TIC</t>
  </si>
  <si>
    <t>Hace referencia a los esfuerzos institucionales por lograr una modernización, digitalización y actualización de manera periódica de la infraestructura tecnológica y la conectividad de la institución.</t>
  </si>
  <si>
    <t>Fomentar el uso adecuado de las TIC en la institución, a través de la adquisicion, mantenimiento y mejora continua de la infraestructura tecnológica de la institución para que sea cada vez más moderna y actualizada.</t>
  </si>
  <si>
    <t>Diseñar plan de adquisición, modernización y uso adecuado de la tecnologia</t>
  </si>
  <si>
    <t>Adquirir e implementar equipos modernos y actualizados de acuerdo a las necesidades por área y programas académicos vigentes.</t>
  </si>
  <si>
    <t>Desarrollar estrategias de apropiación del adecuado uso y aprovechamiento de los recursos TIC, conforme a necesidades por áreas y programas académicos</t>
  </si>
  <si>
    <t>Comunidad académica impactada</t>
  </si>
  <si>
    <t xml:space="preserve">% de la comunidad académica impactada / % de comunidad academica propuesta </t>
  </si>
  <si>
    <t>Incrementar el nivel de seguridad digital de la entidad, a través de la gestión de riesgos asociados a los activos de información.</t>
  </si>
  <si>
    <t>Desarrollar estrategias de adopción e implementación del modelo de Política de Gobierno digital y seguridad de la información.</t>
  </si>
  <si>
    <t>(%)Porcentaje de avance en la Implementación del Modelo de Seguridad y Privacidad de la Información.</t>
  </si>
  <si>
    <t>Gestión financiera</t>
  </si>
  <si>
    <t>Se encarga del cumplimiento adecuado, legal y responsable de la ejecución contable y presupuestal de la entidad, conforme a normatividad vigente y actualizaciones aplicables.</t>
  </si>
  <si>
    <t>Garantizar la adecuada ejecución contable y presupuestal de la entidad, acorde a los requerimientos de ley y actualizaciones vigentes.</t>
  </si>
  <si>
    <t>Implementar herramientas tecnológicas actualizadas para el adecuado uso y manejo contable de la entidad.</t>
  </si>
  <si>
    <t>Herramientas tecnológicas implementadas</t>
  </si>
  <si>
    <t># herramientas implementadas</t>
  </si>
  <si>
    <t>Procesos del área mejorados</t>
  </si>
  <si>
    <t># de procesos mejorados</t>
  </si>
  <si>
    <t>Desarrollar acciones de formación para el manejo y ejecución contable y presupuestal con diferentes fuentes de financiación.</t>
  </si>
  <si>
    <t>Acciones de formación implementadas</t>
  </si>
  <si>
    <t># de formación implementadas</t>
  </si>
  <si>
    <t>Promoción y posicionamiento institucional (comunicaciones y mercadeo)</t>
  </si>
  <si>
    <t>Estrategias encaminadas a dar a conocer los servicios y la gestión institucional, a través del uso adecuado de canales y medios de difusión presenciales y digitales. Se contempla la implementación de cambios significativos que pueden incluir el nombre o imagen institucional</t>
  </si>
  <si>
    <t>Fortalecer la comunicación interna y externa institucional, a través del uso de diferentes canales de difusión.</t>
  </si>
  <si>
    <t>Implementar estrategias  para Fortalecer la comunicación interna y externa institucional,</t>
  </si>
  <si>
    <t>Estrategias implmentadas para fortalecer la comunicación interna y externa institucional</t>
  </si>
  <si>
    <t># de  estrategias  implementadas para Fortalecer la comunicación interna y externa institucional /  # de  estrategias propuestas  para Fortalecer la comunicación interna y externa institucional,</t>
  </si>
  <si>
    <t>Gestión documental</t>
  </si>
  <si>
    <t>Acciones enfocadas al manejo adecuado de la documentación que se produzca y reciba en el INFOTEP, desde su origen hasta su destino final, con el propósito de facilitar su utilización y conservación, en cumplimiento de la Ley 594 de 2000 -Ley General de Archivos-, y demás disposiciones aplicables.</t>
  </si>
  <si>
    <t>Apropiar las acciones requeridas en gestión documental de acuerdo con la normativa para la conservación de la memoria institucional</t>
  </si>
  <si>
    <t>Desarrollar estrategias para la efectiva implementación del PINAR, PGD, TRD y demás normatividad y lineamientos vigentes.</t>
  </si>
  <si>
    <t>Acciones implementadas</t>
  </si>
  <si>
    <t>Acciones ejecutadas (AE) / Acciones Planeadas (EP) * 100</t>
  </si>
  <si>
    <t>Servicio al ciudadano</t>
  </si>
  <si>
    <t>Fortalecer el servicio al ciudadano facilitando su directa comunicación, a través del uso de tecnología moderna</t>
  </si>
  <si>
    <t>Mejorar los medios de atención a los ciudadanos (físicos y virtuales) en aras de mejorar los niveles de satisfacción al usuario.</t>
  </si>
  <si>
    <t>% de avance de estrategia de modernización tecnológica de la atención a ciudadanos</t>
  </si>
  <si>
    <t>(# acciones de modernización realizadas/ #acciones de modernización planeadas)*100</t>
  </si>
  <si>
    <t>META 2026</t>
  </si>
  <si>
    <t>LINEA ESTRATEGICA</t>
  </si>
  <si>
    <t>NATURALEZA DEL CAMBIO</t>
  </si>
  <si>
    <t>VERSION</t>
  </si>
  <si>
    <t xml:space="preserve">CAMBIO REALIZADO </t>
  </si>
  <si>
    <t>CONTROL DE CAMBIOS</t>
  </si>
  <si>
    <t>Objetivo estrategico</t>
  </si>
  <si>
    <t>*Diseñar e implementar el programa de salud, hábitos y estilos de vida saludable.
*Diseñar e implementar el programa de salud mental y prevención de consumo de sustancias psicoactivas.
*Diseñar e implementar el programa institucional de actividad física, recreación y deporte.
*Diseñar e implementar el programa institucional de arte y cultura.
*Diseñar e implementar el programa institucional de apoyo socioecónomico.</t>
  </si>
  <si>
    <t>*Implementar el programa de salud, hábitos y estilos de vida saludable.
*Implementar el programa de salud mental y prevención de consumo de sustancias psicoactivas.
*Implementar el programa institucional de actividad física, recreación y deporte.
*Implementar el programa institucional de arte y cultura.
*Implementar el programa institucional de apoyo socioecónomico.</t>
  </si>
  <si>
    <t>Implementar el acceso, permanencia y graduación</t>
  </si>
  <si>
    <t xml:space="preserve">Se elimina de la linea estrategica de Bienestar ya que esta se encuentra inmersa en la linea estrategica de gestion educativa </t>
  </si>
  <si>
    <t>Implementar el plan estrategico para la sostenibilidad del laboratorio de innovación.</t>
  </si>
  <si>
    <t>Implementar el programa de salud, hábitos y estilos de vida saludable.</t>
  </si>
  <si>
    <t>Implementar el programa de salud mental y prevención de consumo de sustancias psicoactivas.</t>
  </si>
  <si>
    <t>Implementar el programa institucional de actividad física, recreación y deporte.</t>
  </si>
  <si>
    <t>Implementar el programa institucional de arte y cultura.</t>
  </si>
  <si>
    <t>Implementar el programa institucional de apoyo socioecónomico.</t>
  </si>
  <si>
    <t>Implementar la estrategia INFOTEP a la comunidad.</t>
  </si>
  <si>
    <t>Diseñar e Implementar la estrategia INFOTEP a la comunidad.</t>
  </si>
  <si>
    <t>PLAN DE ACCIÓN 2024-2027 "INFOTEP SE TRANSFORMA"
PROYECCIÓN DE METAS</t>
  </si>
  <si>
    <t>PROYECCIÓN DE LA EJECUCIÓN DE LA META TRIMESTRALMENTE</t>
  </si>
  <si>
    <t>% DE AVANCE DEL PERIODO</t>
  </si>
  <si>
    <t xml:space="preserve">REPORTE DE RECURSOS FINANCIEROS EJECUTADOS CON CORTE </t>
  </si>
  <si>
    <t>REPORTE CUALITATIVO DEL AVANCE EN EL CUMPLIMIENTO DE LA META</t>
  </si>
  <si>
    <t>LIDER DEL PROCESO</t>
  </si>
  <si>
    <t>TRIM I</t>
  </si>
  <si>
    <t>PLAN DE ACCIÓN 2026 "INFOTEP SE TRANSFORMA"
PROYECCIÓN DE METAS</t>
  </si>
  <si>
    <t xml:space="preserve">Se llevara al consejo directivo en mayo </t>
  </si>
  <si>
    <t xml:space="preserve">Se mirara en el dozens con nuevo aplicativo </t>
  </si>
  <si>
    <t xml:space="preserve"># de movilidades internacional realizadas </t>
  </si>
  <si>
    <t>el dia 15 de abril se llevara a cabo una reunion de comite de internac para definir el futuro de este.</t>
  </si>
  <si>
    <t>La institucion ya cumplió con todas las etapas y se esta a la espera resolutiva de la decision del MEN para autorizar el cambio de caracter. No hay comunicaciones durante la toma de decisiones por parte del MEN, de acuerdo a esto se esta a la espera</t>
  </si>
  <si>
    <t>ya se trabajo la rubrica de los resultados, ya se ha entrenado a los profesores, se esta ahora en este momento en la elecciono de las asignaturas, se hace solo en algunas asignaturas, se tiene un mapeo en donde se ve que asignaturas se tributan y ver como se le realizan estos resultados de aprendizaje. un result de aprend comparte varias asignaturas. se esta ahora mismo en la parte de alistamiento.</t>
  </si>
  <si>
    <t xml:space="preserve">Laboratorio de primera infacia realizado </t>
  </si>
  <si>
    <t>Se va a relizar para el segundo trimestre</t>
  </si>
  <si>
    <t>Al momento no se ha realizado ejecucion de nuevas adquisiciones</t>
  </si>
  <si>
    <t xml:space="preserve">Para este año se adicionó la estrategia de implementar la plataforma platzi para estudiantes que no han podido culminar los requisitos ultimos de graduacion por lo cual se estan realizando bajo certificaciones de esta plataforma para lograr el objetivo, adicional, por el lado de funcionarios tambien se estan realizando cursos para poder completar los requerimientos de certificaciones anuales por parte de ellos. como segunda materia para revision de esta accion, se siguen realizando las induccion a los estudiantes que entran a la institucion, el cual contempla el otro grueso del cumplimiento de la accion. </t>
  </si>
  <si>
    <t>Politica de gobierno se va a evaluar trimestralmente sobre el total de actividades planeadas y seguridad de la informacion, se hace la evaluacion de acuerdo a las actividades descritas en el plan las cuales son 18</t>
  </si>
  <si>
    <t>Se realizará un diagnóstico integral orientado a la formulación de un documento de estrategias para la modernización del servicio al ciudadano, considerando de manera holística sus diferentes dimensiones y componentes.</t>
  </si>
  <si>
    <t xml:space="preserve">Se tiene el plan de accion de investigacion y sobre este se obtienen los resultados de avances. Resolucion recxtoral de actualizacion de lineas de invest institucionales y cfreacion de nuevos grupos de investigacion. Articulo tipo c postulado ( de nvestigacioin) de nuevo conocimiento, es para incrementar el tema de produccion. elaboracion de 2 planes de trabajo en el marco de conv interinstitucionales a fin de identificar estrategias para la produccion investigativa. se realizo una jornada de revision de produccion investigativa y concertacion. documetno de medicion y valoracion de la invest de los programas. plan de accion individual a 2 anos para el grupo y sus investigadores. (que falta como grupo para subir de categoria o a cada investigador para subir de categoria.) </t>
  </si>
  <si>
    <t xml:space="preserve">Para el primer trimestre se elaboró el borrador de las politicas de innovacion. </t>
  </si>
  <si>
    <t>Se tienen 4 proyectos en fase de formulacion que seran ejecutados a lo largo del año, para el primer trimestre no se tienen ejecutados o financiados</t>
  </si>
  <si>
    <t xml:space="preserve">dos iniciativas internacionales se han presentado, ahora se esta en el proceso de 2 proyectos con fondo nacional (minciencias). Se realizaran 6 aulas, formulacion y presentacioin del proyecto de construccion de aulas itinerantes en el lote que se adquirió de la nueva sede. esto se realiza con ministerio de educacion. </t>
  </si>
  <si>
    <t>al momento sigue lo mismo en la institucion</t>
  </si>
  <si>
    <t xml:space="preserve">se realizan dos acciones que ayudan con la formacion </t>
  </si>
  <si>
    <t xml:space="preserve">Se esta consolidando el borrador para la creacion del centro de cultura </t>
  </si>
  <si>
    <t>Se han realizado dos actividades las cuales son: taller de plantas medicinales y el otro es de rondas y juegos infantiles de san andres isla</t>
  </si>
  <si>
    <t>4 documentos que evidencia la internacionalizacion: 1. reprote de actividades de relacionamiento de profesores, 2. reporte de estudiantes matriculados en educacion continua (43 estudiantes), 3. reporte de convenios y 4. reporte de participacion en redes y alizanas.</t>
  </si>
  <si>
    <t xml:space="preserve">5 estrategias para el primer trimestre. 1. socializacion en medios institucionales de la nueva uta de emprendieminto, 2. documento de analisis de alineacion del portafolio de servicios de la clinica empresarial y juridica y de emprendimiento de la U de los Andes, 3. diseno de formatos para el area de calidad con la finalidad de incorporar a la ruta de emprendimiento, 4. propuesto de procedimiento de operacion de la ruta de emprendimiento, 5. elaboracion del documento de mapeo de emprendimientos de la comunidad educativa. </t>
  </si>
  <si>
    <t>en el primer trimestre tenemos,  venta de servicios de educacion continua 30m, servicios a externos por uso del gym 1884600</t>
  </si>
  <si>
    <t xml:space="preserve">Se realizaron actividades de promoción y prevención en temas de salud física para toda la comunidad institucional, con el fin de que aprendan a identificar signos de alarma y estrategias para mitigarlas, con esto se busca que las personas esten informadas, sean mas conscientes de los riesgos que conllevan las enfermedades y de la importancia del autocuidado. </t>
  </si>
  <si>
    <t xml:space="preserve">Se desarrollaron estrategias para el cuidado de la salud mental con la comunidad institucional, fortaleciendo las habilidades para la vida y reforzando los recursos con los que cuentan las personas para afrontar situaciones que puedan impactarles negativamente. Se fortalecieron las redes de apoyo institucionales y familiares con el fin favorecer a que exista un entorno positivo para toda la comunidad. </t>
  </si>
  <si>
    <t xml:space="preserve">Desde el programa de recreación y deporte se implimentaron acciones para fortalecer las practicas deporitvas, el cuidado de la salud y el mejoramiento del estado físico de la comunidad institucional, adicionalmente se  desarrollaron actividades de recreación con el fin de incentivar a las personas a integrarse en espacios que favorecen a la liberación del estres. </t>
  </si>
  <si>
    <t xml:space="preserve">Desde el programa de arte y cultura se desarrollaron acciones en torno a la música, consolidando el grupo musical institucional el cual recibe formación durante el trimestre. </t>
  </si>
  <si>
    <t xml:space="preserve">Este programa busca apoyar a los estudiantes en las necesidades identificadas mediante la caracterización aplicada, las estrategias implementadas  favorecen a la permanencia y graduación. </t>
  </si>
  <si>
    <t>En el mes de enero se realiza el diseno e implementacion de egresados para la semana de induccion, actividad en la cual los egresados hablaban de la profesion ya cursada y su experiencia con esta. , 1..base de datos actualizada  suminsitrado por los graduados (matriz de excel con la base de datos de los egresados 2026). 2. invitacion de egresados a la semana de induccion. 3, se hace parte a los egresados en la planta administrativa. 4. programa de descuento en servicios institucionales (gimnasio)</t>
  </si>
  <si>
    <t>AVANCE CUALITATIVO EN SEGURIDAD Y SALUD EN EL TRABAJO (SG-SST):
Durante el periodo evaluado, de enero a marzo 31 de 2026 se evidencian importantes avances y mantenimiento en la implementación y fortalecimiento del (SG-SST). Se llevaron a cabo actividades de capacitación orientadas a la promoción de la salud y prevención de riesgos, tales como higiene postural, pausas activas, Investigación de ATEL, Inspecciones de seguridad, extintores y señalización, identificación de riesgos y peligros de acuerdo a sus áreas de trabajo, fomentando hábitos de vida saludables con los funcionarios y alumnos de la institución.
El programa de orden y aseo se ha fortalecido como un pilar fundamental dentro del Sistema de Gestión de Seguridad y Salud en el Trabajo, promoviendo ambientes laborales seguros, organizados y saludables. Se han implementado buenas prácticas enfocadas en la correcta disposición de materiales, limpieza periódica de las áreas de trabajo y eliminación de condiciones inseguras que puedan generar accidentes. Asimismo, se ha sensibilizado al personal sobre la importancia de mantener sus espacios en óptimas condiciones, fomentando la cultura del autocuidado, la eficiencia operativa y la prevención de riesgos laborales.
Se fortaleció la gestión ambiental mediante la socialización del PGIRS en compañía de la secretaria de obras públicas de la gobernación realizando una capacitación en funcionarios y alumnos del Infotep con el manejo de residuos sólidos y el manejo de la disposición en el territorio insular, la correcta separación de residuos sólidos en la fuente. En cuanto a la gestión del riesgo, se ejecutó el mantenimiento anual de extintores, inspecciones a botiquines, camillas y equipos de emergencia, así como la dotación e instalación de elementos de atención de emergencias y señalización de evacuación la cual se debe de ajustar de acuerdo a los cambios y nuevos salones los cuales se están entregando para mayor comodidad.
Con el COPASST, Comité de Convivencia se vienen realizando las reuniones mensuales ordinaria y extraordinarias en caso que se requiera, tocando los temas de los cronogramas del SG-SST y el plan anula de trabajo, con las brigadas de emergencia para el periodo 2025–2027, estamos en proceso de adaptación ya que muchos no cuentan con el tiempo suficiente para asistir a las capacitaciones que se vana programar de acuerdo a presupuesto, junto con la capacitación de sus integrantes y responsabilidades.
En articulación con el COPASST, la universidad ha venido desarrollando inspecciones de seguridad de manera periódica en las diferentes áreas e instalaciones, con el objetivo de identificar condiciones y actos inseguros que puedan afectar la integridad de la comunidad educativa. Estas inspecciones permiten evaluar el estado de la infraestructura, equipos, señalización, rutas de evacuación y condiciones locativas en general, generando hallazgos que son documentados y priorizados para la implementación de acciones correctivas y preventivas. Asimismo, se promueve la participación activa de los integrantes del COPASST, fortaleciendo la cultura de prevención, el cumplimiento de la normatividad vigente y la mejora continua del Sistema de Gestión de Seguridad y Salud en el Trabajo.
Desde el área de SST se ha avanzado en la implementación del protocolo de prevención, atención y sanción del acoso sexual en el ámbito laboral, con el propósito de garantizar espacios seguros, respetuosos y libres de violencias. Este documento fue entrega para concejo académico diera su aprobación y proceder a la socialización del protocolo a toda la comunidad universitaria, la definición de rutas claras de atención y denuncia, y la designación de instancias responsables para la recepción y gestión de los casos con enfoque de confidencialidad y debida diligencia. Asimismo, se han desarrollado jornadas de sensibilización y capacitación orientadas a la prevención, el reconocimiento de conductas de acoso y la promoción del respeto y la equidad. Estas acciones fortalecen la cultura institucional, el bienestar laboral y el cumplimiento de la normatividad vigente estas acciones realizadas por el área de la Dra. Sherry Lee Espinosa de Inclusión y Bienestar.
El Instituto Infotep ha fortalecido el proceso de reporte e investigación de Accidentes de Trabajo y Enfermedades Laborales (ATEL), garantizando el registro oportuno, análisis y seguimiento de los eventos presentados. Se cuenta con procedimientos definidos para la notificación inmediata de incidentes, así como con la participación del COPASST en la investigación de las causas y la formulación de acciones correctivas y preventivas. Asimismo, se realiza el seguimiento estadístico de la accidentalidad y ausentismo laboral, permitiendo la identificación de tendencias y la implementación de estrategias orientadas a la mitigación de riesgos. Estas acciones contribuyen al mejoramiento continuo del Sistema de Gestión de Seguridad y Salud en el Trabajo y a la protección integral de los trabajadores.
el porcentaje te lo valido en la tarde que tenga el plan de trabajo que ayer se le hizo una actualización espero asi te sirva,gracias.</t>
  </si>
  <si>
    <t>de las 6 metas grandes se desarrollan una serie de activiades, de esta manera se obtiene el total de actividades programadas durante la vigencia del año, para el primer trimestre tenemos que: hay 13 subactividades a desarrollar en el año. De esta manera, implemetnacion del sdga se comenzo con el proceso de capacitacion por parte del proveedor, implementacion de tablas de retencion, plan y cronograma de visitas de las implementacioines de tablas de retencion. Inicio de implementacion de tablas de valoracion documental.</t>
  </si>
  <si>
    <t>PLAN DE ACCIÓN 2026: COMPONENTE GESTIÓN MISIONAL 
INSTITUTO NACIONAL DE FORMACIÓN TÉCNICA PROFESIONAL DE SAN ANDRÉS Y PROVIDENCIA - INFOTEP SAI</t>
  </si>
  <si>
    <t>SEGUIMIENTO 1ER TRIMESTRE DE 2026- MESES: ENERO-MARZO</t>
  </si>
  <si>
    <t>Vicerrectoría Académica - Jamina  Hernry</t>
  </si>
  <si>
    <t>Vicerrectoría Académica - Jamina  Hernry, Bienestar Universitario- Luisa Archbold</t>
  </si>
  <si>
    <t>Vicerrectoría Académica: Centro de lenguas - Emelino O'Neill</t>
  </si>
  <si>
    <t>Vicerrectoría Académica: Coordinación de Extensión - Julliet Orozco</t>
  </si>
  <si>
    <t>Vicerrectoría Académica: Coordinación de Extensión - Julliet Orozco + Elizabeth Outten</t>
  </si>
  <si>
    <t>Vicerrectoría Académica: Coordinación de Bienestar - Luisa Archbold</t>
  </si>
  <si>
    <t>Vicerrectoría Académica: Coordinación de investigación - Ian David Criollo</t>
  </si>
  <si>
    <t>Vicerrectoría Académica: Coordinación de Extensión - Julliet Orozco+ Derick  Hudson</t>
  </si>
  <si>
    <t>Rectoria: Planeación + lideres de proceso</t>
  </si>
  <si>
    <t>Vicerrectoría Administrativa y financiera AVELINO MEZA</t>
  </si>
  <si>
    <t>Vicerrectoria Académica: Jamina Henry + Janelle Forbes</t>
  </si>
  <si>
    <t>Vicerrectoría Administrativa y financiera: Jefe de talento Humano- Jaime Jimenez + Andres Meza</t>
  </si>
  <si>
    <t>Vicerrectoría Administrativa y financiera - Avelino  Meza</t>
  </si>
  <si>
    <t>Vicerrectoría Administrativa y financiera: Sistemas y Tecnología Jeiner Lora</t>
  </si>
  <si>
    <t>Vicerrectoría Administrativa y financiera - Avelino Meza</t>
  </si>
  <si>
    <t>Rectoria: Planeación + Comunicaciones-Lynne Davis+ Mike Evans</t>
  </si>
  <si>
    <t>Vicerrectoría Administrativa y financiera: Gestión Documental Zoraida Vanegas</t>
  </si>
  <si>
    <t>Vicerrectoría Administrativa y financiera: Coordinadora de calidad  Janelle Forbes</t>
  </si>
  <si>
    <t>Vicerrectoría Administrativa y financiera: Jefe de Talento Humano + Líder de SST- Alirio renteria</t>
  </si>
  <si>
    <t>Vicerrectoría Administrativa y financiera AVELINO MEZA+lider de proceso: Esme</t>
  </si>
  <si>
    <t>Para el primer trimestre no se tiene este dato aun</t>
  </si>
  <si>
    <t>Existe la politica y se va a llevar a consideracion en el mes de mayo</t>
  </si>
  <si>
    <t>Se esta realizando seguimiento al los resultados de aprendizaje de los programas. Para el  segundo semestre se tiene programado la evaluación de  los programas.</t>
  </si>
  <si>
    <t>Por motivos de proceso de cambio de carácter el procesos de concurso para la actual vigencia 2026, se encuentra en procesos de evaluación debido a que se sometará a una nueva creación o restructuración de planta actual.</t>
  </si>
  <si>
    <t xml:space="preserve">En cumplimiento al cronograma del Plan Institucional de Capacitación (PIC), se realizo jornadas de capacitación a través de la plataforma PLATZI y el contrato Interadministrativo 001 de 2026 INFOTEP -Universidad del Magdalena (Unimagdalena). </t>
  </si>
  <si>
    <t>Se hablo con el gobernador ( e ) que exisitia un recurso para (universidad en tu colegio va a reemplazar el PTIES) ejecutar por parte de la institucion a traves del pic con enfoque territorial. La estrategia universidad en tu colegio existe, la hizo el MEN, busca que los colegios tengan su participacion en la universidad, hay que hacer convenios para que cada quien tuviera responsabilidad, el MEN, colegios y gobernacion. el fin es que los del colegio puedan ir a la U, tienen varias aristas, orientacion vocacional, armonizacion de planes de estudio.</t>
  </si>
  <si>
    <t>De acuerdo el SNIES se tienen 801 personas matriculadas para el primer semestre del año 2026.</t>
  </si>
  <si>
    <t>Vicerrectoría Académica - Jamina  Hernry- lider de centro de lenguas Emelino Oneill</t>
  </si>
  <si>
    <t xml:space="preserve">Para el primer trimestre se realizan ECARDS informativas y buenas parctica dirigidisoa los funcionarios y contratista de la institucion en las que se habla del manejo de los 3 principios fundamentales (AAA) auto control, regulacion y autogestion </t>
  </si>
  <si>
    <t>Para el primer trimestre la institución reaizó acciones para fortalecer el proceso de extesión y proyección social en : donaciones a Departamento de cordoba, publicidad, alianza con DPS y alianza con entidades que participaron y socializacion con el consejo directivo.</t>
  </si>
  <si>
    <t xml:space="preserve">Vicerrectoría Administrativa y financiera: Jefe de Talento Humano </t>
  </si>
  <si>
    <t>Se esta trabajando con extensión para internacionalización de la extensión en casa, los profes realizan webinars, talleres, conerencias, eventos que tengan impacto local. La internac apoya en gestionar la participacion de expertos nacionales e internacionales, son externos a la institución que benefician a la comunidad. tambien la internac capacita a profes en webinars, clases espejo, manejo de publico, como realizar mejors clases etc</t>
  </si>
  <si>
    <t>se realizo una movilización a madrid espana, se participo en un proyecto de subvencion del icetex (financiacion de proyectos que da el icetex a insti de educ sup, que beneficien en forma colectiva a varias insti, se realiza alianza con 2 nacionales y dos internacionales. university of oviedo, universidad politecnica de madrid y nacionales U distrital, y con infotep san juan. 200 millones para la ejecucion del proyecto para las instis involucradas. el proyecto se llama red de prototipado y manufactura aditiva (REDPROMAD)</t>
  </si>
  <si>
    <t>Se tiene programado iniciar los cursos para el segundo semestre de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</si>
</sst>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41" formatCode="_-* #,##0_-;\-* #,##0_-;_-* &quot;-&quot;_-;_-@_-"/>
  </numFmts>
  <fonts count="24">
    <font>
      <sz val="12"/>
      <color theme="1"/>
      <name val="Aptos Narrow"/>
      <family val="2"/>
      <scheme val="minor"/>
    </font>
    <font>
      <sz val="12"/>
      <color theme="1"/>
      <name val="Aptos Narrow"/>
      <family val="2"/>
      <scheme val="minor"/>
    </font>
    <font>
      <b/>
      <sz val="12"/>
      <color theme="1"/>
      <name val="Arial"/>
      <family val="2"/>
    </font>
    <font>
      <b/>
      <sz val="10"/>
      <color rgb="FF000000"/>
      <name val="Arial"/>
      <family val="2"/>
    </font>
    <font>
      <sz val="10"/>
      <color theme="1"/>
      <name val="Arial"/>
      <family val="2"/>
    </font>
    <font>
      <sz val="10"/>
      <color rgb="FF000000"/>
      <name val="Arial"/>
      <family val="2"/>
    </font>
    <font>
      <sz val="10"/>
      <name val="Arial"/>
      <family val="2"/>
    </font>
    <font>
      <b/>
      <sz val="10"/>
      <name val="Arial"/>
      <family val="2"/>
    </font>
    <font>
      <b/>
      <sz val="11"/>
      <color theme="1"/>
      <name val="Book Antiqua"/>
      <family val="1"/>
    </font>
    <font>
      <b/>
      <sz val="8"/>
      <color theme="1"/>
      <name val="Tahoma"/>
      <family val="2"/>
    </font>
    <font>
      <sz val="11"/>
      <name val="Calibri"/>
      <family val="2"/>
    </font>
    <font>
      <sz val="11"/>
      <color theme="1"/>
      <name val="Aptos Narrow"/>
      <family val="2"/>
      <scheme val="minor"/>
    </font>
    <font>
      <b/>
      <sz val="9"/>
      <color rgb="FF000000"/>
      <name val="Tahoma"/>
      <family val="2"/>
    </font>
    <font>
      <sz val="9"/>
      <color rgb="FF000000"/>
      <name val="Tahoma"/>
      <family val="2"/>
    </font>
    <font>
      <sz val="12"/>
      <color rgb="FF006100"/>
      <name val="Aptos Narrow"/>
      <family val="2"/>
    </font>
    <font>
      <sz val="12"/>
      <color rgb="FF9C0006"/>
      <name val="Aptos Narrow"/>
      <family val="2"/>
    </font>
    <font>
      <sz val="12"/>
      <color rgb="FF9C5700"/>
      <name val="Aptos Narrow"/>
      <family val="2"/>
    </font>
    <font>
      <b/>
      <sz val="12"/>
      <color theme="1"/>
      <name val="Aptos Narrow"/>
      <scheme val="minor"/>
    </font>
    <font>
      <b/>
      <sz val="11"/>
      <color theme="1"/>
      <name val="Calibri"/>
      <family val="2"/>
    </font>
    <font>
      <b/>
      <sz val="10"/>
      <color theme="1"/>
      <name val="Calibri"/>
      <family val="2"/>
    </font>
    <font>
      <b/>
      <sz val="12"/>
      <color theme="0"/>
      <name val="Bookman Old Style"/>
      <family val="1"/>
    </font>
    <font>
      <b/>
      <sz val="18"/>
      <color rgb="FFFFFFFF"/>
      <name val="Bookman Old Style"/>
      <family val="1"/>
    </font>
    <font>
      <sz val="11"/>
      <color rgb="FF000000"/>
      <name val="Book Antiqua"/>
      <family val="1"/>
    </font>
    <font>
      <sz val="11"/>
      <color theme="1"/>
      <name val="Book Antiqua"/>
      <family val="1"/>
    </font>
  </fonts>
  <fills count="14">
    <fill>
      <patternFill patternType="none"/>
    </fill>
    <fill>
      <patternFill patternType="gray125"/>
    </fill>
    <fill>
      <patternFill patternType="solid">
        <fgColor rgb="FFD9E2F3"/>
        <bgColor indexed="64"/>
      </patternFill>
    </fill>
    <fill>
      <patternFill patternType="solid">
        <fgColor rgb="FFFFFFFF"/>
        <bgColor indexed="64"/>
      </patternFill>
    </fill>
    <fill>
      <patternFill patternType="solid">
        <fgColor rgb="FFFEF2CB"/>
        <bgColor rgb="FFFEF2CB"/>
      </patternFill>
    </fill>
    <fill>
      <patternFill patternType="solid">
        <fgColor rgb="FFFFD965"/>
        <bgColor rgb="FFFFD965"/>
      </patternFill>
    </fill>
    <fill>
      <patternFill patternType="solid">
        <fgColor theme="0"/>
        <bgColor rgb="FFFFFFFF"/>
      </patternFill>
    </fill>
    <fill>
      <patternFill patternType="solid">
        <fgColor theme="0"/>
        <bgColor indexed="64"/>
      </patternFill>
    </fill>
    <fill>
      <patternFill patternType="solid">
        <fgColor theme="0"/>
        <bgColor theme="0"/>
      </patternFill>
    </fill>
    <fill>
      <patternFill patternType="solid">
        <fgColor rgb="FF0097CC"/>
        <bgColor indexed="64"/>
      </patternFill>
    </fill>
    <fill>
      <patternFill patternType="solid">
        <fgColor theme="3" tint="0.249977111117893"/>
        <bgColor indexed="64"/>
      </patternFill>
    </fill>
    <fill>
      <patternFill patternType="solid">
        <fgColor theme="4" tint="0.39997558519241921"/>
        <bgColor indexed="64"/>
      </patternFill>
    </fill>
    <fill>
      <patternFill patternType="solid">
        <fgColor theme="0"/>
        <bgColor rgb="FFFEF2CB"/>
      </patternFill>
    </fill>
    <fill>
      <patternFill patternType="solid">
        <fgColor theme="0"/>
        <bgColor rgb="FFFFD965"/>
      </patternFill>
    </fill>
  </fills>
  <borders count="39">
    <border>
      <left/>
      <right/>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right/>
      <top style="thick">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right style="thick">
        <color rgb="FF000000"/>
      </right>
      <top style="thick">
        <color rgb="FF000000"/>
      </top>
      <bottom/>
      <diagonal/>
    </border>
    <border>
      <left style="thick">
        <color rgb="FF000000"/>
      </left>
      <right style="thick">
        <color rgb="FF000000"/>
      </right>
      <top/>
      <bottom/>
      <diagonal/>
    </border>
    <border>
      <left/>
      <right style="thick">
        <color rgb="FF000000"/>
      </right>
      <top/>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bottom/>
      <diagonal/>
    </border>
    <border>
      <left style="thick">
        <color rgb="FF000000"/>
      </left>
      <right style="thick">
        <color rgb="FF000000"/>
      </right>
      <top/>
      <bottom style="thin">
        <color indexed="64"/>
      </bottom>
      <diagonal/>
    </border>
  </borders>
  <cellStyleXfs count="5">
    <xf numFmtId="0" fontId="0" fillId="0" borderId="0"/>
    <xf numFmtId="42" fontId="1" fillId="0" borderId="0" applyFont="0" applyFill="0" applyBorder="0" applyAlignment="0" applyProtection="0"/>
    <xf numFmtId="9" fontId="1" fillId="0" borderId="0" applyFont="0" applyFill="0" applyBorder="0" applyAlignment="0" applyProtection="0"/>
    <xf numFmtId="0" fontId="11" fillId="0" borderId="0"/>
    <xf numFmtId="41" fontId="1" fillId="0" borderId="0" applyFont="0" applyFill="0" applyBorder="0" applyAlignment="0" applyProtection="0"/>
  </cellStyleXfs>
  <cellXfs count="226">
    <xf numFmtId="0" fontId="0" fillId="0" borderId="0" xfId="0"/>
    <xf numFmtId="0" fontId="0" fillId="0" borderId="10" xfId="0" applyBorder="1"/>
    <xf numFmtId="0" fontId="8" fillId="0" borderId="12" xfId="0" applyFont="1" applyBorder="1" applyAlignment="1">
      <alignment vertical="center" wrapText="1"/>
    </xf>
    <xf numFmtId="0" fontId="8" fillId="3" borderId="12" xfId="0" applyFont="1" applyFill="1" applyBorder="1" applyAlignment="1">
      <alignment vertical="center" wrapText="1"/>
    </xf>
    <xf numFmtId="42" fontId="0" fillId="0" borderId="21" xfId="1" applyFont="1" applyBorder="1" applyAlignment="1">
      <alignment horizontal="center" vertical="center"/>
    </xf>
    <xf numFmtId="42" fontId="0" fillId="0" borderId="22" xfId="1" applyFont="1" applyBorder="1" applyAlignment="1">
      <alignment horizontal="center" vertical="center"/>
    </xf>
    <xf numFmtId="42" fontId="0" fillId="0" borderId="8" xfId="1" applyFont="1" applyBorder="1" applyAlignment="1">
      <alignment horizontal="center" vertical="center"/>
    </xf>
    <xf numFmtId="42" fontId="0" fillId="0" borderId="10" xfId="1" applyFont="1" applyBorder="1" applyAlignment="1">
      <alignment horizontal="center" vertical="center"/>
    </xf>
    <xf numFmtId="42" fontId="8" fillId="3" borderId="12" xfId="1" applyFont="1" applyFill="1" applyBorder="1" applyAlignment="1">
      <alignment horizontal="center" wrapText="1"/>
    </xf>
    <xf numFmtId="42" fontId="0" fillId="0" borderId="0" xfId="1" applyFont="1" applyAlignment="1">
      <alignment horizontal="center"/>
    </xf>
    <xf numFmtId="42" fontId="0" fillId="0" borderId="20" xfId="1" applyFont="1" applyBorder="1" applyAlignment="1">
      <alignment horizontal="center" vertical="center"/>
    </xf>
    <xf numFmtId="0" fontId="0" fillId="0" borderId="10" xfId="0" applyBorder="1" applyAlignment="1">
      <alignment horizontal="center" vertical="center"/>
    </xf>
    <xf numFmtId="0" fontId="3" fillId="6" borderId="7" xfId="3" applyFont="1" applyFill="1" applyBorder="1" applyAlignment="1">
      <alignment vertical="center" wrapText="1"/>
    </xf>
    <xf numFmtId="0" fontId="3" fillId="6" borderId="8" xfId="3" applyFont="1" applyFill="1" applyBorder="1" applyAlignment="1">
      <alignment vertical="center" wrapText="1"/>
    </xf>
    <xf numFmtId="0" fontId="5" fillId="7" borderId="7" xfId="0" applyFont="1" applyFill="1" applyBorder="1" applyAlignment="1">
      <alignment vertical="center" wrapText="1"/>
    </xf>
    <xf numFmtId="0" fontId="5" fillId="7" borderId="8" xfId="0" applyFont="1" applyFill="1" applyBorder="1" applyAlignment="1">
      <alignment vertical="center" wrapText="1"/>
    </xf>
    <xf numFmtId="0" fontId="4" fillId="7" borderId="8" xfId="0" applyFont="1" applyFill="1" applyBorder="1" applyAlignment="1">
      <alignment vertical="center" wrapText="1"/>
    </xf>
    <xf numFmtId="0" fontId="3" fillId="6" borderId="9" xfId="3" applyFont="1" applyFill="1" applyBorder="1" applyAlignment="1">
      <alignment horizontal="center" vertical="center" wrapText="1"/>
    </xf>
    <xf numFmtId="0" fontId="3" fillId="6" borderId="10" xfId="3"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6" borderId="10" xfId="3" applyFont="1" applyFill="1" applyBorder="1" applyAlignment="1">
      <alignment horizontal="center" vertical="center" wrapText="1"/>
    </xf>
    <xf numFmtId="0" fontId="5" fillId="6" borderId="10"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3" fillId="6" borderId="23" xfId="3" applyFont="1" applyFill="1" applyBorder="1" applyAlignment="1">
      <alignment horizontal="center" vertical="center" wrapText="1"/>
    </xf>
    <xf numFmtId="0" fontId="3" fillId="6" borderId="24" xfId="3" applyFont="1" applyFill="1" applyBorder="1" applyAlignment="1">
      <alignment horizontal="center" vertical="center" wrapText="1"/>
    </xf>
    <xf numFmtId="0" fontId="5" fillId="7" borderId="23" xfId="0" applyFont="1" applyFill="1" applyBorder="1" applyAlignment="1">
      <alignment horizontal="center" vertical="center" wrapText="1"/>
    </xf>
    <xf numFmtId="0" fontId="5" fillId="7" borderId="2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3" fillId="6" borderId="11" xfId="3" applyFont="1" applyFill="1" applyBorder="1" applyAlignment="1">
      <alignment horizontal="center" vertical="center" wrapText="1"/>
    </xf>
    <xf numFmtId="0" fontId="3" fillId="7" borderId="12"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4" fillId="7" borderId="12" xfId="0" applyFont="1" applyFill="1" applyBorder="1" applyAlignment="1">
      <alignment horizontal="center" vertical="center" wrapText="1"/>
    </xf>
    <xf numFmtId="9" fontId="0" fillId="0" borderId="0" xfId="0" applyNumberFormat="1"/>
    <xf numFmtId="9" fontId="4" fillId="0" borderId="0" xfId="0" applyNumberFormat="1" applyFont="1" applyAlignment="1">
      <alignment horizontal="center" vertical="center" wrapText="1"/>
    </xf>
    <xf numFmtId="9" fontId="4" fillId="0" borderId="0" xfId="2"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1" fontId="4"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42" fontId="0" fillId="0" borderId="0" xfId="1" applyFont="1" applyBorder="1" applyAlignment="1">
      <alignment vertical="center"/>
    </xf>
    <xf numFmtId="1" fontId="0" fillId="0" borderId="0" xfId="0" applyNumberFormat="1"/>
    <xf numFmtId="3" fontId="5" fillId="6" borderId="10" xfId="3" applyNumberFormat="1" applyFont="1" applyFill="1" applyBorder="1" applyAlignment="1">
      <alignment horizontal="center" vertical="center" wrapText="1"/>
    </xf>
    <xf numFmtId="9" fontId="5" fillId="6" borderId="10" xfId="3" applyNumberFormat="1" applyFont="1" applyFill="1" applyBorder="1" applyAlignment="1">
      <alignment horizontal="center" vertical="center" wrapText="1"/>
    </xf>
    <xf numFmtId="9" fontId="4" fillId="7" borderId="10" xfId="0" applyNumberFormat="1" applyFont="1" applyFill="1" applyBorder="1" applyAlignment="1">
      <alignment horizontal="center" vertical="center" wrapText="1"/>
    </xf>
    <xf numFmtId="9" fontId="4" fillId="7" borderId="12" xfId="0" applyNumberFormat="1" applyFont="1" applyFill="1" applyBorder="1" applyAlignment="1">
      <alignment horizontal="center" vertical="center" wrapText="1"/>
    </xf>
    <xf numFmtId="0" fontId="10" fillId="0" borderId="22" xfId="0" applyFont="1" applyBorder="1" applyAlignment="1">
      <alignment horizontal="center" vertical="center"/>
    </xf>
    <xf numFmtId="0" fontId="10" fillId="0" borderId="8" xfId="0" applyFont="1" applyBorder="1" applyAlignment="1">
      <alignment horizontal="center" vertical="center"/>
    </xf>
    <xf numFmtId="9" fontId="0" fillId="0" borderId="10" xfId="0" applyNumberFormat="1" applyBorder="1" applyAlignment="1">
      <alignment horizontal="center" vertical="center"/>
    </xf>
    <xf numFmtId="1" fontId="0" fillId="0" borderId="10" xfId="0" applyNumberFormat="1" applyBorder="1" applyAlignment="1">
      <alignment horizontal="center" vertical="center"/>
    </xf>
    <xf numFmtId="42" fontId="0" fillId="0" borderId="0" xfId="1" applyFont="1" applyBorder="1" applyAlignment="1">
      <alignment horizontal="center"/>
    </xf>
    <xf numFmtId="42" fontId="0" fillId="0" borderId="0" xfId="1" applyFont="1" applyBorder="1" applyAlignment="1"/>
    <xf numFmtId="42" fontId="0" fillId="0" borderId="12" xfId="1" applyFont="1" applyBorder="1" applyAlignment="1">
      <alignment horizontal="center" vertical="center"/>
    </xf>
    <xf numFmtId="0" fontId="0" fillId="0" borderId="10" xfId="0" applyBorder="1" applyAlignment="1">
      <alignment horizontal="center" vertical="center" wrapText="1"/>
    </xf>
    <xf numFmtId="0" fontId="4" fillId="7" borderId="20" xfId="0" applyFont="1" applyFill="1" applyBorder="1" applyAlignment="1">
      <alignment horizontal="center" vertical="center" wrapText="1"/>
    </xf>
    <xf numFmtId="0" fontId="17" fillId="0" borderId="10" xfId="0" applyFont="1" applyBorder="1" applyAlignment="1">
      <alignment horizontal="center" vertical="center"/>
    </xf>
    <xf numFmtId="0" fontId="8" fillId="0" borderId="31" xfId="0" applyFont="1" applyBorder="1" applyAlignment="1">
      <alignment vertical="center" wrapText="1"/>
    </xf>
    <xf numFmtId="0" fontId="8" fillId="3" borderId="32" xfId="0" applyFont="1" applyFill="1" applyBorder="1" applyAlignment="1">
      <alignment vertical="center" wrapText="1"/>
    </xf>
    <xf numFmtId="0" fontId="8" fillId="0" borderId="26" xfId="0" applyFont="1" applyBorder="1" applyAlignment="1">
      <alignment horizontal="center" vertical="center" wrapText="1"/>
    </xf>
    <xf numFmtId="0" fontId="0" fillId="0" borderId="10" xfId="0" applyBorder="1" applyAlignment="1">
      <alignment wrapText="1"/>
    </xf>
    <xf numFmtId="9" fontId="0" fillId="0" borderId="10" xfId="2" applyFont="1" applyBorder="1" applyAlignment="1">
      <alignment horizontal="center" vertical="center"/>
    </xf>
    <xf numFmtId="0" fontId="0" fillId="0" borderId="0" xfId="0" applyAlignment="1">
      <alignment horizontal="center" vertical="center"/>
    </xf>
    <xf numFmtId="0" fontId="20" fillId="10" borderId="0" xfId="0" applyFont="1" applyFill="1" applyAlignment="1">
      <alignment vertical="center" wrapText="1"/>
    </xf>
    <xf numFmtId="0" fontId="22" fillId="0" borderId="10"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vertical="center"/>
    </xf>
    <xf numFmtId="0" fontId="0" fillId="0" borderId="10" xfId="0" applyBorder="1" applyAlignment="1">
      <alignment vertical="center"/>
    </xf>
    <xf numFmtId="0" fontId="0" fillId="0" borderId="10" xfId="0" applyBorder="1" applyAlignment="1">
      <alignment vertical="center" wrapText="1"/>
    </xf>
    <xf numFmtId="0" fontId="23" fillId="0" borderId="0" xfId="0" applyFont="1" applyBorder="1" applyAlignment="1">
      <alignment horizontal="center" vertical="center" wrapText="1"/>
    </xf>
    <xf numFmtId="0" fontId="0" fillId="0" borderId="0" xfId="0" applyBorder="1"/>
    <xf numFmtId="9" fontId="0" fillId="0" borderId="0" xfId="0" applyNumberFormat="1" applyAlignment="1">
      <alignment horizontal="center" vertical="center"/>
    </xf>
    <xf numFmtId="0" fontId="5" fillId="7" borderId="10" xfId="0" applyFont="1" applyFill="1" applyBorder="1" applyAlignment="1">
      <alignment horizontal="center" vertical="center" wrapText="1"/>
    </xf>
    <xf numFmtId="9" fontId="4" fillId="7" borderId="10" xfId="0" applyNumberFormat="1" applyFont="1" applyFill="1" applyBorder="1" applyAlignment="1">
      <alignment horizontal="center" vertical="center" wrapText="1"/>
    </xf>
    <xf numFmtId="0" fontId="0" fillId="7" borderId="10" xfId="0" applyFill="1" applyBorder="1" applyAlignment="1">
      <alignment horizontal="center" vertical="center"/>
    </xf>
    <xf numFmtId="0" fontId="0" fillId="7" borderId="15" xfId="0" applyFill="1" applyBorder="1" applyAlignment="1">
      <alignment horizontal="center" vertical="center"/>
    </xf>
    <xf numFmtId="9" fontId="0" fillId="7" borderId="10" xfId="2" applyFont="1" applyFill="1" applyBorder="1" applyAlignment="1">
      <alignment horizontal="center" vertical="center"/>
    </xf>
    <xf numFmtId="0" fontId="0" fillId="7" borderId="10" xfId="0" applyFill="1" applyBorder="1"/>
    <xf numFmtId="0" fontId="0" fillId="7" borderId="10" xfId="0" applyFill="1" applyBorder="1" applyAlignment="1">
      <alignment vertical="center" wrapText="1"/>
    </xf>
    <xf numFmtId="0" fontId="22" fillId="7" borderId="10" xfId="0" applyFont="1" applyFill="1" applyBorder="1" applyAlignment="1">
      <alignment horizontal="center" vertical="center" wrapText="1"/>
    </xf>
    <xf numFmtId="0" fontId="0" fillId="7" borderId="0" xfId="0" applyFill="1"/>
    <xf numFmtId="0" fontId="20" fillId="7" borderId="0" xfId="0" applyFont="1" applyFill="1" applyAlignment="1">
      <alignment vertical="center" wrapText="1"/>
    </xf>
    <xf numFmtId="42" fontId="0" fillId="7" borderId="0" xfId="1" applyFont="1" applyFill="1" applyAlignment="1">
      <alignment horizontal="center"/>
    </xf>
    <xf numFmtId="0" fontId="0" fillId="7" borderId="0" xfId="0" applyFill="1" applyAlignment="1">
      <alignment horizontal="center" vertical="center"/>
    </xf>
    <xf numFmtId="0" fontId="8" fillId="7" borderId="10" xfId="0" applyFont="1" applyFill="1" applyBorder="1" applyAlignment="1">
      <alignment horizontal="center" vertical="center" wrapText="1"/>
    </xf>
    <xf numFmtId="0" fontId="8" fillId="7" borderId="12" xfId="0" applyFont="1" applyFill="1" applyBorder="1" applyAlignment="1">
      <alignment vertical="center" wrapText="1"/>
    </xf>
    <xf numFmtId="42" fontId="8" fillId="7" borderId="12" xfId="1" applyFont="1" applyFill="1" applyBorder="1" applyAlignment="1">
      <alignment horizontal="center" wrapText="1"/>
    </xf>
    <xf numFmtId="0" fontId="8" fillId="7" borderId="10" xfId="0" applyFont="1" applyFill="1" applyBorder="1" applyAlignment="1">
      <alignment vertical="center" wrapText="1"/>
    </xf>
    <xf numFmtId="9" fontId="0" fillId="7" borderId="10" xfId="0" applyNumberFormat="1" applyFill="1" applyBorder="1" applyAlignment="1">
      <alignment horizontal="center" vertical="center"/>
    </xf>
    <xf numFmtId="0" fontId="0" fillId="7" borderId="10" xfId="0" applyFill="1" applyBorder="1" applyAlignment="1">
      <alignment wrapText="1"/>
    </xf>
    <xf numFmtId="1" fontId="0" fillId="7" borderId="10" xfId="0" applyNumberFormat="1" applyFill="1" applyBorder="1" applyAlignment="1">
      <alignment horizontal="center" vertical="center"/>
    </xf>
    <xf numFmtId="9" fontId="0" fillId="7" borderId="15" xfId="0" applyNumberFormat="1" applyFill="1" applyBorder="1" applyAlignment="1">
      <alignment horizontal="center" vertical="center"/>
    </xf>
    <xf numFmtId="42" fontId="0" fillId="7" borderId="10" xfId="1" applyFont="1" applyFill="1" applyBorder="1" applyAlignment="1">
      <alignment horizontal="center" vertical="center"/>
    </xf>
    <xf numFmtId="9" fontId="0" fillId="7" borderId="10" xfId="1" applyNumberFormat="1" applyFont="1" applyFill="1" applyBorder="1" applyAlignment="1">
      <alignment horizontal="center" vertical="center"/>
    </xf>
    <xf numFmtId="42" fontId="0" fillId="7" borderId="10" xfId="0" applyNumberFormat="1" applyFill="1" applyBorder="1"/>
    <xf numFmtId="9" fontId="5" fillId="7" borderId="10" xfId="0" applyNumberFormat="1" applyFont="1" applyFill="1" applyBorder="1" applyAlignment="1">
      <alignment horizontal="center" vertical="center" wrapText="1"/>
    </xf>
    <xf numFmtId="9" fontId="5" fillId="7" borderId="15" xfId="0" applyNumberFormat="1" applyFont="1" applyFill="1" applyBorder="1" applyAlignment="1">
      <alignment horizontal="center" vertical="center" wrapText="1"/>
    </xf>
    <xf numFmtId="0" fontId="0" fillId="7" borderId="10" xfId="0" applyFill="1" applyBorder="1" applyAlignment="1">
      <alignment horizontal="left" vertical="center" wrapText="1"/>
    </xf>
    <xf numFmtId="0" fontId="6" fillId="7" borderId="10"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0" fillId="7" borderId="10" xfId="0" applyFill="1" applyBorder="1" applyAlignment="1">
      <alignment vertical="center"/>
    </xf>
    <xf numFmtId="0" fontId="3" fillId="7" borderId="10" xfId="0" applyFont="1" applyFill="1" applyBorder="1" applyAlignment="1">
      <alignment horizontal="center" vertical="center" wrapText="1"/>
    </xf>
    <xf numFmtId="42" fontId="0" fillId="7" borderId="10" xfId="1" applyFont="1" applyFill="1" applyBorder="1" applyAlignment="1">
      <alignment horizontal="center"/>
    </xf>
    <xf numFmtId="0" fontId="5" fillId="7" borderId="10" xfId="0" applyFont="1" applyFill="1" applyBorder="1" applyAlignment="1">
      <alignment vertical="center" wrapText="1"/>
    </xf>
    <xf numFmtId="42" fontId="0" fillId="7" borderId="10" xfId="1" applyFont="1" applyFill="1" applyBorder="1"/>
    <xf numFmtId="0" fontId="4" fillId="7" borderId="10" xfId="0" applyFont="1" applyFill="1" applyBorder="1" applyAlignment="1">
      <alignment wrapText="1"/>
    </xf>
    <xf numFmtId="0" fontId="4" fillId="7" borderId="10" xfId="0" applyFont="1" applyFill="1" applyBorder="1" applyAlignment="1">
      <alignment vertical="center" wrapText="1"/>
    </xf>
    <xf numFmtId="42" fontId="0" fillId="7" borderId="0" xfId="1" applyFont="1" applyFill="1" applyAlignment="1">
      <alignment horizontal="center" vertical="center"/>
    </xf>
    <xf numFmtId="9" fontId="0" fillId="7" borderId="10" xfId="2" applyFont="1" applyFill="1" applyBorder="1" applyAlignment="1">
      <alignment horizontal="center" vertical="center" wrapText="1"/>
    </xf>
    <xf numFmtId="0" fontId="23" fillId="7" borderId="10" xfId="0" applyFont="1" applyFill="1" applyBorder="1" applyAlignment="1">
      <alignment horizontal="center" vertical="center" wrapText="1"/>
    </xf>
    <xf numFmtId="9" fontId="4" fillId="7" borderId="15" xfId="2" applyFont="1" applyFill="1" applyBorder="1" applyAlignment="1">
      <alignment horizontal="center" vertical="center" wrapText="1"/>
    </xf>
    <xf numFmtId="0" fontId="4" fillId="7" borderId="10" xfId="0" applyFont="1" applyFill="1" applyBorder="1" applyAlignment="1">
      <alignment horizontal="center" vertical="center"/>
    </xf>
    <xf numFmtId="0" fontId="4" fillId="7" borderId="15" xfId="0" applyFont="1" applyFill="1" applyBorder="1" applyAlignment="1">
      <alignment horizontal="center" vertical="center" wrapText="1"/>
    </xf>
    <xf numFmtId="1" fontId="0" fillId="7" borderId="10" xfId="4" applyNumberFormat="1" applyFont="1" applyFill="1" applyBorder="1" applyAlignment="1">
      <alignment horizontal="center" vertical="center"/>
    </xf>
    <xf numFmtId="3" fontId="4" fillId="7" borderId="10" xfId="0" applyNumberFormat="1" applyFont="1" applyFill="1" applyBorder="1" applyAlignment="1">
      <alignment horizontal="center" vertical="center" wrapText="1"/>
    </xf>
    <xf numFmtId="9" fontId="4" fillId="7" borderId="15" xfId="0" applyNumberFormat="1" applyFont="1" applyFill="1" applyBorder="1" applyAlignment="1">
      <alignment horizontal="center" vertical="center" wrapText="1"/>
    </xf>
    <xf numFmtId="0" fontId="0" fillId="7" borderId="10" xfId="0" applyFill="1" applyBorder="1" applyAlignment="1">
      <alignment horizontal="center" vertical="center" wrapText="1"/>
    </xf>
    <xf numFmtId="1" fontId="4" fillId="7" borderId="15" xfId="0" applyNumberFormat="1" applyFont="1" applyFill="1" applyBorder="1" applyAlignment="1">
      <alignment horizontal="center" vertical="center" wrapText="1"/>
    </xf>
    <xf numFmtId="0" fontId="23" fillId="7" borderId="20" xfId="0" applyFont="1" applyFill="1" applyBorder="1" applyAlignment="1">
      <alignment horizontal="center" vertical="center" wrapText="1"/>
    </xf>
    <xf numFmtId="3" fontId="4" fillId="7" borderId="15" xfId="0" applyNumberFormat="1" applyFont="1" applyFill="1" applyBorder="1" applyAlignment="1">
      <alignment horizontal="center" vertical="center" wrapText="1"/>
    </xf>
    <xf numFmtId="0" fontId="0" fillId="7" borderId="15" xfId="0" applyFill="1" applyBorder="1"/>
    <xf numFmtId="9" fontId="0" fillId="7" borderId="0" xfId="0" applyNumberFormat="1" applyFill="1" applyAlignment="1">
      <alignment horizontal="center" vertical="center"/>
    </xf>
    <xf numFmtId="0" fontId="23" fillId="7" borderId="0" xfId="0" applyFont="1" applyFill="1" applyBorder="1" applyAlignment="1">
      <alignment horizontal="center" vertical="center" wrapText="1"/>
    </xf>
    <xf numFmtId="0" fontId="0" fillId="7" borderId="10" xfId="0" applyFont="1" applyFill="1" applyBorder="1" applyAlignment="1">
      <alignment vertical="center" wrapText="1"/>
    </xf>
    <xf numFmtId="42" fontId="0" fillId="7" borderId="20" xfId="1" applyFont="1" applyFill="1" applyBorder="1" applyAlignment="1">
      <alignment horizontal="center"/>
    </xf>
    <xf numFmtId="42" fontId="0" fillId="7" borderId="22" xfId="1" applyFont="1" applyFill="1" applyBorder="1" applyAlignment="1">
      <alignment horizontal="center"/>
    </xf>
    <xf numFmtId="42" fontId="0" fillId="7" borderId="8" xfId="1" applyFont="1" applyFill="1" applyBorder="1" applyAlignment="1">
      <alignment horizontal="center"/>
    </xf>
    <xf numFmtId="0" fontId="0" fillId="7" borderId="20" xfId="0" applyFill="1" applyBorder="1" applyAlignment="1">
      <alignment horizontal="center"/>
    </xf>
    <xf numFmtId="0" fontId="0" fillId="7" borderId="22" xfId="0" applyFill="1" applyBorder="1" applyAlignment="1">
      <alignment horizontal="center"/>
    </xf>
    <xf numFmtId="0" fontId="0" fillId="7" borderId="8" xfId="0" applyFill="1" applyBorder="1" applyAlignment="1">
      <alignment horizontal="center"/>
    </xf>
    <xf numFmtId="9" fontId="0" fillId="7" borderId="20" xfId="0" applyNumberFormat="1" applyFill="1" applyBorder="1" applyAlignment="1">
      <alignment horizontal="center" vertical="center"/>
    </xf>
    <xf numFmtId="9" fontId="0" fillId="7" borderId="22" xfId="0" applyNumberFormat="1" applyFill="1" applyBorder="1" applyAlignment="1">
      <alignment horizontal="center" vertical="center"/>
    </xf>
    <xf numFmtId="9" fontId="0" fillId="7" borderId="8" xfId="0" applyNumberFormat="1" applyFill="1" applyBorder="1" applyAlignment="1">
      <alignment horizontal="center" vertical="center"/>
    </xf>
    <xf numFmtId="9" fontId="0" fillId="7" borderId="33" xfId="0" applyNumberFormat="1" applyFill="1" applyBorder="1" applyAlignment="1">
      <alignment horizontal="center" vertical="center"/>
    </xf>
    <xf numFmtId="0" fontId="0" fillId="7" borderId="35" xfId="0" applyFill="1" applyBorder="1" applyAlignment="1">
      <alignment horizontal="center" vertical="center"/>
    </xf>
    <xf numFmtId="0" fontId="0" fillId="7" borderId="36" xfId="0" applyFill="1" applyBorder="1" applyAlignment="1">
      <alignment horizontal="center" vertical="center"/>
    </xf>
    <xf numFmtId="42" fontId="0" fillId="7" borderId="20" xfId="1" applyFont="1" applyFill="1" applyBorder="1" applyAlignment="1">
      <alignment horizontal="center" vertical="center"/>
    </xf>
    <xf numFmtId="42" fontId="0" fillId="7" borderId="22" xfId="1" applyFont="1" applyFill="1" applyBorder="1" applyAlignment="1">
      <alignment horizontal="center" vertical="center"/>
    </xf>
    <xf numFmtId="42" fontId="0" fillId="7" borderId="8" xfId="1" applyFont="1" applyFill="1" applyBorder="1" applyAlignment="1">
      <alignment horizontal="center" vertical="center"/>
    </xf>
    <xf numFmtId="0" fontId="8" fillId="7" borderId="17"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8" fillId="7" borderId="19" xfId="0" applyFont="1" applyFill="1" applyBorder="1" applyAlignment="1">
      <alignment horizontal="center" vertical="center" wrapText="1"/>
    </xf>
    <xf numFmtId="0" fontId="8" fillId="7" borderId="15" xfId="0" applyFont="1" applyFill="1" applyBorder="1" applyAlignment="1">
      <alignment horizontal="center" vertical="center" wrapText="1"/>
    </xf>
    <xf numFmtId="0" fontId="8" fillId="7" borderId="16" xfId="0" applyFont="1" applyFill="1" applyBorder="1" applyAlignment="1">
      <alignment horizontal="center" vertical="center" wrapText="1"/>
    </xf>
    <xf numFmtId="42" fontId="8" fillId="7" borderId="15" xfId="1" applyFont="1" applyFill="1" applyBorder="1" applyAlignment="1">
      <alignment horizontal="center" wrapText="1"/>
    </xf>
    <xf numFmtId="42" fontId="8" fillId="7" borderId="16" xfId="1" applyFont="1" applyFill="1" applyBorder="1" applyAlignment="1">
      <alignment horizontal="center" wrapText="1"/>
    </xf>
    <xf numFmtId="0" fontId="4" fillId="7" borderId="10" xfId="0" applyFont="1" applyFill="1" applyBorder="1" applyAlignment="1">
      <alignment horizontal="center" vertical="center" wrapText="1"/>
    </xf>
    <xf numFmtId="0" fontId="0" fillId="7" borderId="22" xfId="0" applyFill="1" applyBorder="1" applyAlignment="1">
      <alignment horizontal="center" vertical="center"/>
    </xf>
    <xf numFmtId="0" fontId="0" fillId="7" borderId="8" xfId="0" applyFill="1" applyBorder="1" applyAlignment="1">
      <alignment horizontal="center" vertical="center"/>
    </xf>
    <xf numFmtId="0" fontId="3" fillId="7" borderId="10" xfId="0" applyFont="1" applyFill="1" applyBorder="1" applyAlignment="1">
      <alignment horizontal="center" vertical="center" wrapText="1"/>
    </xf>
    <xf numFmtId="0" fontId="4" fillId="7" borderId="10" xfId="0" applyFont="1" applyFill="1" applyBorder="1" applyAlignment="1">
      <alignment horizontal="center" vertical="center"/>
    </xf>
    <xf numFmtId="0" fontId="7" fillId="7" borderId="10" xfId="0" applyFont="1" applyFill="1" applyBorder="1" applyAlignment="1">
      <alignment horizontal="center" vertical="center"/>
    </xf>
    <xf numFmtId="0" fontId="3" fillId="7" borderId="21" xfId="0" applyFont="1" applyFill="1" applyBorder="1" applyAlignment="1">
      <alignment horizontal="center" vertical="center" wrapText="1"/>
    </xf>
    <xf numFmtId="0" fontId="3" fillId="7" borderId="22"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0" fillId="7" borderId="0" xfId="0" applyFont="1" applyFill="1" applyAlignment="1">
      <alignment horizontal="center" vertical="center" wrapText="1"/>
    </xf>
    <xf numFmtId="0" fontId="21" fillId="7" borderId="37" xfId="0" applyFont="1" applyFill="1" applyBorder="1" applyAlignment="1">
      <alignment horizontal="center" vertical="center" wrapText="1"/>
    </xf>
    <xf numFmtId="0" fontId="21" fillId="7" borderId="0" xfId="0" applyFont="1" applyFill="1" applyBorder="1" applyAlignment="1">
      <alignment horizontal="center" vertical="center" wrapText="1"/>
    </xf>
    <xf numFmtId="0" fontId="18" fillId="7" borderId="10" xfId="0" applyFont="1" applyFill="1" applyBorder="1" applyAlignment="1">
      <alignment horizontal="center" vertical="center" wrapText="1"/>
    </xf>
    <xf numFmtId="0" fontId="8" fillId="7" borderId="10" xfId="0" applyFont="1" applyFill="1" applyBorder="1" applyAlignment="1">
      <alignment horizontal="center" vertical="center" wrapText="1"/>
    </xf>
    <xf numFmtId="9" fontId="19" fillId="7" borderId="10" xfId="2" applyFont="1" applyFill="1" applyBorder="1" applyAlignment="1">
      <alignment horizontal="center" vertical="center" wrapText="1"/>
    </xf>
    <xf numFmtId="0" fontId="19" fillId="7" borderId="10" xfId="0" applyFont="1" applyFill="1" applyBorder="1" applyAlignment="1">
      <alignment horizontal="center" vertical="center" wrapText="1"/>
    </xf>
    <xf numFmtId="0" fontId="3" fillId="12" borderId="20" xfId="0" applyFont="1" applyFill="1" applyBorder="1" applyAlignment="1">
      <alignment horizontal="center" vertical="center" wrapText="1"/>
    </xf>
    <xf numFmtId="0" fontId="3" fillId="12" borderId="25" xfId="0" applyFont="1" applyFill="1" applyBorder="1" applyAlignment="1">
      <alignment horizontal="center" vertical="center" wrapText="1"/>
    </xf>
    <xf numFmtId="0" fontId="3" fillId="13" borderId="33" xfId="0" applyFont="1" applyFill="1" applyBorder="1" applyAlignment="1">
      <alignment horizontal="center" vertical="center" wrapText="1"/>
    </xf>
    <xf numFmtId="0" fontId="3" fillId="13" borderId="34" xfId="0" applyFont="1" applyFill="1" applyBorder="1" applyAlignment="1">
      <alignment horizontal="center" vertical="center" wrapText="1"/>
    </xf>
    <xf numFmtId="0" fontId="9" fillId="12" borderId="14" xfId="0" applyFont="1" applyFill="1" applyBorder="1" applyAlignment="1">
      <alignment horizontal="center" vertical="center" wrapText="1"/>
    </xf>
    <xf numFmtId="0" fontId="9" fillId="12" borderId="17" xfId="0" applyFont="1" applyFill="1" applyBorder="1" applyAlignment="1">
      <alignment horizontal="center" vertical="center" wrapText="1"/>
    </xf>
    <xf numFmtId="42" fontId="0" fillId="0" borderId="20" xfId="1" applyFont="1" applyBorder="1" applyAlignment="1">
      <alignment horizontal="center" vertical="center"/>
    </xf>
    <xf numFmtId="42" fontId="0" fillId="0" borderId="22" xfId="1" applyFont="1" applyBorder="1" applyAlignment="1">
      <alignment horizontal="center" vertical="center"/>
    </xf>
    <xf numFmtId="42" fontId="0" fillId="0" borderId="8" xfId="1" applyFont="1" applyBorder="1" applyAlignment="1">
      <alignment horizontal="center" vertical="center"/>
    </xf>
    <xf numFmtId="0" fontId="5" fillId="7" borderId="10"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42" fontId="8" fillId="3" borderId="15" xfId="1" applyFont="1" applyFill="1" applyBorder="1" applyAlignment="1">
      <alignment horizontal="center" wrapText="1"/>
    </xf>
    <xf numFmtId="42" fontId="8" fillId="3" borderId="16" xfId="1" applyFont="1" applyFill="1" applyBorder="1" applyAlignment="1">
      <alignment horizontal="center" wrapText="1"/>
    </xf>
    <xf numFmtId="0" fontId="3" fillId="4" borderId="10"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2" xfId="0" applyFont="1" applyFill="1" applyBorder="1" applyAlignment="1">
      <alignment horizontal="center" vertical="center" wrapText="1"/>
    </xf>
    <xf numFmtId="9" fontId="4" fillId="7" borderId="10"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6" borderId="9" xfId="3" applyFont="1" applyFill="1" applyBorder="1" applyAlignment="1">
      <alignment horizontal="center" vertical="center" wrapText="1"/>
    </xf>
    <xf numFmtId="0" fontId="3" fillId="6" borderId="10" xfId="3" applyFont="1" applyFill="1" applyBorder="1" applyAlignment="1">
      <alignment horizontal="center" vertical="center" wrapText="1"/>
    </xf>
    <xf numFmtId="0" fontId="5" fillId="7" borderId="9" xfId="0" applyFont="1" applyFill="1" applyBorder="1" applyAlignment="1">
      <alignment horizontal="center" vertical="center" wrapText="1"/>
    </xf>
    <xf numFmtId="0" fontId="6" fillId="7" borderId="10" xfId="0" applyFont="1" applyFill="1" applyBorder="1" applyAlignment="1">
      <alignment horizontal="center" vertical="center"/>
    </xf>
    <xf numFmtId="0" fontId="4" fillId="7" borderId="9" xfId="0" applyFont="1" applyFill="1" applyBorder="1" applyAlignment="1">
      <alignment horizontal="center" vertical="center" wrapText="1"/>
    </xf>
    <xf numFmtId="0" fontId="7" fillId="7" borderId="9" xfId="3" applyFont="1" applyFill="1" applyBorder="1" applyAlignment="1">
      <alignment horizontal="center" vertical="center"/>
    </xf>
    <xf numFmtId="0" fontId="7" fillId="7" borderId="10" xfId="3" applyFont="1" applyFill="1" applyBorder="1" applyAlignment="1">
      <alignment horizontal="center" vertical="center"/>
    </xf>
    <xf numFmtId="0" fontId="6" fillId="7" borderId="9"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0" fillId="10" borderId="0" xfId="0" applyFont="1" applyFill="1" applyAlignment="1">
      <alignment horizontal="center" vertical="center" wrapText="1"/>
    </xf>
    <xf numFmtId="0" fontId="21" fillId="11" borderId="37" xfId="0" applyFont="1" applyFill="1" applyBorder="1" applyAlignment="1">
      <alignment horizontal="center" vertical="center" wrapText="1"/>
    </xf>
    <xf numFmtId="0" fontId="21" fillId="11" borderId="0"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8" xfId="0" applyBorder="1" applyAlignment="1">
      <alignment horizontal="center" vertical="center" wrapText="1"/>
    </xf>
    <xf numFmtId="0" fontId="19" fillId="9" borderId="27" xfId="0" applyFont="1" applyFill="1" applyBorder="1" applyAlignment="1">
      <alignment horizontal="center" vertical="center" wrapText="1"/>
    </xf>
    <xf numFmtId="0" fontId="19" fillId="9" borderId="31" xfId="0" applyFont="1" applyFill="1" applyBorder="1" applyAlignment="1">
      <alignment horizontal="center" vertical="center" wrapText="1"/>
    </xf>
    <xf numFmtId="0" fontId="18" fillId="9" borderId="27" xfId="0" applyFont="1" applyFill="1" applyBorder="1" applyAlignment="1">
      <alignment horizontal="center" vertical="center" wrapText="1"/>
    </xf>
    <xf numFmtId="0" fontId="18" fillId="9" borderId="31" xfId="0" applyFont="1" applyFill="1" applyBorder="1" applyAlignment="1">
      <alignment horizontal="center" vertical="center" wrapText="1"/>
    </xf>
    <xf numFmtId="0" fontId="18" fillId="9" borderId="38" xfId="0" applyFont="1" applyFill="1" applyBorder="1" applyAlignment="1">
      <alignment horizontal="center" vertical="center" wrapText="1"/>
    </xf>
    <xf numFmtId="0" fontId="8" fillId="0" borderId="30" xfId="0" applyFont="1" applyBorder="1" applyAlignment="1">
      <alignment horizontal="center" vertical="center" wrapText="1"/>
    </xf>
    <xf numFmtId="0" fontId="8" fillId="0" borderId="32" xfId="0" applyFont="1" applyBorder="1" applyAlignment="1">
      <alignment horizontal="center" vertical="center" wrapText="1"/>
    </xf>
    <xf numFmtId="0" fontId="8" fillId="3" borderId="28"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8" fillId="0" borderId="27" xfId="0" applyFont="1" applyBorder="1" applyAlignment="1">
      <alignment horizontal="center" vertical="center" wrapText="1"/>
    </xf>
    <xf numFmtId="0" fontId="8" fillId="0" borderId="31" xfId="0" applyFont="1" applyBorder="1" applyAlignment="1">
      <alignment horizontal="center" vertical="center" wrapText="1"/>
    </xf>
    <xf numFmtId="0" fontId="8" fillId="3" borderId="26" xfId="0" applyFont="1" applyFill="1" applyBorder="1" applyAlignment="1">
      <alignment horizontal="center" vertical="center" wrapText="1"/>
    </xf>
    <xf numFmtId="9" fontId="19" fillId="9" borderId="27" xfId="2" applyFont="1" applyFill="1" applyBorder="1" applyAlignment="1">
      <alignment horizontal="center" vertical="center" wrapText="1"/>
    </xf>
    <xf numFmtId="9" fontId="19" fillId="9" borderId="31" xfId="2" applyFont="1" applyFill="1" applyBorder="1" applyAlignment="1">
      <alignment horizontal="center" vertical="center" wrapText="1"/>
    </xf>
    <xf numFmtId="0" fontId="17" fillId="0" borderId="10" xfId="0" applyFont="1" applyBorder="1" applyAlignment="1">
      <alignment horizontal="center"/>
    </xf>
  </cellXfs>
  <cellStyles count="5">
    <cellStyle name="Millares [0]" xfId="4" builtinId="6"/>
    <cellStyle name="Moneda [0]" xfId="1" builtinId="7"/>
    <cellStyle name="Normal" xfId="0" builtinId="0"/>
    <cellStyle name="Normal 2" xfId="3" xr:uid="{4DD6C197-8F85-3E40-A083-4FDD8FEE4BCD}"/>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240862</xdr:colOff>
      <xdr:row>1</xdr:row>
      <xdr:rowOff>57149</xdr:rowOff>
    </xdr:from>
    <xdr:to>
      <xdr:col>1</xdr:col>
      <xdr:colOff>1533525</xdr:colOff>
      <xdr:row>1</xdr:row>
      <xdr:rowOff>1027687</xdr:rowOff>
    </xdr:to>
    <xdr:pic>
      <xdr:nvPicPr>
        <xdr:cNvPr id="2" name="Imagen 1">
          <a:extLst>
            <a:ext uri="{FF2B5EF4-FFF2-40B4-BE49-F238E27FC236}">
              <a16:creationId xmlns:a16="http://schemas.microsoft.com/office/drawing/2014/main" id="{9DE29ADD-DF02-4BF3-BD3B-5E45448C50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862" y="243270"/>
          <a:ext cx="2584560" cy="9705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609600</xdr:colOff>
      <xdr:row>1</xdr:row>
      <xdr:rowOff>57149</xdr:rowOff>
    </xdr:from>
    <xdr:to>
      <xdr:col>1</xdr:col>
      <xdr:colOff>1476375</xdr:colOff>
      <xdr:row>2</xdr:row>
      <xdr:rowOff>67524</xdr:rowOff>
    </xdr:to>
    <xdr:pic>
      <xdr:nvPicPr>
        <xdr:cNvPr id="2" name="Imagen 1">
          <a:extLst>
            <a:ext uri="{FF2B5EF4-FFF2-40B4-BE49-F238E27FC236}">
              <a16:creationId xmlns:a16="http://schemas.microsoft.com/office/drawing/2014/main" id="{FD268C29-F204-4EE9-AC02-704220EC3B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438149"/>
          <a:ext cx="2219325" cy="76263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14393-E236-9047-91BE-F7C3E1C569CC}">
  <dimension ref="A2:W50"/>
  <sheetViews>
    <sheetView topLeftCell="A18" zoomScale="87" workbookViewId="0">
      <selection activeCell="B24" sqref="B24:B27"/>
    </sheetView>
  </sheetViews>
  <sheetFormatPr baseColWidth="10" defaultRowHeight="15"/>
  <cols>
    <col min="1" max="1" width="15.109375" style="81" customWidth="1"/>
    <col min="2" max="2" width="22.77734375" style="81" customWidth="1"/>
    <col min="3" max="3" width="19" style="81" customWidth="1"/>
    <col min="4" max="4" width="24.109375" style="81" customWidth="1"/>
    <col min="5" max="5" width="19" style="81" customWidth="1"/>
    <col min="6" max="6" width="39.109375" style="81" customWidth="1"/>
    <col min="7" max="8" width="0" style="81" hidden="1" customWidth="1"/>
    <col min="9" max="10" width="13.77734375" style="83" hidden="1" customWidth="1"/>
    <col min="11" max="11" width="14" style="81" bestFit="1" customWidth="1"/>
    <col min="12" max="12" width="12.77734375" style="81" bestFit="1" customWidth="1"/>
    <col min="13" max="13" width="15.6640625" style="84" customWidth="1"/>
    <col min="14" max="14" width="16.21875" style="84" customWidth="1"/>
    <col min="15" max="15" width="13.77734375" style="81" hidden="1" customWidth="1"/>
    <col min="16" max="16" width="0" style="81" hidden="1" customWidth="1"/>
    <col min="17" max="17" width="17.77734375" style="81" hidden="1" customWidth="1"/>
    <col min="18" max="18" width="16.77734375" style="81" hidden="1" customWidth="1"/>
    <col min="19" max="19" width="37" style="81" customWidth="1"/>
    <col min="20" max="20" width="11.77734375" style="81" bestFit="1" customWidth="1"/>
    <col min="21" max="22" width="0" style="81" hidden="1" customWidth="1"/>
    <col min="23" max="16384" width="11.5546875" style="81"/>
  </cols>
  <sheetData>
    <row r="2" spans="1:23" ht="84" customHeight="1">
      <c r="C2" s="162" t="s">
        <v>296</v>
      </c>
      <c r="D2" s="162"/>
      <c r="E2" s="162"/>
      <c r="F2" s="162"/>
      <c r="G2" s="162"/>
      <c r="H2" s="162"/>
      <c r="I2" s="162"/>
      <c r="J2" s="162"/>
      <c r="K2" s="162"/>
      <c r="L2" s="162"/>
      <c r="M2" s="162"/>
      <c r="N2" s="162"/>
      <c r="O2" s="82"/>
      <c r="P2" s="82"/>
      <c r="Q2" s="82"/>
      <c r="R2" s="82"/>
      <c r="S2" s="163" t="s">
        <v>297</v>
      </c>
      <c r="T2" s="164"/>
      <c r="U2" s="164"/>
      <c r="V2" s="164"/>
      <c r="W2" s="164"/>
    </row>
    <row r="5" spans="1:23" ht="15.75" thickBot="1"/>
    <row r="6" spans="1:23" ht="41.1" customHeight="1">
      <c r="A6" s="156" t="s">
        <v>0</v>
      </c>
      <c r="B6" s="159" t="s">
        <v>1</v>
      </c>
      <c r="C6" s="159" t="s">
        <v>2</v>
      </c>
      <c r="D6" s="159" t="s">
        <v>3</v>
      </c>
      <c r="E6" s="159" t="s">
        <v>4</v>
      </c>
      <c r="F6" s="159" t="s">
        <v>5</v>
      </c>
      <c r="G6" s="140" t="s">
        <v>138</v>
      </c>
      <c r="H6" s="141"/>
      <c r="I6" s="141"/>
      <c r="J6" s="142"/>
      <c r="K6" s="173" t="s">
        <v>257</v>
      </c>
      <c r="L6" s="174"/>
      <c r="M6" s="85" t="s">
        <v>258</v>
      </c>
      <c r="N6" s="166" t="s">
        <v>144</v>
      </c>
      <c r="O6" s="166" t="s">
        <v>138</v>
      </c>
      <c r="P6" s="166"/>
      <c r="Q6" s="166"/>
      <c r="R6" s="166"/>
      <c r="S6" s="165" t="s">
        <v>261</v>
      </c>
      <c r="T6" s="167" t="s">
        <v>259</v>
      </c>
      <c r="U6" s="168" t="s">
        <v>260</v>
      </c>
      <c r="V6" s="165" t="s">
        <v>261</v>
      </c>
      <c r="W6" s="165" t="s">
        <v>262</v>
      </c>
    </row>
    <row r="7" spans="1:23" ht="15.75">
      <c r="A7" s="157"/>
      <c r="B7" s="160"/>
      <c r="C7" s="160"/>
      <c r="D7" s="160"/>
      <c r="E7" s="160"/>
      <c r="F7" s="160"/>
      <c r="G7" s="143" t="s">
        <v>139</v>
      </c>
      <c r="H7" s="144"/>
      <c r="I7" s="145" t="s">
        <v>140</v>
      </c>
      <c r="J7" s="146"/>
      <c r="K7" s="169" t="s">
        <v>143</v>
      </c>
      <c r="L7" s="171" t="s">
        <v>238</v>
      </c>
      <c r="M7" s="166" t="s">
        <v>263</v>
      </c>
      <c r="N7" s="166"/>
      <c r="O7" s="166" t="s">
        <v>139</v>
      </c>
      <c r="P7" s="166"/>
      <c r="Q7" s="166" t="s">
        <v>140</v>
      </c>
      <c r="R7" s="166"/>
      <c r="S7" s="165"/>
      <c r="T7" s="167"/>
      <c r="U7" s="168"/>
      <c r="V7" s="165"/>
      <c r="W7" s="165"/>
    </row>
    <row r="8" spans="1:23" ht="16.5" thickBot="1">
      <c r="A8" s="158"/>
      <c r="B8" s="161"/>
      <c r="C8" s="161"/>
      <c r="D8" s="161"/>
      <c r="E8" s="161"/>
      <c r="F8" s="161"/>
      <c r="G8" s="86" t="s">
        <v>141</v>
      </c>
      <c r="H8" s="86" t="s">
        <v>142</v>
      </c>
      <c r="I8" s="87" t="s">
        <v>141</v>
      </c>
      <c r="J8" s="87" t="s">
        <v>142</v>
      </c>
      <c r="K8" s="170"/>
      <c r="L8" s="172"/>
      <c r="M8" s="166"/>
      <c r="N8" s="166"/>
      <c r="O8" s="88" t="s">
        <v>141</v>
      </c>
      <c r="P8" s="88" t="s">
        <v>142</v>
      </c>
      <c r="Q8" s="88" t="s">
        <v>141</v>
      </c>
      <c r="R8" s="88" t="s">
        <v>142</v>
      </c>
      <c r="S8" s="165"/>
      <c r="T8" s="167"/>
      <c r="U8" s="168"/>
      <c r="V8" s="165"/>
      <c r="W8" s="165"/>
    </row>
    <row r="9" spans="1:23" ht="176.1" customHeight="1">
      <c r="A9" s="153" t="s">
        <v>6</v>
      </c>
      <c r="B9" s="153" t="s">
        <v>7</v>
      </c>
      <c r="C9" s="147" t="s">
        <v>8</v>
      </c>
      <c r="D9" s="23" t="s">
        <v>9</v>
      </c>
      <c r="E9" s="23" t="s">
        <v>10</v>
      </c>
      <c r="F9" s="73" t="s">
        <v>11</v>
      </c>
      <c r="G9" s="148"/>
      <c r="H9" s="148"/>
      <c r="I9" s="138"/>
      <c r="J9" s="138"/>
      <c r="K9" s="75">
        <v>1</v>
      </c>
      <c r="L9" s="76">
        <v>1</v>
      </c>
      <c r="M9" s="75">
        <v>0</v>
      </c>
      <c r="N9" s="89">
        <f>M9/L9</f>
        <v>0</v>
      </c>
      <c r="O9" s="78"/>
      <c r="P9" s="78"/>
      <c r="Q9" s="78"/>
      <c r="R9" s="78"/>
      <c r="S9" s="90" t="s">
        <v>323</v>
      </c>
      <c r="T9" s="77">
        <v>0</v>
      </c>
      <c r="U9" s="78"/>
      <c r="V9" s="78"/>
      <c r="W9" s="80" t="s">
        <v>298</v>
      </c>
    </row>
    <row r="10" spans="1:23" ht="75" customHeight="1">
      <c r="A10" s="154"/>
      <c r="B10" s="154"/>
      <c r="C10" s="147"/>
      <c r="D10" s="23" t="s">
        <v>12</v>
      </c>
      <c r="E10" s="23" t="s">
        <v>13</v>
      </c>
      <c r="F10" s="23" t="s">
        <v>14</v>
      </c>
      <c r="G10" s="148"/>
      <c r="H10" s="148"/>
      <c r="I10" s="138"/>
      <c r="J10" s="138"/>
      <c r="K10" s="91">
        <v>342</v>
      </c>
      <c r="L10" s="92">
        <v>0.2</v>
      </c>
      <c r="M10" s="75">
        <v>801</v>
      </c>
      <c r="N10" s="89">
        <v>1</v>
      </c>
      <c r="O10" s="78"/>
      <c r="P10" s="78"/>
      <c r="Q10" s="78"/>
      <c r="R10" s="78"/>
      <c r="S10" s="79" t="s">
        <v>324</v>
      </c>
      <c r="T10" s="77">
        <v>1</v>
      </c>
      <c r="U10" s="78"/>
      <c r="V10" s="78"/>
      <c r="W10" s="80" t="s">
        <v>298</v>
      </c>
    </row>
    <row r="11" spans="1:23" ht="88.5" customHeight="1">
      <c r="A11" s="154"/>
      <c r="B11" s="154"/>
      <c r="C11" s="23" t="s">
        <v>15</v>
      </c>
      <c r="D11" s="23" t="s">
        <v>16</v>
      </c>
      <c r="E11" s="23" t="s">
        <v>17</v>
      </c>
      <c r="F11" s="23" t="s">
        <v>11</v>
      </c>
      <c r="G11" s="148"/>
      <c r="H11" s="148"/>
      <c r="I11" s="138"/>
      <c r="J11" s="138"/>
      <c r="K11" s="75">
        <v>0</v>
      </c>
      <c r="L11" s="92">
        <v>0.35</v>
      </c>
      <c r="M11" s="89">
        <v>1</v>
      </c>
      <c r="N11" s="89">
        <v>1</v>
      </c>
      <c r="O11" s="78"/>
      <c r="P11" s="78"/>
      <c r="Q11" s="78"/>
      <c r="R11" s="78"/>
      <c r="S11" s="90" t="s">
        <v>269</v>
      </c>
      <c r="T11" s="77">
        <v>1</v>
      </c>
      <c r="U11" s="78"/>
      <c r="V11" s="78"/>
      <c r="W11" s="80" t="s">
        <v>298</v>
      </c>
    </row>
    <row r="12" spans="1:23" ht="158.25" customHeight="1">
      <c r="A12" s="154"/>
      <c r="B12" s="154"/>
      <c r="C12" s="23" t="s">
        <v>18</v>
      </c>
      <c r="D12" s="23" t="s">
        <v>19</v>
      </c>
      <c r="E12" s="23" t="s">
        <v>20</v>
      </c>
      <c r="F12" s="23" t="s">
        <v>21</v>
      </c>
      <c r="G12" s="148"/>
      <c r="H12" s="148"/>
      <c r="I12" s="138"/>
      <c r="J12" s="138"/>
      <c r="K12" s="75">
        <v>2</v>
      </c>
      <c r="L12" s="76">
        <v>2</v>
      </c>
      <c r="M12" s="75">
        <v>13</v>
      </c>
      <c r="N12" s="89">
        <v>1</v>
      </c>
      <c r="O12" s="78"/>
      <c r="P12" s="78"/>
      <c r="Q12" s="78"/>
      <c r="R12" s="78"/>
      <c r="S12" s="90" t="s">
        <v>270</v>
      </c>
      <c r="T12" s="77">
        <v>1</v>
      </c>
      <c r="U12" s="78"/>
      <c r="V12" s="78"/>
      <c r="W12" s="80" t="s">
        <v>298</v>
      </c>
    </row>
    <row r="13" spans="1:23" ht="76.5">
      <c r="A13" s="154"/>
      <c r="B13" s="154"/>
      <c r="C13" s="73" t="s">
        <v>22</v>
      </c>
      <c r="D13" s="73" t="s">
        <v>23</v>
      </c>
      <c r="E13" s="73" t="s">
        <v>24</v>
      </c>
      <c r="F13" s="23" t="s">
        <v>25</v>
      </c>
      <c r="G13" s="148"/>
      <c r="H13" s="148"/>
      <c r="I13" s="138"/>
      <c r="J13" s="138"/>
      <c r="K13" s="93">
        <v>331356249.84000003</v>
      </c>
      <c r="L13" s="92">
        <v>0.12</v>
      </c>
      <c r="M13" s="93">
        <v>1107035619</v>
      </c>
      <c r="N13" s="94">
        <v>1</v>
      </c>
      <c r="O13" s="95"/>
      <c r="P13" s="78"/>
      <c r="Q13" s="78"/>
      <c r="R13" s="78"/>
      <c r="S13" s="78"/>
      <c r="T13" s="77">
        <v>1</v>
      </c>
      <c r="U13" s="78"/>
      <c r="V13" s="78"/>
      <c r="W13" s="80" t="s">
        <v>298</v>
      </c>
    </row>
    <row r="14" spans="1:23" ht="66">
      <c r="A14" s="154"/>
      <c r="B14" s="154"/>
      <c r="C14" s="73" t="s">
        <v>26</v>
      </c>
      <c r="D14" s="73" t="s">
        <v>27</v>
      </c>
      <c r="E14" s="73" t="s">
        <v>28</v>
      </c>
      <c r="F14" s="73" t="s">
        <v>29</v>
      </c>
      <c r="G14" s="148"/>
      <c r="H14" s="148"/>
      <c r="I14" s="138"/>
      <c r="J14" s="138"/>
      <c r="K14" s="96">
        <v>0.5</v>
      </c>
      <c r="L14" s="97">
        <v>0.75</v>
      </c>
      <c r="M14" s="91">
        <v>0</v>
      </c>
      <c r="N14" s="89">
        <f t="shared" ref="N14:N19" si="0">M14/L14</f>
        <v>0</v>
      </c>
      <c r="O14" s="78"/>
      <c r="P14" s="78"/>
      <c r="Q14" s="78"/>
      <c r="R14" s="78"/>
      <c r="S14" s="98" t="s">
        <v>319</v>
      </c>
      <c r="T14" s="77">
        <v>0</v>
      </c>
      <c r="U14" s="78"/>
      <c r="V14" s="78"/>
      <c r="W14" s="80" t="s">
        <v>298</v>
      </c>
    </row>
    <row r="15" spans="1:23" ht="81" customHeight="1">
      <c r="A15" s="154"/>
      <c r="B15" s="154"/>
      <c r="C15" s="99" t="s">
        <v>30</v>
      </c>
      <c r="D15" s="23" t="s">
        <v>31</v>
      </c>
      <c r="E15" s="99" t="s">
        <v>32</v>
      </c>
      <c r="F15" s="99" t="s">
        <v>33</v>
      </c>
      <c r="G15" s="148"/>
      <c r="H15" s="148"/>
      <c r="I15" s="138"/>
      <c r="J15" s="138"/>
      <c r="K15" s="73">
        <v>90</v>
      </c>
      <c r="L15" s="100">
        <v>92</v>
      </c>
      <c r="M15" s="75">
        <v>0</v>
      </c>
      <c r="N15" s="89">
        <f t="shared" si="0"/>
        <v>0</v>
      </c>
      <c r="O15" s="78"/>
      <c r="P15" s="78"/>
      <c r="Q15" s="78"/>
      <c r="R15" s="78"/>
      <c r="S15" s="79" t="s">
        <v>318</v>
      </c>
      <c r="T15" s="77">
        <v>0</v>
      </c>
      <c r="U15" s="78"/>
      <c r="V15" s="78"/>
      <c r="W15" s="80" t="s">
        <v>298</v>
      </c>
    </row>
    <row r="16" spans="1:23" ht="45.75" customHeight="1">
      <c r="A16" s="155"/>
      <c r="B16" s="155"/>
      <c r="C16" s="73" t="s">
        <v>34</v>
      </c>
      <c r="D16" s="73" t="s">
        <v>35</v>
      </c>
      <c r="E16" s="73" t="s">
        <v>36</v>
      </c>
      <c r="F16" s="73" t="s">
        <v>36</v>
      </c>
      <c r="G16" s="149"/>
      <c r="H16" s="149"/>
      <c r="I16" s="139"/>
      <c r="J16" s="139"/>
      <c r="K16" s="73">
        <v>1</v>
      </c>
      <c r="L16" s="100">
        <v>1</v>
      </c>
      <c r="M16" s="75">
        <v>1</v>
      </c>
      <c r="N16" s="89">
        <f t="shared" si="0"/>
        <v>1</v>
      </c>
      <c r="O16" s="78"/>
      <c r="P16" s="78"/>
      <c r="Q16" s="78"/>
      <c r="R16" s="78"/>
      <c r="S16" s="101" t="s">
        <v>271</v>
      </c>
      <c r="T16" s="77">
        <v>1</v>
      </c>
      <c r="U16" s="78"/>
      <c r="V16" s="78"/>
      <c r="W16" s="80" t="s">
        <v>299</v>
      </c>
    </row>
    <row r="17" spans="1:23" ht="66.75" customHeight="1">
      <c r="A17" s="102" t="s">
        <v>37</v>
      </c>
      <c r="B17" s="102" t="s">
        <v>38</v>
      </c>
      <c r="C17" s="23" t="s">
        <v>39</v>
      </c>
      <c r="D17" s="23" t="s">
        <v>40</v>
      </c>
      <c r="E17" s="23" t="s">
        <v>41</v>
      </c>
      <c r="F17" s="23" t="s">
        <v>42</v>
      </c>
      <c r="G17" s="78">
        <v>0</v>
      </c>
      <c r="H17" s="78">
        <v>0</v>
      </c>
      <c r="I17" s="103">
        <v>0</v>
      </c>
      <c r="J17" s="103">
        <v>0</v>
      </c>
      <c r="K17" s="89">
        <v>0.82</v>
      </c>
      <c r="L17" s="92">
        <v>0.84</v>
      </c>
      <c r="M17" s="77">
        <f>3/8</f>
        <v>0.375</v>
      </c>
      <c r="N17" s="89">
        <f t="shared" si="0"/>
        <v>0.44642857142857145</v>
      </c>
      <c r="O17" s="78"/>
      <c r="P17" s="78"/>
      <c r="Q17" s="78"/>
      <c r="R17" s="78"/>
      <c r="S17" s="78"/>
      <c r="T17" s="77">
        <v>0.44642857142857145</v>
      </c>
      <c r="U17" s="78"/>
      <c r="V17" s="78"/>
      <c r="W17" s="80" t="s">
        <v>299</v>
      </c>
    </row>
    <row r="18" spans="1:23" ht="99" customHeight="1">
      <c r="A18" s="150" t="s">
        <v>43</v>
      </c>
      <c r="B18" s="150" t="s">
        <v>44</v>
      </c>
      <c r="C18" s="147" t="s">
        <v>45</v>
      </c>
      <c r="D18" s="147" t="s">
        <v>46</v>
      </c>
      <c r="E18" s="73" t="s">
        <v>47</v>
      </c>
      <c r="F18" s="104" t="s">
        <v>48</v>
      </c>
      <c r="G18" s="128">
        <v>0</v>
      </c>
      <c r="H18" s="128">
        <v>0</v>
      </c>
      <c r="I18" s="137">
        <v>160000000</v>
      </c>
      <c r="J18" s="137">
        <v>80000000</v>
      </c>
      <c r="K18" s="89">
        <v>0.3</v>
      </c>
      <c r="L18" s="92">
        <v>0.5</v>
      </c>
      <c r="M18" s="91">
        <v>0</v>
      </c>
      <c r="N18" s="89">
        <f t="shared" si="0"/>
        <v>0</v>
      </c>
      <c r="O18" s="78"/>
      <c r="P18" s="78"/>
      <c r="Q18" s="78"/>
      <c r="R18" s="78"/>
      <c r="S18" s="124" t="s">
        <v>331</v>
      </c>
      <c r="T18" s="77">
        <v>0</v>
      </c>
      <c r="U18" s="78"/>
      <c r="V18" s="78"/>
      <c r="W18" s="80" t="s">
        <v>325</v>
      </c>
    </row>
    <row r="19" spans="1:23" ht="100.5" customHeight="1">
      <c r="A19" s="152"/>
      <c r="B19" s="150"/>
      <c r="C19" s="147"/>
      <c r="D19" s="147"/>
      <c r="E19" s="23" t="s">
        <v>49</v>
      </c>
      <c r="F19" s="23" t="s">
        <v>50</v>
      </c>
      <c r="G19" s="129"/>
      <c r="H19" s="129"/>
      <c r="I19" s="138"/>
      <c r="J19" s="138"/>
      <c r="K19" s="89">
        <v>0.2</v>
      </c>
      <c r="L19" s="92">
        <v>0.4</v>
      </c>
      <c r="M19" s="91">
        <v>0</v>
      </c>
      <c r="N19" s="89">
        <f t="shared" si="0"/>
        <v>0</v>
      </c>
      <c r="O19" s="78"/>
      <c r="P19" s="78"/>
      <c r="Q19" s="78"/>
      <c r="R19" s="78"/>
      <c r="S19" s="124" t="s">
        <v>283</v>
      </c>
      <c r="T19" s="77">
        <v>0</v>
      </c>
      <c r="U19" s="78"/>
      <c r="V19" s="78"/>
      <c r="W19" s="80" t="s">
        <v>325</v>
      </c>
    </row>
    <row r="20" spans="1:23" ht="111" customHeight="1">
      <c r="A20" s="152"/>
      <c r="B20" s="150"/>
      <c r="C20" s="23" t="s">
        <v>51</v>
      </c>
      <c r="D20" s="23" t="s">
        <v>52</v>
      </c>
      <c r="E20" s="23" t="s">
        <v>53</v>
      </c>
      <c r="F20" s="23" t="s">
        <v>54</v>
      </c>
      <c r="G20" s="129"/>
      <c r="H20" s="129"/>
      <c r="I20" s="138"/>
      <c r="J20" s="138"/>
      <c r="K20" s="93">
        <v>43290738</v>
      </c>
      <c r="L20" s="92">
        <v>0.25</v>
      </c>
      <c r="M20" s="93">
        <v>12889800</v>
      </c>
      <c r="N20" s="77">
        <f>(M20/K20)</f>
        <v>0.29774960177394066</v>
      </c>
      <c r="O20" s="105"/>
      <c r="P20" s="78"/>
      <c r="Q20" s="78"/>
      <c r="R20" s="78"/>
      <c r="S20" s="79"/>
      <c r="T20" s="77">
        <v>0.29774960177394066</v>
      </c>
      <c r="U20" s="78"/>
      <c r="V20" s="78"/>
      <c r="W20" s="80" t="s">
        <v>300</v>
      </c>
    </row>
    <row r="21" spans="1:23" ht="75" customHeight="1">
      <c r="A21" s="152"/>
      <c r="B21" s="150"/>
      <c r="C21" s="147"/>
      <c r="D21" s="107" t="s">
        <v>55</v>
      </c>
      <c r="E21" s="107" t="s">
        <v>56</v>
      </c>
      <c r="F21" s="107" t="s">
        <v>57</v>
      </c>
      <c r="G21" s="129"/>
      <c r="H21" s="129"/>
      <c r="I21" s="138"/>
      <c r="J21" s="138"/>
      <c r="K21" s="75">
        <v>214</v>
      </c>
      <c r="L21" s="76">
        <v>253</v>
      </c>
      <c r="M21" s="75">
        <v>28</v>
      </c>
      <c r="N21" s="89">
        <f t="shared" ref="N21:N26" si="1">M21/L21</f>
        <v>0.11067193675889328</v>
      </c>
      <c r="O21" s="78"/>
      <c r="P21" s="78"/>
      <c r="Q21" s="78"/>
      <c r="R21" s="78"/>
      <c r="S21" s="79"/>
      <c r="T21" s="77">
        <v>0.11067193675889328</v>
      </c>
      <c r="U21" s="78"/>
      <c r="V21" s="78"/>
      <c r="W21" s="80" t="s">
        <v>300</v>
      </c>
    </row>
    <row r="22" spans="1:23" ht="88.5" customHeight="1">
      <c r="A22" s="152"/>
      <c r="B22" s="150"/>
      <c r="C22" s="147"/>
      <c r="D22" s="106" t="s">
        <v>58</v>
      </c>
      <c r="E22" s="23" t="s">
        <v>59</v>
      </c>
      <c r="F22" s="107" t="s">
        <v>11</v>
      </c>
      <c r="G22" s="129"/>
      <c r="H22" s="129"/>
      <c r="I22" s="138"/>
      <c r="J22" s="138"/>
      <c r="K22" s="89">
        <v>0.5</v>
      </c>
      <c r="L22" s="92">
        <v>1</v>
      </c>
      <c r="M22" s="91">
        <v>0</v>
      </c>
      <c r="N22" s="89">
        <f t="shared" si="1"/>
        <v>0</v>
      </c>
      <c r="O22" s="78"/>
      <c r="P22" s="78"/>
      <c r="Q22" s="78"/>
      <c r="R22" s="78"/>
      <c r="S22" s="79" t="s">
        <v>283</v>
      </c>
      <c r="T22" s="77">
        <v>0</v>
      </c>
      <c r="U22" s="78"/>
      <c r="V22" s="78"/>
      <c r="W22" s="80" t="s">
        <v>300</v>
      </c>
    </row>
    <row r="23" spans="1:23" ht="68.25" customHeight="1">
      <c r="A23" s="152"/>
      <c r="B23" s="150"/>
      <c r="C23" s="23" t="s">
        <v>60</v>
      </c>
      <c r="D23" s="23" t="s">
        <v>61</v>
      </c>
      <c r="E23" s="23" t="s">
        <v>62</v>
      </c>
      <c r="F23" s="23" t="s">
        <v>63</v>
      </c>
      <c r="G23" s="130"/>
      <c r="H23" s="130"/>
      <c r="I23" s="139"/>
      <c r="J23" s="139"/>
      <c r="K23" s="75">
        <v>257</v>
      </c>
      <c r="L23" s="76">
        <v>308</v>
      </c>
      <c r="M23" s="75">
        <v>101</v>
      </c>
      <c r="N23" s="89">
        <f t="shared" si="1"/>
        <v>0.32792207792207795</v>
      </c>
      <c r="O23" s="78"/>
      <c r="P23" s="78"/>
      <c r="Q23" s="78"/>
      <c r="R23" s="78"/>
      <c r="S23" s="79" t="s">
        <v>284</v>
      </c>
      <c r="T23" s="77">
        <v>0.32792207792207795</v>
      </c>
      <c r="U23" s="78"/>
      <c r="V23" s="78"/>
      <c r="W23" s="80" t="s">
        <v>300</v>
      </c>
    </row>
    <row r="24" spans="1:23" ht="69" customHeight="1">
      <c r="A24" s="150" t="s">
        <v>64</v>
      </c>
      <c r="B24" s="150" t="s">
        <v>65</v>
      </c>
      <c r="C24" s="147" t="s">
        <v>66</v>
      </c>
      <c r="D24" s="23" t="s">
        <v>255</v>
      </c>
      <c r="E24" s="23" t="s">
        <v>67</v>
      </c>
      <c r="F24" s="23" t="s">
        <v>68</v>
      </c>
      <c r="G24" s="128">
        <v>0</v>
      </c>
      <c r="H24" s="128">
        <v>0</v>
      </c>
      <c r="I24" s="137">
        <v>560000000</v>
      </c>
      <c r="J24" s="137">
        <v>80000000</v>
      </c>
      <c r="K24" s="75">
        <v>1</v>
      </c>
      <c r="L24" s="76">
        <v>1</v>
      </c>
      <c r="M24" s="75">
        <v>1</v>
      </c>
      <c r="N24" s="77">
        <f t="shared" si="1"/>
        <v>1</v>
      </c>
      <c r="O24" s="78"/>
      <c r="P24" s="78"/>
      <c r="Q24" s="78"/>
      <c r="R24" s="78"/>
      <c r="S24" s="79" t="s">
        <v>327</v>
      </c>
      <c r="T24" s="77">
        <v>1</v>
      </c>
      <c r="U24" s="78"/>
      <c r="V24" s="78"/>
      <c r="W24" s="80" t="s">
        <v>300</v>
      </c>
    </row>
    <row r="25" spans="1:23" ht="105">
      <c r="A25" s="152"/>
      <c r="B25" s="152"/>
      <c r="C25" s="151"/>
      <c r="D25" s="23" t="s">
        <v>69</v>
      </c>
      <c r="E25" s="23" t="s">
        <v>70</v>
      </c>
      <c r="F25" s="23" t="s">
        <v>71</v>
      </c>
      <c r="G25" s="129"/>
      <c r="H25" s="129"/>
      <c r="I25" s="138"/>
      <c r="J25" s="138"/>
      <c r="K25" s="75">
        <v>6</v>
      </c>
      <c r="L25" s="76">
        <v>6</v>
      </c>
      <c r="M25" s="75">
        <v>4</v>
      </c>
      <c r="N25" s="77">
        <f t="shared" si="1"/>
        <v>0.66666666666666663</v>
      </c>
      <c r="O25" s="78"/>
      <c r="P25" s="78"/>
      <c r="Q25" s="78"/>
      <c r="R25" s="78"/>
      <c r="S25" s="90" t="s">
        <v>285</v>
      </c>
      <c r="T25" s="77">
        <v>0.66666666666666663</v>
      </c>
      <c r="U25" s="78"/>
      <c r="V25" s="78"/>
      <c r="W25" s="80" t="s">
        <v>300</v>
      </c>
    </row>
    <row r="26" spans="1:23" ht="195">
      <c r="A26" s="152"/>
      <c r="B26" s="152"/>
      <c r="C26" s="151"/>
      <c r="D26" s="23" t="s">
        <v>72</v>
      </c>
      <c r="E26" s="23" t="s">
        <v>73</v>
      </c>
      <c r="F26" s="23" t="s">
        <v>74</v>
      </c>
      <c r="G26" s="129"/>
      <c r="H26" s="129"/>
      <c r="I26" s="138"/>
      <c r="J26" s="138"/>
      <c r="K26" s="75">
        <v>7</v>
      </c>
      <c r="L26" s="76">
        <v>9</v>
      </c>
      <c r="M26" s="75">
        <v>5</v>
      </c>
      <c r="N26" s="77">
        <f t="shared" si="1"/>
        <v>0.55555555555555558</v>
      </c>
      <c r="O26" s="78"/>
      <c r="P26" s="78"/>
      <c r="Q26" s="78"/>
      <c r="R26" s="78"/>
      <c r="S26" s="79" t="s">
        <v>286</v>
      </c>
      <c r="T26" s="77">
        <v>0.55555555555555558</v>
      </c>
      <c r="U26" s="78"/>
      <c r="V26" s="78"/>
      <c r="W26" s="80" t="s">
        <v>300</v>
      </c>
    </row>
    <row r="27" spans="1:23" ht="82.5">
      <c r="A27" s="152"/>
      <c r="B27" s="152"/>
      <c r="C27" s="23" t="s">
        <v>75</v>
      </c>
      <c r="D27" s="23" t="s">
        <v>76</v>
      </c>
      <c r="E27" s="23" t="s">
        <v>77</v>
      </c>
      <c r="F27" s="23" t="s">
        <v>78</v>
      </c>
      <c r="G27" s="129"/>
      <c r="H27" s="129"/>
      <c r="I27" s="138"/>
      <c r="J27" s="138"/>
      <c r="K27" s="93">
        <v>24324204</v>
      </c>
      <c r="L27" s="108">
        <v>29189044</v>
      </c>
      <c r="M27" s="93">
        <f>32881800+1884600</f>
        <v>34766400</v>
      </c>
      <c r="N27" s="89">
        <v>1</v>
      </c>
      <c r="O27" s="105"/>
      <c r="P27" s="78"/>
      <c r="Q27" s="78"/>
      <c r="R27" s="78"/>
      <c r="S27" s="79" t="s">
        <v>287</v>
      </c>
      <c r="T27" s="77">
        <v>1</v>
      </c>
      <c r="U27" s="78"/>
      <c r="V27" s="78"/>
      <c r="W27" s="80" t="s">
        <v>301</v>
      </c>
    </row>
    <row r="28" spans="1:23" ht="180">
      <c r="A28" s="102" t="s">
        <v>79</v>
      </c>
      <c r="B28" s="102" t="s">
        <v>80</v>
      </c>
      <c r="C28" s="23" t="s">
        <v>81</v>
      </c>
      <c r="D28" s="23" t="s">
        <v>82</v>
      </c>
      <c r="E28" s="23" t="s">
        <v>83</v>
      </c>
      <c r="F28" s="23" t="s">
        <v>84</v>
      </c>
      <c r="G28" s="130"/>
      <c r="H28" s="130"/>
      <c r="I28" s="139"/>
      <c r="J28" s="139"/>
      <c r="K28" s="75">
        <v>9</v>
      </c>
      <c r="L28" s="76">
        <v>11</v>
      </c>
      <c r="M28" s="77">
        <f>(1+1+1+1)/11</f>
        <v>0.36363636363636365</v>
      </c>
      <c r="N28" s="89">
        <f>M28</f>
        <v>0.36363636363636365</v>
      </c>
      <c r="O28" s="78"/>
      <c r="P28" s="78"/>
      <c r="Q28" s="78"/>
      <c r="R28" s="78"/>
      <c r="S28" s="79" t="s">
        <v>293</v>
      </c>
      <c r="T28" s="109">
        <v>0.36363636363636365</v>
      </c>
      <c r="U28" s="78"/>
      <c r="V28" s="78"/>
      <c r="W28" s="80" t="s">
        <v>301</v>
      </c>
    </row>
    <row r="29" spans="1:23" ht="135">
      <c r="A29" s="150" t="s">
        <v>85</v>
      </c>
      <c r="B29" s="150" t="s">
        <v>86</v>
      </c>
      <c r="C29" s="147" t="s">
        <v>87</v>
      </c>
      <c r="D29" s="23" t="s">
        <v>250</v>
      </c>
      <c r="E29" s="147" t="s">
        <v>88</v>
      </c>
      <c r="F29" s="147" t="s">
        <v>89</v>
      </c>
      <c r="G29" s="128">
        <v>0</v>
      </c>
      <c r="H29" s="128">
        <v>0</v>
      </c>
      <c r="I29" s="137">
        <v>368719116</v>
      </c>
      <c r="J29" s="137">
        <v>448000000</v>
      </c>
      <c r="K29" s="131">
        <v>0.5</v>
      </c>
      <c r="L29" s="134">
        <v>0.75</v>
      </c>
      <c r="M29" s="77">
        <f>4/10</f>
        <v>0.4</v>
      </c>
      <c r="N29" s="89">
        <f>M29/$L$29</f>
        <v>0.53333333333333333</v>
      </c>
      <c r="O29" s="78"/>
      <c r="P29" s="78"/>
      <c r="Q29" s="78"/>
      <c r="R29" s="78"/>
      <c r="S29" s="79" t="s">
        <v>288</v>
      </c>
      <c r="T29" s="77">
        <v>0.53333333333333333</v>
      </c>
      <c r="U29" s="78"/>
      <c r="V29" s="78"/>
      <c r="W29" s="80" t="s">
        <v>301</v>
      </c>
    </row>
    <row r="30" spans="1:23" ht="150">
      <c r="A30" s="150"/>
      <c r="B30" s="150"/>
      <c r="C30" s="147"/>
      <c r="D30" s="23" t="s">
        <v>251</v>
      </c>
      <c r="E30" s="147"/>
      <c r="F30" s="147"/>
      <c r="G30" s="129"/>
      <c r="H30" s="129"/>
      <c r="I30" s="138"/>
      <c r="J30" s="138"/>
      <c r="K30" s="132"/>
      <c r="L30" s="135"/>
      <c r="M30" s="77">
        <f>4/21</f>
        <v>0.19047619047619047</v>
      </c>
      <c r="N30" s="89">
        <f t="shared" ref="N30:N33" si="2">M30/$L$29</f>
        <v>0.25396825396825395</v>
      </c>
      <c r="O30" s="78"/>
      <c r="P30" s="78"/>
      <c r="Q30" s="78"/>
      <c r="R30" s="78"/>
      <c r="S30" s="79" t="s">
        <v>289</v>
      </c>
      <c r="T30" s="77">
        <v>0.25396825396825395</v>
      </c>
      <c r="U30" s="78"/>
      <c r="V30" s="78"/>
      <c r="W30" s="80" t="s">
        <v>301</v>
      </c>
    </row>
    <row r="31" spans="1:23" ht="135">
      <c r="A31" s="150"/>
      <c r="B31" s="150"/>
      <c r="C31" s="147"/>
      <c r="D31" s="23" t="s">
        <v>252</v>
      </c>
      <c r="E31" s="147"/>
      <c r="F31" s="147"/>
      <c r="G31" s="129"/>
      <c r="H31" s="129"/>
      <c r="I31" s="138"/>
      <c r="J31" s="138"/>
      <c r="K31" s="132"/>
      <c r="L31" s="135"/>
      <c r="M31" s="77">
        <f>6/22</f>
        <v>0.27272727272727271</v>
      </c>
      <c r="N31" s="89">
        <f t="shared" si="2"/>
        <v>0.36363636363636359</v>
      </c>
      <c r="O31" s="78"/>
      <c r="P31" s="78"/>
      <c r="Q31" s="78"/>
      <c r="R31" s="78"/>
      <c r="S31" s="79" t="s">
        <v>290</v>
      </c>
      <c r="T31" s="77">
        <v>0.36363636363636359</v>
      </c>
      <c r="U31" s="78"/>
      <c r="V31" s="78"/>
      <c r="W31" s="110" t="s">
        <v>302</v>
      </c>
    </row>
    <row r="32" spans="1:23" ht="99">
      <c r="A32" s="150"/>
      <c r="B32" s="150"/>
      <c r="C32" s="147"/>
      <c r="D32" s="23" t="s">
        <v>253</v>
      </c>
      <c r="E32" s="147"/>
      <c r="F32" s="147"/>
      <c r="G32" s="129"/>
      <c r="H32" s="129"/>
      <c r="I32" s="138"/>
      <c r="J32" s="138"/>
      <c r="K32" s="132"/>
      <c r="L32" s="135"/>
      <c r="M32" s="77">
        <f>1/6</f>
        <v>0.16666666666666666</v>
      </c>
      <c r="N32" s="89">
        <f t="shared" si="2"/>
        <v>0.22222222222222221</v>
      </c>
      <c r="O32" s="78"/>
      <c r="P32" s="78"/>
      <c r="Q32" s="78"/>
      <c r="R32" s="78"/>
      <c r="S32" s="79" t="s">
        <v>291</v>
      </c>
      <c r="T32" s="77">
        <v>0.22222222222222221</v>
      </c>
      <c r="U32" s="78"/>
      <c r="V32" s="78"/>
      <c r="W32" s="110" t="s">
        <v>303</v>
      </c>
    </row>
    <row r="33" spans="1:23" ht="99">
      <c r="A33" s="150"/>
      <c r="B33" s="150"/>
      <c r="C33" s="147"/>
      <c r="D33" s="23" t="s">
        <v>254</v>
      </c>
      <c r="E33" s="147"/>
      <c r="F33" s="147"/>
      <c r="G33" s="129"/>
      <c r="H33" s="129"/>
      <c r="I33" s="138"/>
      <c r="J33" s="138"/>
      <c r="K33" s="133"/>
      <c r="L33" s="136"/>
      <c r="M33" s="77">
        <f>5/9</f>
        <v>0.55555555555555558</v>
      </c>
      <c r="N33" s="89">
        <f t="shared" si="2"/>
        <v>0.74074074074074081</v>
      </c>
      <c r="O33" s="78"/>
      <c r="P33" s="78"/>
      <c r="Q33" s="78"/>
      <c r="R33" s="78"/>
      <c r="S33" s="79" t="s">
        <v>292</v>
      </c>
      <c r="T33" s="77">
        <v>0.74074074074074081</v>
      </c>
      <c r="U33" s="78"/>
      <c r="V33" s="78"/>
      <c r="W33" s="110" t="s">
        <v>303</v>
      </c>
    </row>
    <row r="34" spans="1:23" ht="99">
      <c r="A34" s="152"/>
      <c r="B34" s="152"/>
      <c r="C34" s="147"/>
      <c r="D34" s="23" t="s">
        <v>90</v>
      </c>
      <c r="E34" s="73" t="s">
        <v>91</v>
      </c>
      <c r="F34" s="73" t="s">
        <v>92</v>
      </c>
      <c r="G34" s="129"/>
      <c r="H34" s="129"/>
      <c r="I34" s="138"/>
      <c r="J34" s="138"/>
      <c r="K34" s="75">
        <f>394</f>
        <v>394</v>
      </c>
      <c r="L34" s="76">
        <v>60</v>
      </c>
      <c r="M34" s="77">
        <f>82/$K$34</f>
        <v>0.20812182741116753</v>
      </c>
      <c r="N34" s="89">
        <f>M34</f>
        <v>0.20812182741116753</v>
      </c>
      <c r="O34" s="78"/>
      <c r="P34" s="78"/>
      <c r="Q34" s="78"/>
      <c r="R34" s="78"/>
      <c r="S34" s="101"/>
      <c r="T34" s="77">
        <v>0.20812182741116753</v>
      </c>
      <c r="U34" s="78"/>
      <c r="V34" s="78"/>
      <c r="W34" s="110" t="s">
        <v>303</v>
      </c>
    </row>
    <row r="35" spans="1:23" ht="99">
      <c r="A35" s="152"/>
      <c r="B35" s="150" t="s">
        <v>93</v>
      </c>
      <c r="C35" s="147" t="s">
        <v>94</v>
      </c>
      <c r="D35" s="147" t="s">
        <v>95</v>
      </c>
      <c r="E35" s="23" t="s">
        <v>96</v>
      </c>
      <c r="F35" s="23" t="s">
        <v>97</v>
      </c>
      <c r="G35" s="129"/>
      <c r="H35" s="129"/>
      <c r="I35" s="138"/>
      <c r="J35" s="138"/>
      <c r="K35" s="89">
        <v>0.13</v>
      </c>
      <c r="L35" s="92">
        <v>0.13</v>
      </c>
      <c r="M35" s="89">
        <v>0.13</v>
      </c>
      <c r="N35" s="89">
        <v>1</v>
      </c>
      <c r="O35" s="78"/>
      <c r="P35" s="78"/>
      <c r="Q35" s="78"/>
      <c r="R35" s="78"/>
      <c r="S35" s="79" t="s">
        <v>266</v>
      </c>
      <c r="T35" s="77">
        <v>1</v>
      </c>
      <c r="U35" s="78"/>
      <c r="V35" s="78"/>
      <c r="W35" s="110" t="s">
        <v>303</v>
      </c>
    </row>
    <row r="36" spans="1:23" ht="99">
      <c r="A36" s="152"/>
      <c r="B36" s="152"/>
      <c r="C36" s="147"/>
      <c r="D36" s="147"/>
      <c r="E36" s="23" t="s">
        <v>98</v>
      </c>
      <c r="F36" s="23" t="s">
        <v>99</v>
      </c>
      <c r="G36" s="130"/>
      <c r="H36" s="130"/>
      <c r="I36" s="139"/>
      <c r="J36" s="139"/>
      <c r="K36" s="89">
        <v>0.3</v>
      </c>
      <c r="L36" s="92">
        <v>0.5</v>
      </c>
      <c r="M36" s="91">
        <v>0</v>
      </c>
      <c r="N36" s="89">
        <v>0</v>
      </c>
      <c r="O36" s="78"/>
      <c r="P36" s="78"/>
      <c r="Q36" s="78"/>
      <c r="R36" s="78"/>
      <c r="S36" s="79" t="s">
        <v>265</v>
      </c>
      <c r="T36" s="77">
        <v>0</v>
      </c>
      <c r="U36" s="78"/>
      <c r="V36" s="78"/>
      <c r="W36" s="110" t="s">
        <v>303</v>
      </c>
    </row>
    <row r="37" spans="1:23" ht="285">
      <c r="A37" s="150" t="s">
        <v>100</v>
      </c>
      <c r="B37" s="150" t="s">
        <v>101</v>
      </c>
      <c r="C37" s="99" t="s">
        <v>102</v>
      </c>
      <c r="D37" s="99" t="s">
        <v>103</v>
      </c>
      <c r="E37" s="99" t="s">
        <v>104</v>
      </c>
      <c r="F37" s="99" t="s">
        <v>105</v>
      </c>
      <c r="G37" s="128">
        <v>0</v>
      </c>
      <c r="H37" s="128">
        <v>0</v>
      </c>
      <c r="I37" s="125">
        <v>400000000</v>
      </c>
      <c r="J37" s="125">
        <v>143000000</v>
      </c>
      <c r="K37" s="89">
        <v>0.66</v>
      </c>
      <c r="L37" s="92">
        <v>0.69</v>
      </c>
      <c r="M37" s="77">
        <f>3/9</f>
        <v>0.33333333333333331</v>
      </c>
      <c r="N37" s="89">
        <f>M37/L37</f>
        <v>0.48309178743961356</v>
      </c>
      <c r="O37" s="78"/>
      <c r="P37" s="78"/>
      <c r="Q37" s="78"/>
      <c r="R37" s="78"/>
      <c r="S37" s="79" t="s">
        <v>277</v>
      </c>
      <c r="T37" s="77">
        <v>0.48309178743961356</v>
      </c>
      <c r="U37" s="78"/>
      <c r="V37" s="78"/>
      <c r="W37" s="110" t="s">
        <v>303</v>
      </c>
    </row>
    <row r="38" spans="1:23" ht="99">
      <c r="A38" s="150"/>
      <c r="B38" s="150"/>
      <c r="C38" s="23" t="s">
        <v>106</v>
      </c>
      <c r="D38" s="23" t="s">
        <v>249</v>
      </c>
      <c r="E38" s="23" t="s">
        <v>108</v>
      </c>
      <c r="F38" s="23" t="s">
        <v>109</v>
      </c>
      <c r="G38" s="129"/>
      <c r="H38" s="129"/>
      <c r="I38" s="126"/>
      <c r="J38" s="126"/>
      <c r="K38" s="74">
        <v>0.2</v>
      </c>
      <c r="L38" s="111">
        <v>0.5</v>
      </c>
      <c r="M38" s="77">
        <f>3/7</f>
        <v>0.42857142857142855</v>
      </c>
      <c r="N38" s="89">
        <f>M38/L38</f>
        <v>0.8571428571428571</v>
      </c>
      <c r="O38" s="78"/>
      <c r="P38" s="78"/>
      <c r="Q38" s="78"/>
      <c r="R38" s="78"/>
      <c r="S38" s="79" t="s">
        <v>278</v>
      </c>
      <c r="T38" s="77">
        <v>0.8571428571428571</v>
      </c>
      <c r="U38" s="78"/>
      <c r="V38" s="78"/>
      <c r="W38" s="110" t="s">
        <v>303</v>
      </c>
    </row>
    <row r="39" spans="1:23" ht="99">
      <c r="A39" s="150"/>
      <c r="B39" s="150"/>
      <c r="C39" s="147" t="s">
        <v>110</v>
      </c>
      <c r="D39" s="23" t="s">
        <v>111</v>
      </c>
      <c r="E39" s="23" t="s">
        <v>112</v>
      </c>
      <c r="F39" s="23" t="s">
        <v>113</v>
      </c>
      <c r="G39" s="129"/>
      <c r="H39" s="129"/>
      <c r="I39" s="126"/>
      <c r="J39" s="126"/>
      <c r="K39" s="112">
        <v>2</v>
      </c>
      <c r="L39" s="113">
        <v>2</v>
      </c>
      <c r="M39" s="114">
        <v>0</v>
      </c>
      <c r="N39" s="89">
        <f>M39/L39</f>
        <v>0</v>
      </c>
      <c r="O39" s="78"/>
      <c r="P39" s="78"/>
      <c r="Q39" s="78"/>
      <c r="R39" s="78"/>
      <c r="S39" s="79" t="s">
        <v>279</v>
      </c>
      <c r="T39" s="77">
        <v>0</v>
      </c>
      <c r="U39" s="78"/>
      <c r="V39" s="78"/>
      <c r="W39" s="110" t="s">
        <v>303</v>
      </c>
    </row>
    <row r="40" spans="1:23" ht="120">
      <c r="A40" s="150"/>
      <c r="B40" s="150"/>
      <c r="C40" s="151"/>
      <c r="D40" s="23" t="s">
        <v>114</v>
      </c>
      <c r="E40" s="23" t="s">
        <v>115</v>
      </c>
      <c r="F40" s="23" t="s">
        <v>116</v>
      </c>
      <c r="G40" s="130"/>
      <c r="H40" s="130"/>
      <c r="I40" s="127"/>
      <c r="J40" s="127"/>
      <c r="K40" s="112">
        <v>0</v>
      </c>
      <c r="L40" s="113">
        <v>1</v>
      </c>
      <c r="M40" s="114">
        <v>0</v>
      </c>
      <c r="N40" s="89">
        <f>M40/L40</f>
        <v>0</v>
      </c>
      <c r="O40" s="78"/>
      <c r="P40" s="78"/>
      <c r="Q40" s="78"/>
      <c r="R40" s="78"/>
      <c r="S40" s="79" t="s">
        <v>280</v>
      </c>
      <c r="T40" s="77">
        <v>0</v>
      </c>
      <c r="U40" s="78"/>
      <c r="V40" s="78"/>
      <c r="W40" s="110" t="s">
        <v>304</v>
      </c>
    </row>
    <row r="41" spans="1:23" ht="115.5">
      <c r="A41" s="150" t="s">
        <v>117</v>
      </c>
      <c r="B41" s="150" t="s">
        <v>118</v>
      </c>
      <c r="C41" s="23" t="s">
        <v>119</v>
      </c>
      <c r="D41" s="23" t="s">
        <v>120</v>
      </c>
      <c r="E41" s="23" t="s">
        <v>121</v>
      </c>
      <c r="F41" s="23" t="s">
        <v>122</v>
      </c>
      <c r="G41" s="125">
        <v>0</v>
      </c>
      <c r="H41" s="125">
        <v>0</v>
      </c>
      <c r="I41" s="125">
        <v>0</v>
      </c>
      <c r="J41" s="125">
        <v>0</v>
      </c>
      <c r="K41" s="23">
        <v>6</v>
      </c>
      <c r="L41" s="113">
        <v>8</v>
      </c>
      <c r="M41" s="114">
        <v>0</v>
      </c>
      <c r="N41" s="89">
        <f>M41/L41</f>
        <v>0</v>
      </c>
      <c r="O41" s="78"/>
      <c r="P41" s="78"/>
      <c r="Q41" s="78"/>
      <c r="R41" s="78"/>
      <c r="S41" s="101"/>
      <c r="T41" s="77">
        <v>0</v>
      </c>
      <c r="U41" s="78"/>
      <c r="V41" s="78"/>
      <c r="W41" s="110" t="s">
        <v>304</v>
      </c>
    </row>
    <row r="42" spans="1:23" ht="115.5">
      <c r="A42" s="150"/>
      <c r="B42" s="150"/>
      <c r="C42" s="147" t="s">
        <v>123</v>
      </c>
      <c r="D42" s="23" t="s">
        <v>124</v>
      </c>
      <c r="E42" s="115" t="s">
        <v>125</v>
      </c>
      <c r="F42" s="115" t="s">
        <v>126</v>
      </c>
      <c r="G42" s="126"/>
      <c r="H42" s="126"/>
      <c r="I42" s="126"/>
      <c r="J42" s="126"/>
      <c r="K42" s="74">
        <v>0.4</v>
      </c>
      <c r="L42" s="116">
        <v>0.6</v>
      </c>
      <c r="M42" s="114">
        <v>0</v>
      </c>
      <c r="N42" s="77">
        <v>0</v>
      </c>
      <c r="O42" s="78"/>
      <c r="P42" s="78"/>
      <c r="Q42" s="78"/>
      <c r="R42" s="78"/>
      <c r="S42" s="117" t="s">
        <v>268</v>
      </c>
      <c r="T42" s="77">
        <v>0</v>
      </c>
      <c r="U42" s="78"/>
      <c r="V42" s="78"/>
      <c r="W42" s="110" t="s">
        <v>304</v>
      </c>
    </row>
    <row r="43" spans="1:23" ht="115.5">
      <c r="A43" s="150"/>
      <c r="B43" s="150"/>
      <c r="C43" s="151"/>
      <c r="D43" s="147" t="s">
        <v>127</v>
      </c>
      <c r="E43" s="147" t="s">
        <v>128</v>
      </c>
      <c r="F43" s="23" t="s">
        <v>129</v>
      </c>
      <c r="G43" s="126"/>
      <c r="H43" s="126"/>
      <c r="I43" s="126"/>
      <c r="J43" s="126"/>
      <c r="K43" s="23">
        <v>4</v>
      </c>
      <c r="L43" s="118">
        <v>4</v>
      </c>
      <c r="M43" s="114">
        <v>0</v>
      </c>
      <c r="N43" s="77">
        <v>0</v>
      </c>
      <c r="O43" s="78"/>
      <c r="P43" s="78"/>
      <c r="Q43" s="78"/>
      <c r="R43" s="78"/>
      <c r="S43" s="101"/>
      <c r="T43" s="77">
        <v>0</v>
      </c>
      <c r="U43" s="78"/>
      <c r="V43" s="78"/>
      <c r="W43" s="110" t="s">
        <v>304</v>
      </c>
    </row>
    <row r="44" spans="1:23" ht="68.099999999999994" customHeight="1">
      <c r="A44" s="150"/>
      <c r="B44" s="150"/>
      <c r="C44" s="151"/>
      <c r="D44" s="151"/>
      <c r="E44" s="147"/>
      <c r="F44" s="23" t="s">
        <v>130</v>
      </c>
      <c r="G44" s="126"/>
      <c r="H44" s="126"/>
      <c r="I44" s="126"/>
      <c r="J44" s="126"/>
      <c r="K44" s="23">
        <v>4</v>
      </c>
      <c r="L44" s="118">
        <v>4</v>
      </c>
      <c r="M44" s="114">
        <v>0</v>
      </c>
      <c r="N44" s="77">
        <v>0</v>
      </c>
      <c r="O44" s="78"/>
      <c r="P44" s="78"/>
      <c r="Q44" s="78"/>
      <c r="R44" s="78"/>
      <c r="S44" s="101"/>
      <c r="T44" s="77">
        <v>0</v>
      </c>
      <c r="U44" s="78"/>
      <c r="V44" s="78"/>
      <c r="W44" s="110" t="s">
        <v>305</v>
      </c>
    </row>
    <row r="45" spans="1:23" ht="165">
      <c r="A45" s="150"/>
      <c r="B45" s="150"/>
      <c r="C45" s="23" t="s">
        <v>131</v>
      </c>
      <c r="D45" s="23" t="s">
        <v>132</v>
      </c>
      <c r="E45" s="23" t="s">
        <v>133</v>
      </c>
      <c r="F45" s="23" t="s">
        <v>134</v>
      </c>
      <c r="G45" s="126"/>
      <c r="H45" s="126"/>
      <c r="I45" s="126"/>
      <c r="J45" s="126"/>
      <c r="K45" s="23">
        <v>1</v>
      </c>
      <c r="L45" s="113">
        <v>1</v>
      </c>
      <c r="M45" s="114">
        <v>0</v>
      </c>
      <c r="N45" s="77">
        <v>0</v>
      </c>
      <c r="O45" s="78"/>
      <c r="P45" s="78"/>
      <c r="Q45" s="78"/>
      <c r="R45" s="78"/>
      <c r="S45" s="117" t="s">
        <v>329</v>
      </c>
      <c r="T45" s="77">
        <v>0</v>
      </c>
      <c r="U45" s="78"/>
      <c r="V45" s="78"/>
      <c r="W45" s="119" t="s">
        <v>305</v>
      </c>
    </row>
    <row r="46" spans="1:23" ht="195">
      <c r="A46" s="150"/>
      <c r="B46" s="150"/>
      <c r="C46" s="23" t="s">
        <v>135</v>
      </c>
      <c r="D46" s="23" t="s">
        <v>136</v>
      </c>
      <c r="E46" s="23" t="s">
        <v>137</v>
      </c>
      <c r="F46" s="23" t="s">
        <v>267</v>
      </c>
      <c r="G46" s="127"/>
      <c r="H46" s="127"/>
      <c r="I46" s="127"/>
      <c r="J46" s="127"/>
      <c r="K46" s="115">
        <v>3</v>
      </c>
      <c r="L46" s="120">
        <v>4</v>
      </c>
      <c r="M46" s="114">
        <v>1</v>
      </c>
      <c r="N46" s="77">
        <f>M46/L46</f>
        <v>0.25</v>
      </c>
      <c r="O46" s="78"/>
      <c r="P46" s="78"/>
      <c r="Q46" s="78"/>
      <c r="R46" s="78"/>
      <c r="S46" s="117" t="s">
        <v>330</v>
      </c>
      <c r="T46" s="77">
        <v>0.25</v>
      </c>
      <c r="U46" s="78"/>
      <c r="V46" s="121"/>
      <c r="W46" s="110" t="s">
        <v>305</v>
      </c>
    </row>
    <row r="47" spans="1:23" ht="16.5">
      <c r="N47" s="122">
        <f>+AVERAGE(N9:N46)</f>
        <v>0.38633916209570052</v>
      </c>
      <c r="W47" s="123"/>
    </row>
    <row r="48" spans="1:23" ht="16.5">
      <c r="W48" s="123"/>
    </row>
    <row r="49" spans="23:23" ht="16.5">
      <c r="W49" s="123"/>
    </row>
    <row r="50" spans="23:23" ht="16.5">
      <c r="W50" s="123"/>
    </row>
  </sheetData>
  <mergeCells count="77">
    <mergeCell ref="C2:N2"/>
    <mergeCell ref="S2:W2"/>
    <mergeCell ref="V6:V8"/>
    <mergeCell ref="W6:W8"/>
    <mergeCell ref="M7:M8"/>
    <mergeCell ref="O7:P7"/>
    <mergeCell ref="Q7:R7"/>
    <mergeCell ref="N6:N8"/>
    <mergeCell ref="O6:R6"/>
    <mergeCell ref="S6:S8"/>
    <mergeCell ref="T6:T8"/>
    <mergeCell ref="U6:U8"/>
    <mergeCell ref="F6:F8"/>
    <mergeCell ref="K7:K8"/>
    <mergeCell ref="L7:L8"/>
    <mergeCell ref="K6:L6"/>
    <mergeCell ref="A6:A8"/>
    <mergeCell ref="B6:B8"/>
    <mergeCell ref="C6:C8"/>
    <mergeCell ref="D6:D8"/>
    <mergeCell ref="E6:E8"/>
    <mergeCell ref="C9:C10"/>
    <mergeCell ref="A18:A23"/>
    <mergeCell ref="B18:B23"/>
    <mergeCell ref="C18:C19"/>
    <mergeCell ref="A9:A16"/>
    <mergeCell ref="B9:B16"/>
    <mergeCell ref="D35:D36"/>
    <mergeCell ref="A37:A40"/>
    <mergeCell ref="B37:B40"/>
    <mergeCell ref="C39:C40"/>
    <mergeCell ref="D18:D19"/>
    <mergeCell ref="C21:C22"/>
    <mergeCell ref="A24:A27"/>
    <mergeCell ref="B24:B27"/>
    <mergeCell ref="C24:C26"/>
    <mergeCell ref="A29:A36"/>
    <mergeCell ref="B29:B34"/>
    <mergeCell ref="C29:C34"/>
    <mergeCell ref="B35:B36"/>
    <mergeCell ref="C35:C36"/>
    <mergeCell ref="A41:A46"/>
    <mergeCell ref="B41:B46"/>
    <mergeCell ref="C42:C44"/>
    <mergeCell ref="D43:D44"/>
    <mergeCell ref="E43:E44"/>
    <mergeCell ref="G6:J6"/>
    <mergeCell ref="G7:H7"/>
    <mergeCell ref="I7:J7"/>
    <mergeCell ref="E29:E33"/>
    <mergeCell ref="F29:F33"/>
    <mergeCell ref="G29:G36"/>
    <mergeCell ref="H29:H36"/>
    <mergeCell ref="G9:G16"/>
    <mergeCell ref="H9:H16"/>
    <mergeCell ref="G18:G23"/>
    <mergeCell ref="H18:H23"/>
    <mergeCell ref="G24:G28"/>
    <mergeCell ref="H24:H28"/>
    <mergeCell ref="K29:K33"/>
    <mergeCell ref="L29:L33"/>
    <mergeCell ref="I29:I36"/>
    <mergeCell ref="J29:J36"/>
    <mergeCell ref="I9:I16"/>
    <mergeCell ref="J9:J16"/>
    <mergeCell ref="I18:I23"/>
    <mergeCell ref="J18:J23"/>
    <mergeCell ref="I24:I28"/>
    <mergeCell ref="J24:J28"/>
    <mergeCell ref="G41:G46"/>
    <mergeCell ref="H41:H46"/>
    <mergeCell ref="I37:I40"/>
    <mergeCell ref="J37:J40"/>
    <mergeCell ref="I41:I46"/>
    <mergeCell ref="J41:J46"/>
    <mergeCell ref="G37:G40"/>
    <mergeCell ref="H37:H40"/>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C7C26-41E4-924D-96AF-7EF171957C43}">
  <dimension ref="A2:W51"/>
  <sheetViews>
    <sheetView tabSelected="1" topLeftCell="A29" zoomScale="89" workbookViewId="0">
      <selection activeCell="M25" sqref="M25:N25"/>
    </sheetView>
  </sheetViews>
  <sheetFormatPr baseColWidth="10" defaultRowHeight="15"/>
  <cols>
    <col min="1" max="1" width="15.77734375" customWidth="1"/>
    <col min="2" max="2" width="20" customWidth="1"/>
    <col min="3" max="3" width="16.77734375" customWidth="1"/>
    <col min="4" max="4" width="22" customWidth="1"/>
    <col min="5" max="5" width="20.6640625" customWidth="1"/>
    <col min="6" max="6" width="30.33203125" customWidth="1"/>
    <col min="7" max="8" width="11" hidden="1" customWidth="1"/>
    <col min="9" max="9" width="15.33203125" style="9" hidden="1" customWidth="1"/>
    <col min="10" max="10" width="14" style="9" hidden="1" customWidth="1"/>
    <col min="11" max="12" width="10.109375" customWidth="1"/>
    <col min="13" max="13" width="23.77734375" style="63" customWidth="1"/>
    <col min="14" max="14" width="11.77734375" style="63" bestFit="1" customWidth="1"/>
    <col min="15" max="18" width="0" hidden="1" customWidth="1"/>
    <col min="19" max="19" width="26.21875" style="67" customWidth="1"/>
    <col min="21" max="22" width="11.5546875" hidden="1" customWidth="1"/>
    <col min="23" max="23" width="22.77734375" customWidth="1"/>
  </cols>
  <sheetData>
    <row r="2" spans="1:23" ht="68.25" customHeight="1">
      <c r="C2" s="206" t="s">
        <v>296</v>
      </c>
      <c r="D2" s="206"/>
      <c r="E2" s="206"/>
      <c r="F2" s="206"/>
      <c r="G2" s="206"/>
      <c r="H2" s="206"/>
      <c r="I2" s="206"/>
      <c r="J2" s="206"/>
      <c r="K2" s="206"/>
      <c r="L2" s="206"/>
      <c r="M2" s="206"/>
      <c r="N2" s="206"/>
      <c r="O2" s="64"/>
      <c r="P2" s="64"/>
      <c r="Q2" s="64"/>
      <c r="R2" s="64"/>
      <c r="S2" s="207" t="s">
        <v>297</v>
      </c>
      <c r="T2" s="208"/>
      <c r="U2" s="208"/>
      <c r="V2" s="208"/>
      <c r="W2" s="208"/>
    </row>
    <row r="4" spans="1:23" ht="15.75" thickBot="1"/>
    <row r="5" spans="1:23" ht="60.95" customHeight="1" thickTop="1" thickBot="1">
      <c r="A5" s="203" t="s">
        <v>0</v>
      </c>
      <c r="B5" s="192" t="s">
        <v>1</v>
      </c>
      <c r="C5" s="192" t="s">
        <v>2</v>
      </c>
      <c r="D5" s="192" t="s">
        <v>3</v>
      </c>
      <c r="E5" s="192" t="s">
        <v>4</v>
      </c>
      <c r="F5" s="192" t="s">
        <v>5</v>
      </c>
      <c r="G5" s="179" t="s">
        <v>138</v>
      </c>
      <c r="H5" s="180"/>
      <c r="I5" s="180"/>
      <c r="J5" s="181"/>
      <c r="K5" s="182" t="s">
        <v>264</v>
      </c>
      <c r="L5" s="182"/>
      <c r="M5" s="60" t="s">
        <v>258</v>
      </c>
      <c r="N5" s="220" t="s">
        <v>144</v>
      </c>
      <c r="O5" s="218" t="s">
        <v>138</v>
      </c>
      <c r="P5" s="222"/>
      <c r="Q5" s="222"/>
      <c r="R5" s="219"/>
      <c r="S5" s="213" t="s">
        <v>261</v>
      </c>
      <c r="T5" s="223" t="s">
        <v>259</v>
      </c>
      <c r="U5" s="211" t="s">
        <v>260</v>
      </c>
      <c r="V5" s="213" t="s">
        <v>261</v>
      </c>
      <c r="W5" s="213" t="s">
        <v>262</v>
      </c>
    </row>
    <row r="6" spans="1:23" ht="17.25" thickTop="1" thickBot="1">
      <c r="A6" s="204"/>
      <c r="B6" s="193"/>
      <c r="C6" s="193"/>
      <c r="D6" s="193"/>
      <c r="E6" s="193"/>
      <c r="F6" s="193"/>
      <c r="G6" s="183" t="s">
        <v>139</v>
      </c>
      <c r="H6" s="184"/>
      <c r="I6" s="185" t="s">
        <v>140</v>
      </c>
      <c r="J6" s="186"/>
      <c r="K6" s="187" t="s">
        <v>143</v>
      </c>
      <c r="L6" s="189" t="s">
        <v>238</v>
      </c>
      <c r="M6" s="216" t="s">
        <v>263</v>
      </c>
      <c r="N6" s="221"/>
      <c r="O6" s="218" t="s">
        <v>139</v>
      </c>
      <c r="P6" s="219"/>
      <c r="Q6" s="218" t="s">
        <v>140</v>
      </c>
      <c r="R6" s="219"/>
      <c r="S6" s="214"/>
      <c r="T6" s="224"/>
      <c r="U6" s="212"/>
      <c r="V6" s="214"/>
      <c r="W6" s="214"/>
    </row>
    <row r="7" spans="1:23" ht="17.25" thickTop="1" thickBot="1">
      <c r="A7" s="205"/>
      <c r="B7" s="194"/>
      <c r="C7" s="194"/>
      <c r="D7" s="194"/>
      <c r="E7" s="194"/>
      <c r="F7" s="194"/>
      <c r="G7" s="2" t="s">
        <v>141</v>
      </c>
      <c r="H7" s="3" t="s">
        <v>142</v>
      </c>
      <c r="I7" s="8" t="s">
        <v>141</v>
      </c>
      <c r="J7" s="8" t="s">
        <v>142</v>
      </c>
      <c r="K7" s="188"/>
      <c r="L7" s="190"/>
      <c r="M7" s="217"/>
      <c r="N7" s="221"/>
      <c r="O7" s="58" t="s">
        <v>141</v>
      </c>
      <c r="P7" s="59" t="s">
        <v>142</v>
      </c>
      <c r="Q7" s="59" t="s">
        <v>141</v>
      </c>
      <c r="R7" s="59" t="s">
        <v>142</v>
      </c>
      <c r="S7" s="214"/>
      <c r="T7" s="224"/>
      <c r="U7" s="212"/>
      <c r="V7" s="215"/>
      <c r="W7" s="214"/>
    </row>
    <row r="8" spans="1:23" ht="185.1" customHeight="1">
      <c r="A8" s="12" t="s">
        <v>145</v>
      </c>
      <c r="B8" s="13" t="s">
        <v>146</v>
      </c>
      <c r="C8" s="14" t="s">
        <v>147</v>
      </c>
      <c r="D8" s="15" t="s">
        <v>148</v>
      </c>
      <c r="E8" s="15" t="s">
        <v>149</v>
      </c>
      <c r="F8" s="16" t="s">
        <v>150</v>
      </c>
      <c r="G8" s="6">
        <v>0</v>
      </c>
      <c r="H8" s="5">
        <v>0</v>
      </c>
      <c r="I8" s="4">
        <v>520000000</v>
      </c>
      <c r="J8" s="4">
        <v>60000000</v>
      </c>
      <c r="K8" s="48">
        <v>90</v>
      </c>
      <c r="L8" s="49">
        <v>92</v>
      </c>
      <c r="M8" s="50">
        <v>1</v>
      </c>
      <c r="N8" s="50">
        <f>M8</f>
        <v>1</v>
      </c>
      <c r="O8" s="1"/>
      <c r="P8" s="1"/>
      <c r="Q8" s="1"/>
      <c r="R8" s="1"/>
      <c r="S8" s="68"/>
      <c r="T8" s="50">
        <f>N8</f>
        <v>1</v>
      </c>
      <c r="U8" s="1"/>
      <c r="V8" s="1"/>
      <c r="W8" s="65" t="s">
        <v>306</v>
      </c>
    </row>
    <row r="9" spans="1:23" ht="362.1" customHeight="1">
      <c r="A9" s="195" t="s">
        <v>151</v>
      </c>
      <c r="B9" s="18" t="s">
        <v>152</v>
      </c>
      <c r="C9" s="197" t="s">
        <v>153</v>
      </c>
      <c r="D9" s="20" t="s">
        <v>154</v>
      </c>
      <c r="E9" s="20" t="s">
        <v>155</v>
      </c>
      <c r="F9" s="21" t="s">
        <v>156</v>
      </c>
      <c r="G9" s="175">
        <v>0</v>
      </c>
      <c r="H9" s="175">
        <v>0</v>
      </c>
      <c r="I9" s="175">
        <v>0</v>
      </c>
      <c r="J9" s="175">
        <v>0</v>
      </c>
      <c r="K9" s="44">
        <v>20</v>
      </c>
      <c r="L9" s="44">
        <v>30</v>
      </c>
      <c r="M9" s="11">
        <v>0</v>
      </c>
      <c r="N9" s="50">
        <v>0</v>
      </c>
      <c r="O9" s="1"/>
      <c r="P9" s="1"/>
      <c r="Q9" s="1"/>
      <c r="R9" s="1"/>
      <c r="S9" s="68"/>
      <c r="T9" s="50">
        <v>0</v>
      </c>
      <c r="U9" s="1"/>
      <c r="V9" s="1"/>
      <c r="W9" s="209" t="s">
        <v>317</v>
      </c>
    </row>
    <row r="10" spans="1:23" ht="120">
      <c r="A10" s="200"/>
      <c r="B10" s="18" t="s">
        <v>157</v>
      </c>
      <c r="C10" s="202"/>
      <c r="D10" s="22" t="s">
        <v>158</v>
      </c>
      <c r="E10" s="22" t="s">
        <v>59</v>
      </c>
      <c r="F10" s="23" t="s">
        <v>159</v>
      </c>
      <c r="G10" s="177"/>
      <c r="H10" s="177"/>
      <c r="I10" s="177"/>
      <c r="J10" s="177"/>
      <c r="K10" s="45">
        <v>0.7</v>
      </c>
      <c r="L10" s="45">
        <v>0.8</v>
      </c>
      <c r="M10" s="62">
        <f>1/4</f>
        <v>0.25</v>
      </c>
      <c r="N10" s="50">
        <f>M10/L10</f>
        <v>0.3125</v>
      </c>
      <c r="O10" s="1"/>
      <c r="P10" s="1"/>
      <c r="Q10" s="1"/>
      <c r="R10" s="1"/>
      <c r="S10" s="61" t="s">
        <v>326</v>
      </c>
      <c r="T10" s="50">
        <f>N10</f>
        <v>0.3125</v>
      </c>
      <c r="U10" s="1"/>
      <c r="V10" s="1"/>
      <c r="W10" s="210"/>
    </row>
    <row r="11" spans="1:23" ht="234.95" customHeight="1">
      <c r="A11" s="17" t="s">
        <v>160</v>
      </c>
      <c r="B11" s="18" t="s">
        <v>161</v>
      </c>
      <c r="C11" s="19" t="s">
        <v>162</v>
      </c>
      <c r="D11" s="22" t="s">
        <v>163</v>
      </c>
      <c r="E11" s="22" t="s">
        <v>164</v>
      </c>
      <c r="F11" s="20" t="s">
        <v>165</v>
      </c>
      <c r="G11" s="7">
        <v>0</v>
      </c>
      <c r="H11" s="7">
        <v>0</v>
      </c>
      <c r="I11" s="7">
        <v>600000000</v>
      </c>
      <c r="J11" s="7">
        <v>0</v>
      </c>
      <c r="K11" s="45">
        <v>0.7</v>
      </c>
      <c r="L11" s="45">
        <v>0.8</v>
      </c>
      <c r="M11" s="11">
        <v>0</v>
      </c>
      <c r="N11" s="50">
        <v>0</v>
      </c>
      <c r="O11" s="1"/>
      <c r="P11" s="1"/>
      <c r="Q11" s="1"/>
      <c r="R11" s="1"/>
      <c r="S11" s="69" t="s">
        <v>320</v>
      </c>
      <c r="T11" s="50">
        <v>0</v>
      </c>
      <c r="U11" s="1"/>
      <c r="V11" s="1"/>
      <c r="W11" s="65" t="s">
        <v>308</v>
      </c>
    </row>
    <row r="12" spans="1:23" ht="143.25" customHeight="1">
      <c r="A12" s="195" t="s">
        <v>166</v>
      </c>
      <c r="B12" s="196" t="s">
        <v>167</v>
      </c>
      <c r="C12" s="27" t="s">
        <v>168</v>
      </c>
      <c r="D12" s="28" t="s">
        <v>169</v>
      </c>
      <c r="E12" s="28" t="s">
        <v>59</v>
      </c>
      <c r="F12" s="56" t="s">
        <v>170</v>
      </c>
      <c r="G12" s="175">
        <v>0</v>
      </c>
      <c r="H12" s="175">
        <v>0</v>
      </c>
      <c r="I12" s="175">
        <v>350000000</v>
      </c>
      <c r="J12" s="175">
        <v>10300000</v>
      </c>
      <c r="K12" s="56">
        <v>0</v>
      </c>
      <c r="L12" s="56">
        <v>1</v>
      </c>
      <c r="M12" s="11">
        <v>0</v>
      </c>
      <c r="N12" s="50">
        <v>0</v>
      </c>
      <c r="O12" s="1"/>
      <c r="P12" s="1"/>
      <c r="Q12" s="1"/>
      <c r="R12" s="1"/>
      <c r="S12" s="69" t="s">
        <v>321</v>
      </c>
      <c r="T12" s="50">
        <v>0</v>
      </c>
      <c r="U12" s="1"/>
      <c r="V12" s="1"/>
      <c r="W12" s="65" t="s">
        <v>307</v>
      </c>
    </row>
    <row r="13" spans="1:23" ht="169.5" customHeight="1">
      <c r="A13" s="195"/>
      <c r="B13" s="196"/>
      <c r="C13" s="199" t="s">
        <v>171</v>
      </c>
      <c r="D13" s="23" t="s">
        <v>172</v>
      </c>
      <c r="E13" s="23" t="s">
        <v>173</v>
      </c>
      <c r="F13" s="23" t="s">
        <v>170</v>
      </c>
      <c r="G13" s="176"/>
      <c r="H13" s="176"/>
      <c r="I13" s="176"/>
      <c r="J13" s="176"/>
      <c r="K13" s="46">
        <v>0.2</v>
      </c>
      <c r="L13" s="46">
        <v>0.3</v>
      </c>
      <c r="M13" s="62">
        <f>2/3</f>
        <v>0.66666666666666663</v>
      </c>
      <c r="N13" s="62">
        <f>M13</f>
        <v>0.66666666666666663</v>
      </c>
      <c r="O13" s="1"/>
      <c r="P13" s="1"/>
      <c r="Q13" s="1"/>
      <c r="R13" s="1"/>
      <c r="S13" s="69" t="s">
        <v>322</v>
      </c>
      <c r="T13" s="62">
        <f>N13</f>
        <v>0.66666666666666663</v>
      </c>
      <c r="U13" s="1"/>
      <c r="V13" s="1"/>
      <c r="W13" s="209" t="s">
        <v>309</v>
      </c>
    </row>
    <row r="14" spans="1:23" s="81" customFormat="1" ht="63.75" customHeight="1">
      <c r="A14" s="195"/>
      <c r="B14" s="196"/>
      <c r="C14" s="199"/>
      <c r="D14" s="23" t="s">
        <v>174</v>
      </c>
      <c r="E14" s="23" t="s">
        <v>173</v>
      </c>
      <c r="F14" s="23" t="s">
        <v>170</v>
      </c>
      <c r="G14" s="176"/>
      <c r="H14" s="176"/>
      <c r="I14" s="176"/>
      <c r="J14" s="176"/>
      <c r="K14" s="45">
        <v>0.9</v>
      </c>
      <c r="L14" s="45">
        <v>0.9</v>
      </c>
      <c r="M14" s="89">
        <v>0</v>
      </c>
      <c r="N14" s="89">
        <v>0</v>
      </c>
      <c r="O14" s="78"/>
      <c r="P14" s="78"/>
      <c r="Q14" s="78"/>
      <c r="R14" s="78"/>
      <c r="S14" s="101"/>
      <c r="T14" s="89">
        <v>0</v>
      </c>
      <c r="U14" s="78"/>
      <c r="V14" s="78"/>
      <c r="W14" s="210"/>
    </row>
    <row r="15" spans="1:23" ht="89.25" customHeight="1">
      <c r="A15" s="195"/>
      <c r="B15" s="196"/>
      <c r="C15" s="199"/>
      <c r="D15" s="22" t="s">
        <v>175</v>
      </c>
      <c r="E15" s="22" t="s">
        <v>176</v>
      </c>
      <c r="F15" s="22" t="s">
        <v>177</v>
      </c>
      <c r="G15" s="176"/>
      <c r="H15" s="176"/>
      <c r="I15" s="176"/>
      <c r="J15" s="176"/>
      <c r="K15" s="46">
        <v>0.5</v>
      </c>
      <c r="L15" s="46">
        <v>0.6</v>
      </c>
      <c r="M15" s="50">
        <v>0</v>
      </c>
      <c r="N15" s="50">
        <v>0</v>
      </c>
      <c r="O15" s="1"/>
      <c r="P15" s="1"/>
      <c r="Q15" s="1"/>
      <c r="R15" s="1"/>
      <c r="S15" s="68"/>
      <c r="T15" s="50">
        <v>0</v>
      </c>
      <c r="U15" s="1"/>
      <c r="V15" s="1"/>
      <c r="W15" s="65" t="s">
        <v>328</v>
      </c>
    </row>
    <row r="16" spans="1:23" ht="409.5">
      <c r="A16" s="195"/>
      <c r="B16" s="196"/>
      <c r="C16" s="19" t="s">
        <v>178</v>
      </c>
      <c r="D16" s="23" t="s">
        <v>179</v>
      </c>
      <c r="E16" s="22" t="s">
        <v>173</v>
      </c>
      <c r="F16" s="23" t="s">
        <v>170</v>
      </c>
      <c r="G16" s="177"/>
      <c r="H16" s="177"/>
      <c r="I16" s="177"/>
      <c r="J16" s="177"/>
      <c r="K16" s="46">
        <v>0.9</v>
      </c>
      <c r="L16" s="46">
        <v>0.92</v>
      </c>
      <c r="M16" s="62">
        <f>29/90</f>
        <v>0.32222222222222224</v>
      </c>
      <c r="N16" s="50">
        <f>M16/L16</f>
        <v>0.35024154589371981</v>
      </c>
      <c r="O16" s="1"/>
      <c r="P16" s="1"/>
      <c r="Q16" s="1"/>
      <c r="R16" s="1"/>
      <c r="S16" s="69" t="s">
        <v>294</v>
      </c>
      <c r="T16" s="50">
        <f>N16</f>
        <v>0.35024154589371981</v>
      </c>
      <c r="U16" s="1"/>
      <c r="V16" s="1"/>
      <c r="W16" s="65" t="s">
        <v>316</v>
      </c>
    </row>
    <row r="17" spans="1:23" ht="102">
      <c r="A17" s="25" t="s">
        <v>180</v>
      </c>
      <c r="B17" s="26" t="s">
        <v>181</v>
      </c>
      <c r="C17" s="27" t="s">
        <v>182</v>
      </c>
      <c r="D17" s="28" t="s">
        <v>183</v>
      </c>
      <c r="E17" s="28" t="s">
        <v>184</v>
      </c>
      <c r="F17" s="28" t="s">
        <v>185</v>
      </c>
      <c r="G17" s="7">
        <v>0</v>
      </c>
      <c r="H17" s="7">
        <v>0</v>
      </c>
      <c r="I17" s="7">
        <v>0</v>
      </c>
      <c r="J17" s="7">
        <v>0</v>
      </c>
      <c r="K17" s="50">
        <v>0</v>
      </c>
      <c r="L17" s="50">
        <v>0</v>
      </c>
      <c r="M17" s="50">
        <v>0</v>
      </c>
      <c r="N17" s="50">
        <v>1</v>
      </c>
      <c r="O17" s="1"/>
      <c r="P17" s="1"/>
      <c r="Q17" s="1"/>
      <c r="R17" s="1"/>
      <c r="S17" s="68"/>
      <c r="T17" s="50">
        <v>1</v>
      </c>
      <c r="U17" s="1"/>
      <c r="V17" s="1"/>
      <c r="W17" s="65" t="s">
        <v>310</v>
      </c>
    </row>
    <row r="18" spans="1:23" ht="33">
      <c r="A18" s="195" t="s">
        <v>186</v>
      </c>
      <c r="B18" s="196" t="s">
        <v>187</v>
      </c>
      <c r="C18" s="197" t="s">
        <v>188</v>
      </c>
      <c r="D18" s="22" t="s">
        <v>189</v>
      </c>
      <c r="E18" s="22" t="s">
        <v>190</v>
      </c>
      <c r="F18" s="22" t="s">
        <v>191</v>
      </c>
      <c r="G18" s="175">
        <v>0</v>
      </c>
      <c r="H18" s="175">
        <v>0</v>
      </c>
      <c r="I18" s="175">
        <v>1520000000</v>
      </c>
      <c r="J18" s="175">
        <v>0</v>
      </c>
      <c r="K18" s="23">
        <v>0</v>
      </c>
      <c r="L18" s="23">
        <v>1</v>
      </c>
      <c r="M18" s="11">
        <v>1</v>
      </c>
      <c r="N18" s="50">
        <v>1</v>
      </c>
      <c r="O18" s="1"/>
      <c r="P18" s="1"/>
      <c r="Q18" s="1"/>
      <c r="R18" s="1"/>
      <c r="S18" s="68"/>
      <c r="T18" s="50">
        <v>1</v>
      </c>
      <c r="U18" s="1"/>
      <c r="V18" s="1"/>
      <c r="W18" s="65" t="s">
        <v>310</v>
      </c>
    </row>
    <row r="19" spans="1:23" ht="38.25">
      <c r="A19" s="200"/>
      <c r="B19" s="201"/>
      <c r="C19" s="202"/>
      <c r="D19" s="22" t="s">
        <v>192</v>
      </c>
      <c r="E19" s="23" t="s">
        <v>193</v>
      </c>
      <c r="F19" s="23" t="s">
        <v>194</v>
      </c>
      <c r="G19" s="176"/>
      <c r="H19" s="176"/>
      <c r="I19" s="176"/>
      <c r="J19" s="176"/>
      <c r="K19" s="22">
        <v>2</v>
      </c>
      <c r="L19" s="22">
        <v>2</v>
      </c>
      <c r="M19" s="11">
        <v>2</v>
      </c>
      <c r="N19" s="50">
        <v>1</v>
      </c>
      <c r="O19" s="1"/>
      <c r="P19" s="1"/>
      <c r="Q19" s="1"/>
      <c r="R19" s="1"/>
      <c r="S19" s="68"/>
      <c r="T19" s="50">
        <v>1</v>
      </c>
      <c r="U19" s="1"/>
      <c r="V19" s="1"/>
      <c r="W19" s="65" t="s">
        <v>310</v>
      </c>
    </row>
    <row r="20" spans="1:23" ht="63.75">
      <c r="A20" s="200"/>
      <c r="B20" s="201"/>
      <c r="C20" s="19" t="s">
        <v>195</v>
      </c>
      <c r="D20" s="22" t="s">
        <v>196</v>
      </c>
      <c r="E20" s="22" t="s">
        <v>197</v>
      </c>
      <c r="F20" s="22" t="s">
        <v>198</v>
      </c>
      <c r="G20" s="177"/>
      <c r="H20" s="177"/>
      <c r="I20" s="177"/>
      <c r="J20" s="177"/>
      <c r="K20" s="46">
        <v>0.4</v>
      </c>
      <c r="L20" s="46">
        <v>0.6</v>
      </c>
      <c r="M20" s="11">
        <v>0</v>
      </c>
      <c r="N20" s="50">
        <v>0</v>
      </c>
      <c r="O20" s="1"/>
      <c r="P20" s="1"/>
      <c r="Q20" s="1"/>
      <c r="R20" s="1"/>
      <c r="S20" s="69"/>
      <c r="T20" s="50">
        <v>0</v>
      </c>
      <c r="U20" s="1"/>
      <c r="V20" s="1"/>
      <c r="W20" s="65" t="s">
        <v>310</v>
      </c>
    </row>
    <row r="21" spans="1:23" ht="49.5">
      <c r="A21" s="195" t="s">
        <v>199</v>
      </c>
      <c r="B21" s="196" t="s">
        <v>200</v>
      </c>
      <c r="C21" s="197" t="s">
        <v>201</v>
      </c>
      <c r="D21" s="22" t="s">
        <v>202</v>
      </c>
      <c r="E21" s="178" t="s">
        <v>197</v>
      </c>
      <c r="F21" s="178" t="s">
        <v>198</v>
      </c>
      <c r="G21" s="175">
        <v>0</v>
      </c>
      <c r="H21" s="175">
        <v>0</v>
      </c>
      <c r="I21" s="175">
        <v>930000000</v>
      </c>
      <c r="J21" s="175">
        <v>234762854</v>
      </c>
      <c r="K21" s="191">
        <v>0.4</v>
      </c>
      <c r="L21" s="191">
        <v>0.6</v>
      </c>
      <c r="M21" s="50">
        <v>0</v>
      </c>
      <c r="N21" s="50">
        <f>M21</f>
        <v>0</v>
      </c>
      <c r="O21" s="1"/>
      <c r="P21" s="1"/>
      <c r="Q21" s="1"/>
      <c r="R21" s="1"/>
      <c r="S21" s="69" t="s">
        <v>272</v>
      </c>
      <c r="T21" s="50">
        <v>0</v>
      </c>
      <c r="U21" s="1"/>
      <c r="V21" s="1"/>
      <c r="W21" s="65" t="s">
        <v>311</v>
      </c>
    </row>
    <row r="22" spans="1:23" ht="95.25" customHeight="1">
      <c r="A22" s="195"/>
      <c r="B22" s="196"/>
      <c r="C22" s="202"/>
      <c r="D22" s="22" t="s">
        <v>203</v>
      </c>
      <c r="E22" s="178"/>
      <c r="F22" s="178"/>
      <c r="G22" s="176"/>
      <c r="H22" s="176"/>
      <c r="I22" s="176"/>
      <c r="J22" s="176"/>
      <c r="K22" s="191"/>
      <c r="L22" s="191"/>
      <c r="M22" s="50">
        <v>0</v>
      </c>
      <c r="N22" s="50">
        <f>M22</f>
        <v>0</v>
      </c>
      <c r="O22" s="1"/>
      <c r="P22" s="1"/>
      <c r="Q22" s="1"/>
      <c r="R22" s="1"/>
      <c r="S22" s="69" t="s">
        <v>273</v>
      </c>
      <c r="T22" s="50">
        <v>0</v>
      </c>
      <c r="U22" s="1"/>
      <c r="V22" s="1"/>
      <c r="W22" s="65" t="s">
        <v>311</v>
      </c>
    </row>
    <row r="23" spans="1:23" ht="330">
      <c r="A23" s="195"/>
      <c r="B23" s="196"/>
      <c r="C23" s="202"/>
      <c r="D23" s="22" t="s">
        <v>204</v>
      </c>
      <c r="E23" s="22" t="s">
        <v>205</v>
      </c>
      <c r="F23" s="22" t="s">
        <v>206</v>
      </c>
      <c r="G23" s="176"/>
      <c r="H23" s="176"/>
      <c r="I23" s="176"/>
      <c r="J23" s="176"/>
      <c r="K23" s="46">
        <v>0.7</v>
      </c>
      <c r="L23" s="46">
        <v>0.8</v>
      </c>
      <c r="M23" s="62">
        <f>(80+300)/(380)</f>
        <v>1</v>
      </c>
      <c r="N23" s="50">
        <f>M23</f>
        <v>1</v>
      </c>
      <c r="O23" s="1"/>
      <c r="P23" s="1"/>
      <c r="Q23" s="1"/>
      <c r="R23" s="1"/>
      <c r="S23" s="69" t="s">
        <v>274</v>
      </c>
      <c r="T23" s="50">
        <f>N23</f>
        <v>1</v>
      </c>
      <c r="U23" s="1"/>
      <c r="V23" s="1"/>
      <c r="W23" s="65" t="s">
        <v>311</v>
      </c>
    </row>
    <row r="24" spans="1:23" ht="105">
      <c r="A24" s="200"/>
      <c r="B24" s="201"/>
      <c r="C24" s="24" t="s">
        <v>207</v>
      </c>
      <c r="D24" s="23" t="s">
        <v>208</v>
      </c>
      <c r="E24" s="23" t="s">
        <v>209</v>
      </c>
      <c r="F24" s="23" t="s">
        <v>177</v>
      </c>
      <c r="G24" s="177"/>
      <c r="H24" s="177"/>
      <c r="I24" s="177"/>
      <c r="J24" s="177"/>
      <c r="K24" s="46">
        <v>0.8</v>
      </c>
      <c r="L24" s="46">
        <v>0.8</v>
      </c>
      <c r="M24" s="62">
        <f>(3+16)/(18+17)</f>
        <v>0.54285714285714282</v>
      </c>
      <c r="N24" s="50">
        <f>M24</f>
        <v>0.54285714285714282</v>
      </c>
      <c r="O24" s="1"/>
      <c r="P24" s="1"/>
      <c r="Q24" s="1"/>
      <c r="R24" s="1"/>
      <c r="S24" s="69" t="s">
        <v>275</v>
      </c>
      <c r="T24" s="50">
        <f>N24</f>
        <v>0.54285714285714282</v>
      </c>
      <c r="U24" s="1"/>
      <c r="V24" s="1"/>
      <c r="W24" s="65" t="s">
        <v>311</v>
      </c>
    </row>
    <row r="25" spans="1:23" ht="30">
      <c r="A25" s="195" t="s">
        <v>210</v>
      </c>
      <c r="B25" s="196" t="s">
        <v>211</v>
      </c>
      <c r="C25" s="197" t="s">
        <v>212</v>
      </c>
      <c r="D25" s="178" t="s">
        <v>213</v>
      </c>
      <c r="E25" s="22" t="s">
        <v>214</v>
      </c>
      <c r="F25" s="23" t="s">
        <v>215</v>
      </c>
      <c r="G25" s="175">
        <v>0</v>
      </c>
      <c r="H25" s="175">
        <v>0</v>
      </c>
      <c r="I25" s="175">
        <v>0</v>
      </c>
      <c r="J25" s="175">
        <v>0</v>
      </c>
      <c r="K25" s="23">
        <v>3</v>
      </c>
      <c r="L25" s="23">
        <v>2</v>
      </c>
      <c r="M25" s="11">
        <v>0</v>
      </c>
      <c r="N25" s="50">
        <v>0</v>
      </c>
      <c r="O25" s="1"/>
      <c r="P25" s="1"/>
      <c r="Q25" s="1"/>
      <c r="R25" s="1"/>
      <c r="S25" s="68" t="s">
        <v>281</v>
      </c>
      <c r="T25" s="50">
        <v>0</v>
      </c>
      <c r="U25" s="1"/>
      <c r="V25" s="1"/>
      <c r="W25" s="55" t="s">
        <v>312</v>
      </c>
    </row>
    <row r="26" spans="1:23" ht="30">
      <c r="A26" s="195"/>
      <c r="B26" s="196"/>
      <c r="C26" s="197"/>
      <c r="D26" s="198"/>
      <c r="E26" s="22" t="s">
        <v>216</v>
      </c>
      <c r="F26" s="23" t="s">
        <v>217</v>
      </c>
      <c r="G26" s="176"/>
      <c r="H26" s="176"/>
      <c r="I26" s="176"/>
      <c r="J26" s="176"/>
      <c r="K26" s="23">
        <v>6</v>
      </c>
      <c r="L26" s="23">
        <v>8</v>
      </c>
      <c r="M26" s="11">
        <v>0</v>
      </c>
      <c r="N26" s="50">
        <v>0</v>
      </c>
      <c r="O26" s="1"/>
      <c r="P26" s="1"/>
      <c r="Q26" s="1"/>
      <c r="R26" s="1"/>
      <c r="S26" s="68" t="s">
        <v>281</v>
      </c>
      <c r="T26" s="50">
        <v>0</v>
      </c>
      <c r="U26" s="1"/>
      <c r="V26" s="1"/>
      <c r="W26" s="55" t="s">
        <v>312</v>
      </c>
    </row>
    <row r="27" spans="1:23" ht="63.75">
      <c r="A27" s="195"/>
      <c r="B27" s="196"/>
      <c r="C27" s="197"/>
      <c r="D27" s="23" t="s">
        <v>218</v>
      </c>
      <c r="E27" s="22" t="s">
        <v>219</v>
      </c>
      <c r="F27" s="23" t="s">
        <v>220</v>
      </c>
      <c r="G27" s="177"/>
      <c r="H27" s="177"/>
      <c r="I27" s="177"/>
      <c r="J27" s="177"/>
      <c r="K27" s="23">
        <v>4</v>
      </c>
      <c r="L27" s="23">
        <v>4</v>
      </c>
      <c r="M27" s="11">
        <f>1+2</f>
        <v>3</v>
      </c>
      <c r="N27" s="62">
        <f>M27/L27</f>
        <v>0.75</v>
      </c>
      <c r="O27" s="1"/>
      <c r="P27" s="1"/>
      <c r="Q27" s="1"/>
      <c r="R27" s="1"/>
      <c r="S27" s="68" t="s">
        <v>282</v>
      </c>
      <c r="T27" s="62">
        <f>N27</f>
        <v>0.75</v>
      </c>
      <c r="U27" s="1"/>
      <c r="V27" s="1"/>
      <c r="W27" s="55" t="s">
        <v>312</v>
      </c>
    </row>
    <row r="28" spans="1:23" ht="140.25">
      <c r="A28" s="17" t="s">
        <v>221</v>
      </c>
      <c r="B28" s="18" t="s">
        <v>222</v>
      </c>
      <c r="C28" s="24" t="s">
        <v>223</v>
      </c>
      <c r="D28" s="23" t="s">
        <v>224</v>
      </c>
      <c r="E28" s="23" t="s">
        <v>225</v>
      </c>
      <c r="F28" s="23" t="s">
        <v>226</v>
      </c>
      <c r="G28" s="7">
        <v>0</v>
      </c>
      <c r="H28" s="7">
        <v>0</v>
      </c>
      <c r="I28" s="7">
        <v>400000000</v>
      </c>
      <c r="J28" s="7">
        <v>0</v>
      </c>
      <c r="K28" s="51">
        <v>4</v>
      </c>
      <c r="L28" s="51">
        <v>4</v>
      </c>
      <c r="M28" s="11">
        <f>4/4</f>
        <v>1</v>
      </c>
      <c r="N28" s="50">
        <v>1</v>
      </c>
      <c r="O28" s="1"/>
      <c r="P28" s="1"/>
      <c r="Q28" s="1"/>
      <c r="R28" s="1"/>
      <c r="S28" s="68"/>
      <c r="T28" s="50">
        <v>1</v>
      </c>
      <c r="U28" s="1"/>
      <c r="V28" s="1"/>
      <c r="W28" s="65" t="s">
        <v>313</v>
      </c>
    </row>
    <row r="29" spans="1:23" ht="285">
      <c r="A29" s="17" t="s">
        <v>227</v>
      </c>
      <c r="B29" s="18" t="s">
        <v>228</v>
      </c>
      <c r="C29" s="19" t="s">
        <v>229</v>
      </c>
      <c r="D29" s="22" t="s">
        <v>230</v>
      </c>
      <c r="E29" s="22" t="s">
        <v>231</v>
      </c>
      <c r="F29" s="29" t="s">
        <v>232</v>
      </c>
      <c r="G29" s="10">
        <v>0</v>
      </c>
      <c r="H29" s="10">
        <v>0</v>
      </c>
      <c r="I29" s="7">
        <v>300000000</v>
      </c>
      <c r="J29" s="7"/>
      <c r="K29" s="46">
        <v>0.77</v>
      </c>
      <c r="L29" s="46">
        <v>0.8</v>
      </c>
      <c r="M29" s="62">
        <f>3/13</f>
        <v>0.23076923076923078</v>
      </c>
      <c r="N29" s="50">
        <f>M29/L29</f>
        <v>0.28846153846153844</v>
      </c>
      <c r="O29" s="1"/>
      <c r="P29" s="1"/>
      <c r="Q29" s="1"/>
      <c r="R29" s="1"/>
      <c r="S29" s="69" t="s">
        <v>295</v>
      </c>
      <c r="T29" s="50">
        <f>N29</f>
        <v>0.28846153846153844</v>
      </c>
      <c r="U29" s="1"/>
      <c r="V29" s="1"/>
      <c r="W29" s="66" t="s">
        <v>314</v>
      </c>
    </row>
    <row r="30" spans="1:23" ht="120.75" thickBot="1">
      <c r="A30" s="30" t="s">
        <v>233</v>
      </c>
      <c r="B30" s="31" t="s">
        <v>234</v>
      </c>
      <c r="C30" s="32" t="s">
        <v>234</v>
      </c>
      <c r="D30" s="33" t="s">
        <v>235</v>
      </c>
      <c r="E30" s="33" t="s">
        <v>236</v>
      </c>
      <c r="F30" s="34" t="s">
        <v>237</v>
      </c>
      <c r="G30" s="54">
        <v>0</v>
      </c>
      <c r="H30" s="54">
        <v>0</v>
      </c>
      <c r="I30" s="54">
        <v>0</v>
      </c>
      <c r="J30" s="54">
        <v>0</v>
      </c>
      <c r="K30" s="47">
        <v>0.7</v>
      </c>
      <c r="L30" s="47">
        <v>0.8</v>
      </c>
      <c r="M30" s="50">
        <v>0</v>
      </c>
      <c r="N30" s="50">
        <v>0</v>
      </c>
      <c r="O30" s="1"/>
      <c r="P30" s="1"/>
      <c r="Q30" s="1"/>
      <c r="R30" s="1"/>
      <c r="S30" s="69" t="s">
        <v>276</v>
      </c>
      <c r="T30" s="50">
        <v>0</v>
      </c>
      <c r="U30" s="1"/>
      <c r="V30" s="1"/>
      <c r="W30" s="65" t="s">
        <v>315</v>
      </c>
    </row>
    <row r="31" spans="1:23" ht="16.5">
      <c r="I31" s="42"/>
      <c r="J31" s="42"/>
      <c r="N31" s="72">
        <f>+AVERAGE(N8:N30)</f>
        <v>0.38742290842952465</v>
      </c>
      <c r="W31" s="70"/>
    </row>
    <row r="32" spans="1:23" ht="16.5">
      <c r="I32" s="42"/>
      <c r="J32" s="42"/>
      <c r="W32" s="70"/>
    </row>
    <row r="33" spans="9:23" ht="16.5">
      <c r="I33" s="42"/>
      <c r="J33" s="42"/>
      <c r="K33" s="43"/>
      <c r="L33" s="35"/>
      <c r="W33" s="70"/>
    </row>
    <row r="34" spans="9:23" ht="16.5">
      <c r="I34" s="42"/>
      <c r="J34" s="42"/>
      <c r="K34" s="35"/>
      <c r="L34" s="35"/>
      <c r="W34" s="70"/>
    </row>
    <row r="35" spans="9:23" ht="16.5">
      <c r="I35" s="42"/>
      <c r="J35" s="42"/>
      <c r="K35" s="35"/>
      <c r="L35" s="35"/>
      <c r="W35" s="70"/>
    </row>
    <row r="36" spans="9:23" ht="16.5">
      <c r="I36" s="53"/>
      <c r="J36" s="53"/>
      <c r="K36" s="35"/>
      <c r="L36" s="35"/>
      <c r="W36" s="70"/>
    </row>
    <row r="37" spans="9:23" ht="16.5">
      <c r="I37" s="53"/>
      <c r="J37" s="53"/>
      <c r="K37" s="36"/>
      <c r="L37" s="37"/>
      <c r="W37" s="70"/>
    </row>
    <row r="38" spans="9:23" ht="16.5">
      <c r="I38" s="53"/>
      <c r="J38" s="53"/>
      <c r="K38" s="38"/>
      <c r="L38" s="39"/>
      <c r="W38" s="70"/>
    </row>
    <row r="39" spans="9:23" ht="16.5">
      <c r="I39" s="53"/>
      <c r="J39" s="53"/>
      <c r="K39" s="38"/>
      <c r="L39" s="39"/>
      <c r="W39" s="70"/>
    </row>
    <row r="40" spans="9:23" ht="16.5">
      <c r="I40" s="53"/>
      <c r="J40" s="53"/>
      <c r="K40" s="39"/>
      <c r="L40" s="39"/>
      <c r="W40" s="70"/>
    </row>
    <row r="41" spans="9:23" ht="16.5">
      <c r="I41" s="53"/>
      <c r="J41" s="53"/>
      <c r="K41" s="36"/>
      <c r="L41" s="36"/>
      <c r="W41" s="70"/>
    </row>
    <row r="42" spans="9:23" ht="16.5">
      <c r="I42" s="53"/>
      <c r="J42" s="53"/>
      <c r="K42" s="39"/>
      <c r="L42" s="40"/>
      <c r="W42" s="70"/>
    </row>
    <row r="43" spans="9:23" ht="16.5">
      <c r="I43" s="53"/>
      <c r="J43" s="53"/>
      <c r="K43" s="39"/>
      <c r="L43" s="40"/>
      <c r="W43" s="70"/>
    </row>
    <row r="44" spans="9:23" ht="16.5">
      <c r="I44" s="53"/>
      <c r="J44" s="53"/>
      <c r="K44" s="39"/>
      <c r="L44" s="39"/>
      <c r="W44" s="70"/>
    </row>
    <row r="45" spans="9:23" ht="16.5">
      <c r="I45" s="53"/>
      <c r="J45" s="53"/>
      <c r="K45" s="39"/>
      <c r="L45" s="39"/>
      <c r="W45" s="70"/>
    </row>
    <row r="46" spans="9:23" ht="16.5">
      <c r="I46" s="53"/>
      <c r="J46" s="53"/>
      <c r="K46" s="41"/>
      <c r="L46" s="41"/>
      <c r="W46" s="70"/>
    </row>
    <row r="47" spans="9:23" ht="16.5">
      <c r="I47" s="52"/>
      <c r="J47" s="52"/>
      <c r="W47" s="70"/>
    </row>
    <row r="48" spans="9:23" ht="16.5">
      <c r="I48" s="52"/>
      <c r="J48" s="52"/>
      <c r="W48" s="70"/>
    </row>
    <row r="49" spans="9:23" ht="16.5">
      <c r="I49" s="52"/>
      <c r="J49" s="52"/>
      <c r="W49" s="70"/>
    </row>
    <row r="50" spans="9:23">
      <c r="I50" s="52"/>
      <c r="J50" s="52"/>
      <c r="W50" s="71"/>
    </row>
    <row r="51" spans="9:23">
      <c r="I51" s="52"/>
      <c r="J51" s="52"/>
      <c r="W51" s="71"/>
    </row>
  </sheetData>
  <mergeCells count="65">
    <mergeCell ref="C2:N2"/>
    <mergeCell ref="S2:W2"/>
    <mergeCell ref="W9:W10"/>
    <mergeCell ref="W13:W14"/>
    <mergeCell ref="U5:U7"/>
    <mergeCell ref="V5:V7"/>
    <mergeCell ref="W5:W7"/>
    <mergeCell ref="M6:M7"/>
    <mergeCell ref="O6:P6"/>
    <mergeCell ref="Q6:R6"/>
    <mergeCell ref="N5:N7"/>
    <mergeCell ref="O5:R5"/>
    <mergeCell ref="S5:S7"/>
    <mergeCell ref="T5:T7"/>
    <mergeCell ref="F5:F7"/>
    <mergeCell ref="H9:H10"/>
    <mergeCell ref="A5:A7"/>
    <mergeCell ref="B5:B7"/>
    <mergeCell ref="C5:C7"/>
    <mergeCell ref="D5:D7"/>
    <mergeCell ref="A9:A10"/>
    <mergeCell ref="C9:C10"/>
    <mergeCell ref="A25:A27"/>
    <mergeCell ref="B25:B27"/>
    <mergeCell ref="C25:C27"/>
    <mergeCell ref="D25:D26"/>
    <mergeCell ref="A12:A16"/>
    <mergeCell ref="B12:B16"/>
    <mergeCell ref="C13:C15"/>
    <mergeCell ref="A18:A20"/>
    <mergeCell ref="B18:B20"/>
    <mergeCell ref="C18:C19"/>
    <mergeCell ref="A21:A24"/>
    <mergeCell ref="B21:B24"/>
    <mergeCell ref="C21:C23"/>
    <mergeCell ref="E21:E22"/>
    <mergeCell ref="F21:F22"/>
    <mergeCell ref="G5:J5"/>
    <mergeCell ref="K5:L5"/>
    <mergeCell ref="G6:H6"/>
    <mergeCell ref="I6:J6"/>
    <mergeCell ref="K6:K7"/>
    <mergeCell ref="L6:L7"/>
    <mergeCell ref="K21:K22"/>
    <mergeCell ref="L21:L22"/>
    <mergeCell ref="I9:I10"/>
    <mergeCell ref="J9:J10"/>
    <mergeCell ref="I12:I16"/>
    <mergeCell ref="J12:J16"/>
    <mergeCell ref="G9:G10"/>
    <mergeCell ref="E5:E7"/>
    <mergeCell ref="G12:G16"/>
    <mergeCell ref="H12:H16"/>
    <mergeCell ref="G18:G20"/>
    <mergeCell ref="H18:H20"/>
    <mergeCell ref="G21:G24"/>
    <mergeCell ref="H21:H24"/>
    <mergeCell ref="G25:G27"/>
    <mergeCell ref="H25:H27"/>
    <mergeCell ref="I18:I20"/>
    <mergeCell ref="J18:J20"/>
    <mergeCell ref="I21:I24"/>
    <mergeCell ref="J21:J24"/>
    <mergeCell ref="I25:I27"/>
    <mergeCell ref="J25:J2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8336C-2E70-2C4D-8AA9-30BE2346E172}">
  <dimension ref="A1:E6"/>
  <sheetViews>
    <sheetView topLeftCell="A4" workbookViewId="0">
      <selection activeCell="L15" sqref="L15"/>
    </sheetView>
  </sheetViews>
  <sheetFormatPr baseColWidth="10" defaultRowHeight="15"/>
  <cols>
    <col min="1" max="1" width="18.6640625" customWidth="1"/>
    <col min="2" max="2" width="16.33203125" bestFit="1" customWidth="1"/>
    <col min="3" max="3" width="18.33203125" bestFit="1" customWidth="1"/>
    <col min="4" max="4" width="22.44140625" bestFit="1" customWidth="1"/>
    <col min="5" max="5" width="25.6640625" bestFit="1" customWidth="1"/>
    <col min="6" max="6" width="6.77734375" bestFit="1" customWidth="1"/>
  </cols>
  <sheetData>
    <row r="1" spans="1:5" ht="15.75">
      <c r="A1" s="225" t="s">
        <v>243</v>
      </c>
      <c r="B1" s="225"/>
      <c r="C1" s="225"/>
      <c r="D1" s="225"/>
      <c r="E1" s="225"/>
    </row>
    <row r="2" spans="1:5" ht="15.75">
      <c r="A2" s="57" t="s">
        <v>241</v>
      </c>
      <c r="B2" s="57" t="s">
        <v>239</v>
      </c>
      <c r="C2" s="57" t="s">
        <v>244</v>
      </c>
      <c r="D2" s="57" t="s">
        <v>240</v>
      </c>
      <c r="E2" s="57" t="s">
        <v>242</v>
      </c>
    </row>
    <row r="3" spans="1:5" ht="255">
      <c r="A3" s="11">
        <v>1</v>
      </c>
      <c r="B3" s="55" t="s">
        <v>85</v>
      </c>
      <c r="C3" s="55" t="s">
        <v>87</v>
      </c>
      <c r="D3" s="55" t="s">
        <v>245</v>
      </c>
      <c r="E3" s="55" t="s">
        <v>246</v>
      </c>
    </row>
    <row r="4" spans="1:5" ht="75">
      <c r="A4" s="11">
        <v>1</v>
      </c>
      <c r="B4" s="55" t="s">
        <v>85</v>
      </c>
      <c r="C4" s="55" t="s">
        <v>247</v>
      </c>
      <c r="D4" s="55" t="s">
        <v>247</v>
      </c>
      <c r="E4" s="55" t="s">
        <v>248</v>
      </c>
    </row>
    <row r="5" spans="1:5" ht="75">
      <c r="A5" s="11">
        <v>1</v>
      </c>
      <c r="B5" s="55" t="s">
        <v>100</v>
      </c>
      <c r="C5" s="55" t="s">
        <v>106</v>
      </c>
      <c r="D5" s="55" t="s">
        <v>107</v>
      </c>
      <c r="E5" s="55" t="s">
        <v>249</v>
      </c>
    </row>
    <row r="6" spans="1:5" ht="125.1" customHeight="1">
      <c r="A6" s="11">
        <v>1</v>
      </c>
      <c r="B6" s="55" t="s">
        <v>64</v>
      </c>
      <c r="C6" s="55" t="s">
        <v>66</v>
      </c>
      <c r="D6" s="55" t="s">
        <v>256</v>
      </c>
      <c r="E6" s="55" t="s">
        <v>255</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Misional</vt:lpstr>
      <vt:lpstr>Institucional</vt:lpstr>
      <vt:lpstr>Control de cambio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Carlos Herrera</dc:creator>
  <cp:lastModifiedBy>Lynne Anne Davis Sjogreen</cp:lastModifiedBy>
  <dcterms:created xsi:type="dcterms:W3CDTF">2025-01-16T22:01:46Z</dcterms:created>
  <dcterms:modified xsi:type="dcterms:W3CDTF">2026-08-28T20:25:22Z</dcterms:modified>
</cp:coreProperties>
</file>