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7"/>
  <workbookPr/>
  <mc:AlternateContent xmlns:mc="http://schemas.openxmlformats.org/markup-compatibility/2006">
    <mc:Choice Requires="x15">
      <x15ac:absPath xmlns:x15ac="http://schemas.microsoft.com/office/spreadsheetml/2010/11/ac" url="C:\Users\ldavis\Documents\PLANEACION 2023-2027\PLAN ACCIÓN INSTITUCIONAL 2023-2027\PLAN DE ACCIÓN INSTITUCIONAL 2026\"/>
    </mc:Choice>
  </mc:AlternateContent>
  <xr:revisionPtr revIDLastSave="0" documentId="13_ncr:1_{22255084-0C3E-4830-92B2-B480427C776B}" xr6:coauthVersionLast="36" xr6:coauthVersionMax="47" xr10:uidLastSave="{00000000-0000-0000-0000-000000000000}"/>
  <bookViews>
    <workbookView xWindow="0" yWindow="0" windowWidth="28515" windowHeight="11220" activeTab="1" xr2:uid="{A4E8B07A-5CF3-D740-B96A-D3D3FCD1FA5C}"/>
  </bookViews>
  <sheets>
    <sheet name="Misional" sheetId="1" r:id="rId1"/>
    <sheet name="Institucional" sheetId="2" r:id="rId2"/>
    <sheet name="Control de cambio" sheetId="3"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7" i="2" l="1"/>
  <c r="U8" i="2"/>
  <c r="U9" i="2"/>
  <c r="U10" i="2"/>
  <c r="U11" i="2"/>
  <c r="U12" i="2"/>
  <c r="U13" i="2"/>
  <c r="U14" i="2"/>
  <c r="U15" i="2"/>
  <c r="U16" i="2"/>
  <c r="U17" i="2"/>
  <c r="U18" i="2"/>
  <c r="U19" i="2"/>
  <c r="U20" i="2"/>
  <c r="U21" i="2"/>
  <c r="U22" i="2"/>
  <c r="U23" i="2"/>
  <c r="U24" i="2"/>
  <c r="U25" i="2"/>
  <c r="U26" i="2"/>
  <c r="U27" i="2"/>
  <c r="U28" i="2"/>
  <c r="U6" i="2"/>
  <c r="U17" i="1"/>
  <c r="U18" i="1"/>
  <c r="U19" i="1"/>
  <c r="U20" i="1"/>
  <c r="U21" i="1"/>
  <c r="U24" i="1"/>
  <c r="U25" i="1"/>
  <c r="U26" i="1"/>
  <c r="U34" i="1"/>
  <c r="U35" i="1"/>
  <c r="U36" i="1"/>
  <c r="U37" i="1"/>
  <c r="U38" i="1"/>
  <c r="U39" i="1"/>
  <c r="U41" i="1"/>
  <c r="U42" i="1"/>
  <c r="U43" i="1"/>
  <c r="U44" i="1"/>
  <c r="N26" i="2" l="1"/>
  <c r="M26" i="2"/>
  <c r="O6" i="2"/>
  <c r="O25" i="2"/>
  <c r="O24" i="2"/>
  <c r="O45" i="1"/>
  <c r="U45" i="1" s="1"/>
  <c r="N23" i="2"/>
  <c r="O23" i="2" s="1"/>
  <c r="N16" i="1"/>
  <c r="O40" i="1" l="1"/>
  <c r="U40" i="1" s="1"/>
  <c r="M14" i="2"/>
  <c r="N12" i="2"/>
  <c r="O12" i="2" s="1"/>
  <c r="N11" i="2"/>
  <c r="M11" i="2"/>
  <c r="N14" i="2"/>
  <c r="O14" i="2" s="1"/>
  <c r="N28" i="2"/>
  <c r="O28" i="2" s="1"/>
  <c r="N27" i="2"/>
  <c r="M27" i="2"/>
  <c r="O27" i="2"/>
  <c r="M27" i="1"/>
  <c r="N27" i="1"/>
  <c r="O27" i="1" s="1"/>
  <c r="U27" i="1" s="1"/>
  <c r="N9" i="2"/>
  <c r="M22" i="2"/>
  <c r="N22" i="2"/>
  <c r="O22" i="2" s="1"/>
  <c r="N21" i="2"/>
  <c r="N22" i="1"/>
  <c r="O22" i="1" s="1"/>
  <c r="U22" i="1" s="1"/>
  <c r="N37" i="1"/>
  <c r="N36" i="1"/>
  <c r="N32" i="1"/>
  <c r="N30" i="1"/>
  <c r="N29" i="1"/>
  <c r="N28" i="1"/>
  <c r="M28" i="1"/>
  <c r="N26" i="1"/>
  <c r="M26" i="1"/>
  <c r="O23" i="1"/>
  <c r="U23" i="1" s="1"/>
  <c r="M25" i="2"/>
  <c r="M37" i="1"/>
  <c r="M36" i="1"/>
  <c r="M21" i="2"/>
  <c r="O28" i="1" l="1"/>
  <c r="U28" i="1" s="1"/>
  <c r="O29" i="2"/>
  <c r="M29" i="1"/>
  <c r="O29" i="1" s="1"/>
  <c r="U29" i="1" s="1"/>
  <c r="M16" i="1"/>
  <c r="O16" i="1" s="1"/>
  <c r="M32" i="1"/>
  <c r="O32" i="1" s="1"/>
  <c r="U32" i="1" s="1"/>
  <c r="M31" i="1"/>
  <c r="O31" i="1" s="1"/>
  <c r="U31" i="1" s="1"/>
  <c r="M30" i="1"/>
  <c r="O30" i="1" s="1"/>
  <c r="U30" i="1" s="1"/>
  <c r="U16" i="1" l="1"/>
  <c r="K33" i="1"/>
  <c r="M33" i="1" l="1"/>
  <c r="N33" i="1"/>
  <c r="O33" i="1" s="1"/>
  <c r="U33" i="1" l="1"/>
  <c r="O4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Estudiante25</author>
  </authors>
  <commentList>
    <comment ref="D22" authorId="0" shapeId="0" xr:uid="{8A0CBE09-5CC3-BD40-9C93-4C1A3559AE0A}">
      <text>
        <r>
          <rPr>
            <b/>
            <sz val="9"/>
            <color rgb="FF000000"/>
            <rFont val="Tahoma"/>
            <family val="2"/>
          </rPr>
          <t>Estudiante25:</t>
        </r>
        <r>
          <rPr>
            <sz val="9"/>
            <color rgb="FF000000"/>
            <rFont val="Tahoma"/>
            <family val="2"/>
          </rPr>
          <t xml:space="preserve">
</t>
        </r>
        <r>
          <rPr>
            <sz val="9"/>
            <color rgb="FF000000"/>
            <rFont val="Tahoma"/>
            <family val="2"/>
          </rPr>
          <t xml:space="preserve">En el corto Plazo de manera interna - diseñar una politica defina la ruta </t>
        </r>
      </text>
    </comment>
    <comment ref="E36" authorId="0" shapeId="0" xr:uid="{BD369F9D-AF5C-EE4F-AA4D-6D7B5FF02E41}">
      <text>
        <r>
          <rPr>
            <sz val="12"/>
            <color rgb="FF006100"/>
            <rFont val="Aptos Narrow"/>
            <family val="2"/>
          </rPr>
          <t>Estudiante25:</t>
        </r>
        <r>
          <rPr>
            <sz val="12"/>
            <color rgb="FF9C0006"/>
            <rFont val="Aptos Narrow"/>
            <family val="2"/>
          </rPr>
          <t xml:space="preserve">
</t>
        </r>
        <r>
          <rPr>
            <sz val="12"/>
            <color rgb="FF9C5700"/>
            <rFont val="Aptos Narrow"/>
            <family val="2"/>
          </rPr>
          <t>se unifico cada uno de los componentes  en un solo indicador,  donde al momento de ejecucion debe definir las estrategias  en materia de  en materia de Investigación, Innovación, creación artística y cultural.</t>
        </r>
      </text>
    </comment>
  </commentList>
</comments>
</file>

<file path=xl/sharedStrings.xml><?xml version="1.0" encoding="utf-8"?>
<sst xmlns="http://schemas.openxmlformats.org/spreadsheetml/2006/main" count="441" uniqueCount="340">
  <si>
    <t>LÍNEAS TEMÁTICAS</t>
  </si>
  <si>
    <t>DESCRIPCIÓN</t>
  </si>
  <si>
    <t>OBJETIVOS ESTRATEGICOS</t>
  </si>
  <si>
    <t>ACCIONES DEL PLAN</t>
  </si>
  <si>
    <t>INDICADORES</t>
  </si>
  <si>
    <t>FÓRMULA DEL INDICADOR</t>
  </si>
  <si>
    <t>Gestión Educativa: Oferta de programas por ciclos propedéuticos.</t>
  </si>
  <si>
    <t>Propuesta institucional de brindar a la comunidad de las Islas la oportunidad de cursar el nivel completo de sus programas académicos hasta llegar a culminar el ciclo universitario de forma que se incremente gradualmente la tasa de cobertura y la cadena de formación. En este punto se diseñará y ejecutará un Programa de Tránsito Inmediato a la Educación Superior- con el cual se fomentará el acceso inmediato a la educación superior de los bachilleres recién graduados en las Islas.</t>
  </si>
  <si>
    <t>Implementar el Programa de Tránsito Inmediato a la Educación Superior –PTIES</t>
  </si>
  <si>
    <t xml:space="preserve">Diseñar e implementar estrategias para el transito inmediato a la Educación Superior (PTIES)  </t>
  </si>
  <si>
    <t>Estrategia Implementadas  para favorecer el transito inmediato a la Educación Superior (PTIES)</t>
  </si>
  <si>
    <t>Estrategias ejecutadas (EE) / Estrategias Planeadas (EP) * 100</t>
  </si>
  <si>
    <t>Aumentar el número de los estudiantes matriculados en los diferentes programas académicos vigentes.</t>
  </si>
  <si>
    <t>Porcentaje de incremento de Cantidad de estudiantes matriculados</t>
  </si>
  <si>
    <t>% incremento de Cantidad de estudiantes matriculados</t>
  </si>
  <si>
    <t>Gestionar el cambio de carácter institucional.</t>
  </si>
  <si>
    <t>Desarrollar estrategias para lograr el cambio de carácter de INFOTEP.</t>
  </si>
  <si>
    <t>Estrategias implementadas para la gestión de cambio de carácter académico</t>
  </si>
  <si>
    <t>Declarar e implementar los resultados de aprendizaje de los programas</t>
  </si>
  <si>
    <t>Implementar los resultados de aprendizaje declarados en los programas</t>
  </si>
  <si>
    <t>#de programas con resultados de aprendizaje declarados e implementados</t>
  </si>
  <si>
    <t># de programas con resultados de aprendizaje declarados e implementados</t>
  </si>
  <si>
    <t xml:space="preserve">Aumentar los ingresos  generados por los servicios académicos (matricula, certificados, examenes especiales) de los programas </t>
  </si>
  <si>
    <t xml:space="preserve">Incremento de los recursos generados por los servicios académicos </t>
  </si>
  <si>
    <t xml:space="preserve">% de incremento en los recursos generados por los servicios académicos </t>
  </si>
  <si>
    <t>% de incremento generados por servicios académicos  (matricula, certificados, examenes especiales) de los programas académicos.</t>
  </si>
  <si>
    <t>Diseñar e Implementar el plan de acceso, permanencia y graduación institucional.</t>
  </si>
  <si>
    <t>Diseño e implementación del plan de  acceso, permanencia y graduación institucional</t>
  </si>
  <si>
    <t>Porcentaje de implementación del plan de acceso, permanencia y graduación institucional</t>
  </si>
  <si>
    <t>(#  de estrategias del plan de acceso, permanencia y graduación instituional implementadas / # total de estrategias del plan de acceso, permanencia y graduación instituional planeadas) * 100</t>
  </si>
  <si>
    <t>Fortalecer las habilidades y capacidades de los estudiantes para la aplicación de pruebas saber TyT</t>
  </si>
  <si>
    <t>Estrtaegias de fortalecimiento de capacidades de los estudiantes</t>
  </si>
  <si>
    <t>Puntaje promedio en los resultados de las pruebas de saber TyT obtenido anualmente</t>
  </si>
  <si>
    <t># de puntaje promedio obtenido anualmente en las pruebas de de TyT</t>
  </si>
  <si>
    <t>Gestionar nuevos laboratorios de programas académicos</t>
  </si>
  <si>
    <t>Cantidad de laboratorios nuevos adecuados y dotados</t>
  </si>
  <si>
    <t># total de laboratorios adecuados y dotados</t>
  </si>
  <si>
    <t>Educación integral, incluyente, intercultural y antirracista</t>
  </si>
  <si>
    <t>Construcción de acciones para la promoción de acceso y admisión a estudiantes en condiciones de igualdad y de equidad en termino de poblaciones y de género, desarrollo de currículo intercultural, diverso y antirracista. Espacios seguros y libres de discriminación y racismo, donde se promueva el cuidado del medio ambiente, vinculación de docentes y administrativos de manera equitativa, transformación cultural y generación de conocimiento.</t>
  </si>
  <si>
    <t>Contribuir a la consolidación de un Sistema de Educación Superior Integral, Incluyente, Intercultural y Antirracista</t>
  </si>
  <si>
    <t>Implementar acciones que contibuyan el Sistema de Educación Superior Integral, Incluyente, Intercultural y Antirracista</t>
  </si>
  <si>
    <t>Porcentaje de implementación del Sistema de Educación Superior Integral, Incluyente, Intercultural y Antirracista</t>
  </si>
  <si>
    <t>(# de acciones del Sistema de Educación Superior Integral, Incluyente, Intercultural y Antirracista implementadas / # total de acciones planeadas)*100%</t>
  </si>
  <si>
    <t>Idiomas: Trilingüismo.</t>
  </si>
  <si>
    <t>Fomento de la apropiación de la cultura isleña y dominio del kriol (lengua nativa del territorio insular) para extranjeros con inmersión a toda la comunidad educativa y grupos de valor externos, como también el inglés y español.</t>
  </si>
  <si>
    <t>Aumentar de uno (1) a dos (2) nivel de inglés de docentes y funcionarios de la institución bajo el marco común europeo.</t>
  </si>
  <si>
    <t>Formar a los docentes y funcionarios de la institución en segunda lengua, bajo los estándares de los exámenes internacionales.</t>
  </si>
  <si>
    <t>Porcentaje  de profesores y funcionarios formados en inglés</t>
  </si>
  <si>
    <t xml:space="preserve">%   Profesores y funcionarios formados en inglés / % total de funcionarios y profesores </t>
  </si>
  <si>
    <t>Porcentaje de apropiación de las herramientas digitales para el aprendizaje autónomo de de centro de idiomas y cultura</t>
  </si>
  <si>
    <t>% de apropiación de las herramientas digitales para el aprendizaje autónomo de de centro de idiomas y cultura</t>
  </si>
  <si>
    <t xml:space="preserve">Aumentar los ingresos que se generan por la matrícula a cursos del centro de lenguas y cultura </t>
  </si>
  <si>
    <t>Incrementar los ingresos percibidos por el número de matriculados a programas de idiomas ofertados por el centro de lenguas y cultura.</t>
  </si>
  <si>
    <t xml:space="preserve">% de incremento de ingresos percibidos por las matrículas efectivas de cursos del centro de lenguas y cultura </t>
  </si>
  <si>
    <t>(# Ingresos por matrículas efectivas de cursos de idiomas año 1/ # de ingresos por matriculas efectivas de centro de lenguas y cultura  año 2 ) X 100</t>
  </si>
  <si>
    <t>Incrementar el nivel de una segunda lengua de los estudiantes bajo los estándares internacionales.</t>
  </si>
  <si>
    <t>Cantidad de estudiantes formados en lenguas</t>
  </si>
  <si>
    <t># estudiantes formados en lenguas /total de estudiantes en lenguas en cada periodo</t>
  </si>
  <si>
    <t>Estrategias implementadas</t>
  </si>
  <si>
    <t>Fomentar la promoción y apropiación de la cultura raizal.</t>
  </si>
  <si>
    <t>Desarrollar  actividades para la promoción y apropiación de la cultura raizal</t>
  </si>
  <si>
    <t>Cantidad de beneficiarios de los espacios que promuevan el aprendizaje de idiomas y fomenten la apropiación cultural</t>
  </si>
  <si>
    <t># de beneficiarios de los espacios que promuevan el aprendizaje de idiomas y fomenten la apropiación cultural</t>
  </si>
  <si>
    <t>Extensión y proyección social.</t>
  </si>
  <si>
    <t>Fortalecimiento de la gestión institucional enfocada a posicionar la oferta de servicios en la comunidad isleña, el sector productivo y al cumplimiento de la política de Responsabilidad social e institucional. Adicionalmente, representa los esfuerzos institucionales en el acompañamiento a estudiantes para ubicarse en el mercado laboral.</t>
  </si>
  <si>
    <t>Fortalecer el proceso de extensión y proyección social, en aras de visibilizar la labor institucional en beneficio de los grupos de valor.</t>
  </si>
  <si>
    <t>Numero de acciones para Fortalecer el proceso de extensión y proyección social</t>
  </si>
  <si>
    <t>Numero de acciones para Fortalecer el proceso de extensión y proyección social, implementadas /  Numero de acciones para Fortalecer el proceso de extensión y proyección social Planeadas</t>
  </si>
  <si>
    <t>Desarrollar estrategias para internacionalizar el proceso de extensión y proyección social.</t>
  </si>
  <si>
    <t>Numero de acciones para visibilizar la labor institucional en beneficio de las modalidades a desarrollar en la extension</t>
  </si>
  <si>
    <t xml:space="preserve">Numero de acciones para visibilizar la labor institucional en beneficio de las modalidades a desarrollar en la extension ejecutadas / Numero de acciones para visibilizar la labor institucional en beneficio de las modalidades de realizar la extension Planeadas </t>
  </si>
  <si>
    <t>Desarrollar estrategias que promuevan el Emprendimiento en los miembros de la comunidad educativa, el cual contemple a su vez los grupos de protección especial (género, población en condición de discapacidad, raizales, madres cabeza de hogar, entre otros).</t>
  </si>
  <si>
    <t>Numero de estrategias que promuevan el Emprendimiento en los miembros de la comunidad educativa</t>
  </si>
  <si>
    <t xml:space="preserve">Numero de estrategias que promuevan el Emprendimiento en los miembros de la comunidad educativa ejecutadas / Numero deestrategias que promuevan el Emprendimiento en los miembros de la comunidad educativa Planeadas </t>
  </si>
  <si>
    <t>Obtener ingresos propios generados por los servicios de extensión.</t>
  </si>
  <si>
    <t>Aumentar los ingresos percibidos por la oferta de los servicios de extensión.</t>
  </si>
  <si>
    <t>Total de ingresos percibidos por la oferta de servicios de extensión</t>
  </si>
  <si>
    <t xml:space="preserve"># de ingresos por extensión generados en el periodo t-1 / # de ingresos por extensión generados en el periodo t </t>
  </si>
  <si>
    <t>Programas de Egresados</t>
  </si>
  <si>
    <t>Contempla todo el programa de acompañamiento y seguimiento hacia la inserción laboral, con el fin de maximizar sus capacidades y de esta manera, consolidar su rol como agente potencializador del desarrollo social, económico, cultural dentro del territorio insular como el nacional.</t>
  </si>
  <si>
    <t>Desarrollar estrategias en beneficio de los egresados de la institución, que promuevan su participación y constante comunicación</t>
  </si>
  <si>
    <t>Propender por el crecimiento y posicionamiento continuo de los egresados de la institución, a través de actividades que faciliten la constante comunicación y fortalezcan las relaciones con este grupo de valor.</t>
  </si>
  <si>
    <t>Estrategias desarrolladas en beneficios de los egresados</t>
  </si>
  <si>
    <t>(#de estrategias desarrolladas / total #de estrategias programadas</t>
  </si>
  <si>
    <t>Bienestar Institucional (comunidad educativa)</t>
  </si>
  <si>
    <t>Contempla todos los programas y actividades de acompañamiento, enfocados en mejorar las condiciones de vida de la comunidad educativa, con el fin de propender por ambientes laborales saludables, territorios seguros, libres de violencia y respetuosos de los derechos fundamentales.</t>
  </si>
  <si>
    <t>Liderar el desarrollo de acciones efectivas que apunten a fortalecer el acompañamiento y la formación integral de los estudiantes, a través de servicios de bienestar de calidad.</t>
  </si>
  <si>
    <t>Programa de bienestar estudiantil diseñado e implementado</t>
  </si>
  <si>
    <t># de actividades del programa de bienestar estudiantil ejecutadas/ #de actividades del programa de bienestar estudiantil planeadas</t>
  </si>
  <si>
    <t>Fortalecer las capacidades de desarrollo humano en los estudiantes.</t>
  </si>
  <si>
    <t>Número de beneficiarios de los procesos de formación de capacidades y habilidades que impulsen el desarrollo humano</t>
  </si>
  <si>
    <t>(# de beneficiarios de los procesos de formación de capacidades y habilidades que impulsen el desarrollo humano proyectados/# de estudiantes matriculados en los programas académicos)*100</t>
  </si>
  <si>
    <t>Fomento de la permanencia, graduación oportuna, inclusión e interculturalidad a través de las diferentes políticas.</t>
  </si>
  <si>
    <t xml:space="preserve">Implementar el acceso, permanencia y graduación
</t>
  </si>
  <si>
    <t>Disminuir la Deserción</t>
  </si>
  <si>
    <t>Disminuir el nivel de intensión de deserción estudiantil.</t>
  </si>
  <si>
    <t>(% nivel de intensión deserción reportado/ % nivel de intención deserción estimado)*100</t>
  </si>
  <si>
    <t>Porcentaje de implementación efectiva de la política de acceso, permanencia y graduación institucional</t>
  </si>
  <si>
    <t>(% de actividades de la política de acceso, permanencia y graduación institucional implementadas / % total de actividades de la política de acceso, permanencia y graduación institucional planeadas)*100</t>
  </si>
  <si>
    <t>Investigación, Innovación, creación artística y cultural.</t>
  </si>
  <si>
    <t>Fomento de la cultura investigativa, innovación, creación artística y cultural en la institución, para el aumento de la producción intelectual, la apropiación de habilidades científicas y la generación de nuevos conocimientos. Todo ello tendiente a incrementar las capacidades investigativas, innovación, creación artística y cultural de la institución y que se convierta en un repositorio de información.</t>
  </si>
  <si>
    <t>Fomentar la construcción del conocimiento, a través del fortalecimiento de la gestión del INFOTEP en materia de Investigación, Innovación, creación artística y cultural.</t>
  </si>
  <si>
    <t>Desarrollar estrategias para fortalecer la gestión y producción académica del Proceso de investigación, innovación, creación artística y cultural.</t>
  </si>
  <si>
    <t>Estrategias implementadas en materia de Investigación, Innovación, creación artística y cultural.</t>
  </si>
  <si>
    <t>% Estrategias ejecutadas (EE) / Estrategias Planeadas (EP) * 100</t>
  </si>
  <si>
    <t>Fomentar el uso de las capacidades instaladas del laboratorio de innovación.</t>
  </si>
  <si>
    <t>Diseño e Implementar el plan estrategico para la sostenibilidad del laboratorio de innovación.</t>
  </si>
  <si>
    <t>Plan Estrategico del laboratorio de innovacion implementado</t>
  </si>
  <si>
    <t>Acciones ejecutadas (EE) / Acciones Planeadas (EP) * 100</t>
  </si>
  <si>
    <t>Ejecutar proyectos Ciencias, técnologias e innovación financiados, bajo distintas fuentes (internas y externas).</t>
  </si>
  <si>
    <t>Aumentar el número de proyectos ejecutados bajo financiación  de fuentes internas</t>
  </si>
  <si>
    <t>Proyectos de investigacion ejecutados y financiados de fuentes internas</t>
  </si>
  <si>
    <t>Numero de Proyectos de investigacion ejecutados y financiados de fuentes internas /Proyectos de investigacion formulados</t>
  </si>
  <si>
    <t>Aumentar el número de proyectos ejecutados bajo financiación de diferentes fuentes externas.</t>
  </si>
  <si>
    <t>Proyectos de investigacion ejecutados y financiados de fuentes externas</t>
  </si>
  <si>
    <t>Numero de Proyectos de investigacion ejecutados y financiados de fuentes externas /Proyectos de investigacion formulados</t>
  </si>
  <si>
    <t>Gestión de la internacionalización y cooperación internacional.</t>
  </si>
  <si>
    <t>Fomentar la Gestión de la internacionalización y cooperación internacional.</t>
  </si>
  <si>
    <t>Fortalecer las relaciones interinstitucionales del INFOTEP a nivel nacional e internacional (principalmente con proyección hacia el Caribe).</t>
  </si>
  <si>
    <t>Actualizar e incrementar el número de convenios interinstitucionales a nivel nacional e internacional, en aras de apoyar de manera transversal la consecución de metas trazadas en las diferentes áreas de la institución.</t>
  </si>
  <si>
    <t>Cantidad de convenios suscritos a nivel nacional e internacional</t>
  </si>
  <si>
    <t xml:space="preserve"># de convenios suscritos para fortalecer las Relaciones interinstitucionales </t>
  </si>
  <si>
    <t>Diseñar e implementar el programa "movilidad entrante y saliente en beneficios de la comunidad académica.</t>
  </si>
  <si>
    <t>Implementar el programa "movilidad entrante y saliente por categoría garantizada", el cual, a través de alianzas con otras instituciones de educación superior, brinde a estudiantes la oportunidad de realizar actividades académicas en otra región.</t>
  </si>
  <si>
    <t>Porcentaje de implementación del programa de "movilidad entrante y saliente por categoría garantizada"</t>
  </si>
  <si>
    <t>(# de acciones del programa de "movilidad entrante y saliente por categoría garantizada" Implementados /</t>
  </si>
  <si>
    <t>Incrementar la cantidad de movilidades entrantes y salientes</t>
  </si>
  <si>
    <t>Cantidad de movilidades entrantes de estudiantes, docentes, investigaores y/o personal administrativo generadas</t>
  </si>
  <si>
    <t># de movilidades entrantes efectivamente  generadas en el periodo t</t>
  </si>
  <si>
    <t># de movilidades salientes efectivamente  generadas en el periodo t</t>
  </si>
  <si>
    <t>Promover la Internacionalización del currículo de los programas ofertados por la institución</t>
  </si>
  <si>
    <t>Desarrollar estrategias para lograr internacionalizar el currículo de los programas académicos ofertados por la insitución.</t>
  </si>
  <si>
    <t>Estrategias  de internacionalización promovidas</t>
  </si>
  <si>
    <t># de estrategias de internacionalización planeadas /# de estrategias ejecutadas</t>
  </si>
  <si>
    <t>Promover la internacionalización de la institución, a través de la realización y participación de eventos académicos.</t>
  </si>
  <si>
    <t>Participar en eventos de movilidad académica en la que participa la comunidad educativa</t>
  </si>
  <si>
    <t>Número de eventos de movilidad académica en la que participa la comunidad educativa</t>
  </si>
  <si>
    <t>RECURSOS FINANCIEROS Y TIPO DE FUENTE 2024</t>
  </si>
  <si>
    <t>FUNCIONAMIENTO</t>
  </si>
  <si>
    <t>INVERSIÓN</t>
  </si>
  <si>
    <t>NACIÓN</t>
  </si>
  <si>
    <t>PROPIOS</t>
  </si>
  <si>
    <t>LÍNEA BASE</t>
  </si>
  <si>
    <t>TOTAL</t>
  </si>
  <si>
    <t>Direccionamiento estratégico, planeación y MIPG</t>
  </si>
  <si>
    <t>Representa la forma en cómo se debe liderar la consecución de metas institucionales, a través de los instrumentos de planificación y dirige el seguimiento  de los mismos para lograr la mejora continua y un destacado desempeño institucional.</t>
  </si>
  <si>
    <t>Fortalecer el direccionamiento estratégico para lograr consolidar la institucionalidad y desempeño en la gestión a través de la formulación y seguimiento a los instrumentos de planificación</t>
  </si>
  <si>
    <t>Liderar acciones para la implementación, seguimiento y actualización de planes y políticas institucionales en marco de la normatividad y lo establecido por MIPG.</t>
  </si>
  <si>
    <t>Porcentaje de mejora en los índices de desempeño institucional</t>
  </si>
  <si>
    <t>((# de puntos obtenidos en la medición de los índices de desempeño institucional del año t - # de puntos obtenidos en la medición de los índices de desempeño institucional del año t-1)/# de puntos obtenidos en la medición de los índices de desempeño institucional del año t-1)*100</t>
  </si>
  <si>
    <t>Control  Interno</t>
  </si>
  <si>
    <t>Acciones encaminadas al cumplimiento de las cinco funciones o roles principales asignados por la ley 87 del 93, decreto 648 del 2017 así: enfoque a la prevención, liderazgo estratégico, relación con entes externos, de control y evaluación, seguimiento y evaluación de riesgos, en conformidad del desarrollo de los procesos en términos de eficiencia, eficacia y transparencia, de forma tal que conlleve al mejoramiento continuo a través del monitoreo y supervisión continua generando valor para el alcance de los objetivos Institucionales .</t>
  </si>
  <si>
    <t>Promover el mejoramiento continuo, a través de acciones, métodos y procedimientos de control y de gestión de riesgo así como mecanismos para la prevención y evaluación de este mediante la implementación de actividades de monitoreo y supervisión continua en la entidad.</t>
  </si>
  <si>
    <t>Mejorar las competencias técnicas de los funcionarios  en relación al  control interno y a la cultura de autocontrol y autorregulación</t>
  </si>
  <si>
    <t>Personas formadas</t>
  </si>
  <si>
    <t># Personas formadas</t>
  </si>
  <si>
    <t>La cultura del autocontrol y autorregulación son ejes fundamentales para que sean apropiados como parte de la cultura.</t>
  </si>
  <si>
    <t>Desarrollar estrategias para la apropiación de la cultura de autocontrol y autorregulación en los miembros de la institución.</t>
  </si>
  <si>
    <t># Estrategias  ejecutadas (EE) / #Estrategias Planeadas (EP) * 100</t>
  </si>
  <si>
    <t>Sistema Interno de Aseguramiento de la Calidad SIAC Autoevaluación institucional y de programas</t>
  </si>
  <si>
    <t>Propende por el mejoramiento continuo de las funciones institucionales a partir de la consolidación de una cultura de la calidad, mediante la cual se articule la planeación, la gestión, la evaluación y la autorregulación como aporte a la formación integral y desarrollo social.</t>
  </si>
  <si>
    <t>Fortalecer  el sistema interno de aseguramiento de la calidad (SIAC)</t>
  </si>
  <si>
    <t>Implementar el sistema interno de aseguramiento de la calidad (SIAC) con miras a la coherencia del quehacer de l INFOTEP con los propósitos misionales y estratégicos declarados en su misión institucional.</t>
  </si>
  <si>
    <t>Porcentaje de cumplimiento de las condiciones de calidad institucional cumplidas y documentadas</t>
  </si>
  <si>
    <t>(# de acciones para el fortalecimiento del SIAC implementadas / # de acciones totales planeadas)*100</t>
  </si>
  <si>
    <t>Gestión Estratégica del talento humano</t>
  </si>
  <si>
    <t>Desarrollo de estrategias dirigidas a potencializar las capacidades y habilidades del talento humano de la institución, propendiendo por su bienestar y la optimización de sus labores y funciones a través de estrategias de formación e incentivos laborales</t>
  </si>
  <si>
    <t>Gestionar ante el gobierno nacional la modernización y ampliación de la planta de personal acorde con la redefinición, cambio de carácter institucional y exigencias de ley.</t>
  </si>
  <si>
    <t>Desarrollar estrategias para gestionar ante la CNSC el proceso para la realización de un nuevo concurso de méritos, que permita proveer las vacantes y acensos de funcionarios.</t>
  </si>
  <si>
    <t>Estrategiasejecutadas (EE) / Estrategias Planeadas (EP) * 100</t>
  </si>
  <si>
    <t>Fomentar el desarrollo permanente del talento humano institucional, en aras de mejorar significativamente su bienestar social y potencializar sus competencias, conocimientos, habilidades blandas.</t>
  </si>
  <si>
    <t>Desarrollar estrategias para mejorar las competencias profesionales a través de formación de alto nivel de los funcionarios de la institución.</t>
  </si>
  <si>
    <t>% de estrategias implementadas</t>
  </si>
  <si>
    <t>Desarrollar estrategias para mejorar el bienestar social del talento humano de la institución y a su vez el clima organizacional.</t>
  </si>
  <si>
    <t>Liderar la implementación del plan de desarrollo profesoral.</t>
  </si>
  <si>
    <t>Porcentaje de avance de implementación del plan</t>
  </si>
  <si>
    <t>Actividades ejecutadas (AE) / Actividades Planeadas (AP) * 100</t>
  </si>
  <si>
    <t>Fortalecer el Sistema de Gestión de seguridad y salud en el trabajo.</t>
  </si>
  <si>
    <t>Desarrollar estrategias  para la adecuada implementación del Sistema de Gestión de seguridad y salud en el trabajo conforme a las exigencias de ley.</t>
  </si>
  <si>
    <t>Gestión jurídica y contratación</t>
  </si>
  <si>
    <t>Se enfoca en el cumplimiento de los requisitos legales vigentes y aplicables a la institución de manera eficiente y transparente, en aras de minimizar los riesgos jurídicos.</t>
  </si>
  <si>
    <t>Fortalecer el área jurídica  y de contratación en lo referente a los requisitos legales vigentes y aplicables a la institución.</t>
  </si>
  <si>
    <t>Desarrollar acciones que permitan mantener una adecuada gestión del ciclo de defensa jurídica de la institución</t>
  </si>
  <si>
    <t>Nivel de litigiosidad bajo</t>
  </si>
  <si>
    <t>% de nivel de litigiosidad bajo</t>
  </si>
  <si>
    <t>Infraestructura física</t>
  </si>
  <si>
    <t>Gestión institucional enfocada en lograr cambios significativos en la planta física, en cumplimiento de los requisitos para ofertar programas académicos y brindar mejores condiciones a la comunidad educativa. Principalmente, en la consecución de un lugar propio para operar, mejoramiento de la seguridad y acceso a la institución</t>
  </si>
  <si>
    <t>Realizar las acciones pertinentes para la consecución de una sede propia</t>
  </si>
  <si>
    <t>Gestionar la titularidad de una sede actual.</t>
  </si>
  <si>
    <t>Realizar las gestiones para la titularidad del terreno</t>
  </si>
  <si>
    <t>Documentos de titularidad legalizados</t>
  </si>
  <si>
    <t>Establecer acciones para la consecución de una nueva sede propia</t>
  </si>
  <si>
    <t>Acciones realizadas para la gestión nueva sede</t>
  </si>
  <si>
    <t>(#Acciones ejecutadas/#acciones planteadas)*100</t>
  </si>
  <si>
    <t>Mejorar las condiciones físicas de la institución conforme a las exigencias de los programas académicos</t>
  </si>
  <si>
    <t>Diseñar e mplementar el plan de dotación, adecuación y mantenimiento de las instalaciones físicas de la institución.</t>
  </si>
  <si>
    <t>Formulacion del Plan, su aprobacion y ejecucion</t>
  </si>
  <si>
    <t xml:space="preserve"># de actividades ejecutadas de plan formulado y aprobado / numero actividades  de plan formulado propuesto </t>
  </si>
  <si>
    <t>Gestión TIC</t>
  </si>
  <si>
    <t>Hace referencia a los esfuerzos institucionales por lograr una modernización, digitalización y actualización de manera periódica de la infraestructura tecnológica y la conectividad de la institución.</t>
  </si>
  <si>
    <t>Fomentar el uso adecuado de las TIC en la institución, a través de la adquisicion, mantenimiento y mejora continua de la infraestructura tecnológica de la institución para que sea cada vez más moderna y actualizada.</t>
  </si>
  <si>
    <t>Diseñar plan de adquisición, modernización y uso adecuado de la tecnologia</t>
  </si>
  <si>
    <t>Adquirir e implementar equipos modernos y actualizados de acuerdo a las necesidades por área y programas académicos vigentes.</t>
  </si>
  <si>
    <t>Desarrollar estrategias de apropiación del adecuado uso y aprovechamiento de los recursos TIC, conforme a necesidades por áreas y programas académicos</t>
  </si>
  <si>
    <t>Comunidad académica impactada</t>
  </si>
  <si>
    <t xml:space="preserve">% de la comunidad académica impactada / % de comunidad academica propuesta </t>
  </si>
  <si>
    <t>Incrementar el nivel de seguridad digital de la entidad, a través de la gestión de riesgos asociados a los activos de información.</t>
  </si>
  <si>
    <t>Desarrollar estrategias de adopción e implementación del modelo de Política de Gobierno digital y seguridad de la información.</t>
  </si>
  <si>
    <t>(%)Porcentaje de avance en la Implementación del Modelo de Seguridad y Privacidad de la Información.</t>
  </si>
  <si>
    <t>Gestión financiera</t>
  </si>
  <si>
    <t>Se encarga del cumplimiento adecuado, legal y responsable de la ejecución contable y presupuestal de la entidad, conforme a normatividad vigente y actualizaciones aplicables.</t>
  </si>
  <si>
    <t>Garantizar la adecuada ejecución contable y presupuestal de la entidad, acorde a los requerimientos de ley y actualizaciones vigentes.</t>
  </si>
  <si>
    <t>Implementar herramientas tecnológicas actualizadas para el adecuado uso y manejo contable de la entidad.</t>
  </si>
  <si>
    <t>Herramientas tecnológicas implementadas</t>
  </si>
  <si>
    <t># herramientas implementadas</t>
  </si>
  <si>
    <t>Procesos del área mejorados</t>
  </si>
  <si>
    <t># de procesos mejorados</t>
  </si>
  <si>
    <t>Desarrollar acciones de formación para el manejo y ejecución contable y presupuestal con diferentes fuentes de financiación.</t>
  </si>
  <si>
    <t>Acciones de formación implementadas</t>
  </si>
  <si>
    <t># de formación implementadas</t>
  </si>
  <si>
    <t>Promoción y posicionamiento institucional (comunicaciones y mercadeo)</t>
  </si>
  <si>
    <t>Estrategias encaminadas a dar a conocer los servicios y la gestión institucional, a través del uso adecuado de canales y medios de difusión presenciales y digitales. Se contempla la implementación de cambios significativos que pueden incluir el nombre o imagen institucional</t>
  </si>
  <si>
    <t>Fortalecer la comunicación interna y externa institucional, a través del uso de diferentes canales de difusión.</t>
  </si>
  <si>
    <t>Implementar estrategias  para Fortalecer la comunicación interna y externa institucional,</t>
  </si>
  <si>
    <t>Estrategias implmentadas para fortalecer la comunicación interna y externa institucional</t>
  </si>
  <si>
    <t># de  estrategias  implementadas para Fortalecer la comunicación interna y externa institucional /  # de  estrategias propuestas  para Fortalecer la comunicación interna y externa institucional,</t>
  </si>
  <si>
    <t>Gestión documental</t>
  </si>
  <si>
    <t>Acciones enfocadas al manejo adecuado de la documentación que se produzca y reciba en el INFOTEP, desde su origen hasta su destino final, con el propósito de facilitar su utilización y conservación, en cumplimiento de la Ley 594 de 2000 -Ley General de Archivos-, y demás disposiciones aplicables.</t>
  </si>
  <si>
    <t>Apropiar las acciones requeridas en gestión documental de acuerdo con la normativa para la conservación de la memoria institucional</t>
  </si>
  <si>
    <t>Desarrollar estrategias para la efectiva implementación del PINAR, PGD, TRD y demás normatividad y lineamientos vigentes.</t>
  </si>
  <si>
    <t>Acciones implementadas</t>
  </si>
  <si>
    <t>Acciones ejecutadas (AE) / Acciones Planeadas (EP) * 100</t>
  </si>
  <si>
    <t>Servicio al ciudadano</t>
  </si>
  <si>
    <t>Fortalecer el servicio al ciudadano facilitando su directa comunicación, a través del uso de tecnología moderna</t>
  </si>
  <si>
    <t>Mejorar los medios de atención a los ciudadanos (físicos y virtuales) en aras de mejorar los niveles de satisfacción al usuario.</t>
  </si>
  <si>
    <t>% de avance de estrategia de modernización tecnológica de la atención a ciudadanos</t>
  </si>
  <si>
    <t>(# acciones de modernización realizadas/ #acciones de modernización planeadas)*100</t>
  </si>
  <si>
    <t>META 2026</t>
  </si>
  <si>
    <t>LINEA ESTRATEGICA</t>
  </si>
  <si>
    <t>NATURALEZA DEL CAMBIO</t>
  </si>
  <si>
    <t>VERSION</t>
  </si>
  <si>
    <t xml:space="preserve">CAMBIO REALIZADO </t>
  </si>
  <si>
    <t>CONTROL DE CAMBIOS</t>
  </si>
  <si>
    <t>Objetivo estrategico</t>
  </si>
  <si>
    <t>*Diseñar e implementar el programa de salud, hábitos y estilos de vida saludable.
*Diseñar e implementar el programa de salud mental y prevención de consumo de sustancias psicoactivas.
*Diseñar e implementar el programa institucional de actividad física, recreación y deporte.
*Diseñar e implementar el programa institucional de arte y cultura.
*Diseñar e implementar el programa institucional de apoyo socioecónomico.</t>
  </si>
  <si>
    <t>*Implementar el programa de salud, hábitos y estilos de vida saludable.
*Implementar el programa de salud mental y prevención de consumo de sustancias psicoactivas.
*Implementar el programa institucional de actividad física, recreación y deporte.
*Implementar el programa institucional de arte y cultura.
*Implementar el programa institucional de apoyo socioecónomico.</t>
  </si>
  <si>
    <t>Implementar el acceso, permanencia y graduación</t>
  </si>
  <si>
    <t xml:space="preserve">Se elimina de la linea estrategica de Bienestar ya que esta se encuentra inmersa en la linea estrategica de gestion educativa </t>
  </si>
  <si>
    <t>Implementar el plan estrategico para la sostenibilidad del laboratorio de innovación.</t>
  </si>
  <si>
    <t>Implementar el programa de salud, hábitos y estilos de vida saludable.</t>
  </si>
  <si>
    <t>Implementar el programa de salud mental y prevención de consumo de sustancias psicoactivas.</t>
  </si>
  <si>
    <t>Implementar el programa institucional de actividad física, recreación y deporte.</t>
  </si>
  <si>
    <t>Implementar el programa institucional de arte y cultura.</t>
  </si>
  <si>
    <t>Implementar el programa institucional de apoyo socioecónomico.</t>
  </si>
  <si>
    <t>Implementar la estrategia INFOTEP a la comunidad.</t>
  </si>
  <si>
    <t>Diseñar e Implementar la estrategia INFOTEP a la comunidad.</t>
  </si>
  <si>
    <t>PLAN DE ACCIÓN 2024-2027 "INFOTEP SE TRANSFORMA"
PROYECCIÓN DE METAS</t>
  </si>
  <si>
    <t>PROYECCIÓN DE LA EJECUCIÓN DE LA META TRIMESTRALMENTE</t>
  </si>
  <si>
    <t>% DE AVANCE DEL PERIODO</t>
  </si>
  <si>
    <t xml:space="preserve">REPORTE DE RECURSOS FINANCIEROS EJECUTADOS CON CORTE </t>
  </si>
  <si>
    <t>REPORTE CUALITATIVO DEL AVANCE EN EL CUMPLIMIENTO DE LA META</t>
  </si>
  <si>
    <t>LIDER DEL PROCESO</t>
  </si>
  <si>
    <t>TRIM I</t>
  </si>
  <si>
    <t>PLAN DE ACCIÓN 2026 "INFOTEP SE TRANSFORMA"
PROYECCIÓN DE METAS</t>
  </si>
  <si>
    <t xml:space="preserve">Se llevara al consejo directivo en mayo </t>
  </si>
  <si>
    <t xml:space="preserve"># de movilidades internacional realizadas </t>
  </si>
  <si>
    <t>el dia 15 de abril se llevara a cabo una reunion de comite de internac para definir el futuro de este.</t>
  </si>
  <si>
    <t>La institucion ya cumplió con todas las etapas y se esta a la espera resolutiva de la decision del MEN para autorizar el cambio de caracter. No hay comunicaciones durante la toma de decisiones por parte del MEN, de acuerdo a esto se esta a la espera</t>
  </si>
  <si>
    <t>Se va a relizar para el segundo trimestre</t>
  </si>
  <si>
    <t>Al momento no se ha realizado ejecucion de nuevas adquisiciones</t>
  </si>
  <si>
    <t xml:space="preserve">Para este año se adicionó la estrategia de implementar la plataforma platzi para estudiantes que no han podido culminar los requisitos ultimos de graduacion por lo cual se estan realizando bajo certificaciones de esta plataforma para lograr el objetivo, adicional, por el lado de funcionarios tambien se estan realizando cursos para poder completar los requerimientos de certificaciones anuales por parte de ellos. como segunda materia para revision de esta accion, se siguen realizando las induccion a los estudiantes que entran a la institucion, el cual contempla el otro grueso del cumplimiento de la accion. </t>
  </si>
  <si>
    <t xml:space="preserve">se realizan dos acciones que ayudan con la formacion </t>
  </si>
  <si>
    <t>TRIM 2</t>
  </si>
  <si>
    <t>Para el segundo trimestre se tiene el informe como medio de cerificacion de la actividad en schooner bight</t>
  </si>
  <si>
    <t xml:space="preserve">Para el segundo trimestre tenemos: evento de cooperacion internacional e innovacion educativa, proyecto de emprendimiento con alianza con hungria y uniquindio, se tiene informe sobre esto, se evidenciara en el drive. 2. evento red de prototipado y manufactura aditiva RED PROMAD. 3. asistencia a primer simposio internacional sobre servicios ecosistemicos conexiones naturales, 4. renovacion de membresias en redes ACIET y RED TTU. 5. participacion en conversatorio cultura y patrimonio como dimensiones de la extension. </t>
  </si>
  <si>
    <t>Estrategia 1. foro voces que emprenden, 2. taller proyecto de vida emprendedor, 3. convocatoria de innpulsa aplicamos a esto, y fuimos seleccionados como ganadores de esta misma. 4. diseno de propuesta evento emprende caribe en alianza con la embajada colombia de guyana. 5. estrategia banco de ideas de negocios de la comunidad educativa. 6. establecimiento de alianzas para la ruta MEK IT, varias U, cartas de contestacion donde nos van a apoyat</t>
  </si>
  <si>
    <t>El primer numero concepto de GYM, el segundo valor concepto de investigacion: SERVICIO ASESORIA EN PROCESOS DE INNOVACION Y DESARROLLO DE SOLUCIONES EMPRESARIALES</t>
  </si>
  <si>
    <t>Se fortalecieron las acciones orientadas a la promoción de habitos saludables, el autocuidado y la prevención de riesgos de salud. Sed fí brindó acompañamiento por medio de las profesionales de la dimensión de salud fìsica, se realizaron actividades educativas y se promovieron espacios de sensibilización para la comunidad institucional</t>
  </si>
  <si>
    <t xml:space="preserve">Se desarrollaron acciones de acompañamiento psicosocial, orientación y actividades formativas enfocadas al cuidado de la salud mental, el manejo emocional y la prevención de situaciones de riesgo. </t>
  </si>
  <si>
    <t xml:space="preserve">Se promovió la participación de la comunidad institucional en actividades recreativas, deportivas y de acondicionamiento físico, como estrategia de aprovechamiento del tiempo libre, la integración y el impulso de habitos saludables. </t>
  </si>
  <si>
    <t xml:space="preserve">Se impulsaron espacios de participación cultural desde la música, reforzando la identidad cultural y territorial. </t>
  </si>
  <si>
    <t xml:space="preserve">Se realizaron actividades orientadas a atender las necesidades socioeconómicas que pudieran afectar la permanencia y el bienestar de los estudiantes, se canalizaron apoyos y se contribuyo a la reducción de factores que inciden en la deserción o interrupción del proceso formativo como lo es el transporte. </t>
  </si>
  <si>
    <t xml:space="preserve">Se adelantaron acciones orientadas al fortalecimiento de habilidades personales y sociales de la comunidad institucional. Por medio de estas actividades se promovió la convivencia y la comunicación asertiva . </t>
  </si>
  <si>
    <t>elaboracion de registros de monitoreo ambiental para analizar el comportamiento climatico e informacion estrategica de proyectos asociados a la sostenibilidad de riesgo y cambio climatico. Creacion del curso de educacion continua crea tu primer mundo en el metaverso como iniciativa para el fortalecimiento de compentencias web 3.0 y de realidad virtual. articulacion con el encuentro deptal de semileros de investigacion a traves de taller practico "IA y programacion aplicada a jovenes investigadores". participacion con movilidad academica del estudiante michael cardozo en mexico cuauhtemoc como parte de la participacion en el congreso internacional 2025 con un proyecto avalado internacionalmente.</t>
  </si>
  <si>
    <t xml:space="preserve">Realizacion de la convocatorio de estimulos e incentivos a la producciones investigativa, fue llevada a consejo academico y consejo directivo, movilidad academica en pasantias acionales 2 pasantias la cuales fueron aprobadas el apoyo de participacion para los pasantes en cali y medellin. ejecucion de 4 proyectos pilotos para la implementacion de produccion investigativa en torno a sectores medio ambientales, agricolas y entrenamiento deportivo. fortalecimiento academico y cientifico bajo el convenio UNAL servicios ecosistemicos, realizacion del EDESI 2026, que es el encuentro deptal de investigacion con participacion de 29 proyectos de investigacioin. </t>
  </si>
  <si>
    <t xml:space="preserve">ejecucion de 4 proyectos pilotos para la implementacion de produccion investigativa en torno a sectores medio ambientales, agricolas y entrenamiento deportivo. </t>
  </si>
  <si>
    <t xml:space="preserve">se han formulado y presentado 2 proyectos para fuentes externas de financiacion y 1 presentado al Sistema general de regalias. </t>
  </si>
  <si>
    <t>No se ha comenzado porque la plataforma platzi la estan utilizando para otras certificaciones mientras. Lo mismo que el t1</t>
  </si>
  <si>
    <t>Se esta consolidando el borrador para la creacion del centro de cultura. Se esta en revision de doc de ingles para someterlo a secreataria de educacion, todo es con base en esto, sec educ tienen que certificarnos y, se debe revisar y contratar a alguien que haga la gestion.</t>
  </si>
  <si>
    <t>Implementar estrategias para la formalización y reconocimiento del centro de lenguas y cultura de la institución.</t>
  </si>
  <si>
    <t>Para el 2do trimstre se hizo un taller tipo conversatorio con un experto en pesca tradicional para los estudiantes de infotep y externos tambien. 2. taller tipo conversatorio acerca de la preparacion de los postres isleños con muestras gastronomicas. 3. conmemoracion del dia de afroraizalidad</t>
  </si>
  <si>
    <t xml:space="preserve">al momento sigue lo mismo en la institucion. Y em seguridad y privacidad de la informacion </t>
  </si>
  <si>
    <t>Politica de gobierno se va a evaluar trimestralmente sobre el total de actividades planeadas y seguridad de la informacion, se hace la evaluacion de acuerdo a las actividades descritas en el plan las cuales son 18. dentro de la ejecucion de las actividades acorde al cronograma de ejecucion de gobierno digital para el segundo trimestre se realizaron 17 de las 19 actividades planteadas referentes a: capacitacione e inducciones de la poblacion institucional, admin de infraestructura tecnologica, admin de sist de informacion, y renovacion y actualizacion de equipos tecnologicos. Durante el segundo trimestre, se ejecutó con éxito las actividades correspondientes a la gestión de seguridad. Específicamente, se dio respuesta a los requerimientos de FURAG, se logró la actualización de los procedimientos de seguridad y se llevó a cabo la revisión y actualización del plan de sensibilización en seguridad de la información, cumpliendo así con los objetivos propuestos para este periodo.</t>
  </si>
  <si>
    <t>Para el segundo trimestre se plantearon realizar actividades encaminadas al fortalecimiento tales como: 1. socializacion de la politica institucional de resultados de aprendizaje,(borrador) con el grupo SIAC y cuerpo docente,(se esta esperando el cambio de caracter porque no vale la pena presentarlo antes, en el 2do semestre se presenta ante el consejo directivo para que lo aprueben, para adoptarla.) 2. presentacion de la ruta armonizada para la implementacion de resultados de aprendizaje y definicion de roles de los actores institucionales,(los cuales son los docentes, coordinacion academica, sistema de aseg de calidad, estudiantes que hagan parte). 3. desarrollo de talleres participativos para la construccion de criterios y rubricas de evaluacion. (se desarrollaron con los profesores que fueron designados para desarrollar esta actividad, por programa hay 2 profesores, y de este solo se designo a 1, se hicieron capacitaciones presenciales y virtuales sobre construccion de criterios y rubricas de evaluacion de los resultados de aprendizje.) 4. definicion de las asignaturas focalizadas para la evaluacion de los resultados de aprendizaje primer periodo 2026.(se focalizaron fundamentacion matematica 1, prog de computadores 2, lectura y escritura critica 1, formacion ciudadana, seminario de emprendemiento 1, electiva de profundizacion 1.) 5. elaboracion de cronograma institucional para la evaluacion de resultados de aprendizaje. 6. formulacion de modelo preliminar de orientaciones para la seleccion de evidencias e instrumentos de evaluacion. 7. diseno de estrategias metodologicas para fortalecer la aplicacion de instrumentos de evaluacion y el analisis de resultados. desde el punto 4 se desarrollaran en el segundo semestre del 2026 para las carreras tecnologicas de ing de sistemas, (TODO ESTO SE HACE EN ACOMPANAMIENTO DE UNA CONTRATISTA EXTERNA, DE CARTAGENA)</t>
  </si>
  <si>
    <t xml:space="preserve">Dentro de las acciones realizadas se hicieron campanas institucionales en atencion al ciudadano, se realizaron seguimiento y control a las PQRSDF, se divulgaron canales de atencion virtuales (se hizo presencial la divulgacion) </t>
  </si>
  <si>
    <t>1. crear base de datos sistematizada actualizada con los egresados nuevos (adviser es la plataforma donde se dispone la informacion), 2. promover el intercambio de experiencia academcias e invesgitavitas a traves de conversatorios foros y/po conferencias. 3. canalizar las oprtunidades de empleo enviadas por el sector productivo de acuerdo con el perfil solicitado (mailing en la plataforma de eversoft). 4. Se crea convenio con optica como parte del programa de egresados. 5. egresado destacado, reconocimiento de egresado sobresaliente</t>
  </si>
  <si>
    <t xml:space="preserve">En el segundo trimestre se continuo con la implementacion del SGDA, se contunio con la implementacion de tablas de valoracion, se realizó visitas a las dependencias de la implementacion de las tablas de retencion documental. </t>
  </si>
  <si>
    <t xml:space="preserve">Se esta cumpliendo, jornadas de capacitacion de platzi y la unimagdalena. Esto se hace con el plan del PIC el cual en el cronograma tiene sus actividades por trimestre, jaime debe preguntar a cada area la realizacion de estas. Para el segundo trimestre se realiza socialzacion y aplicacion de los formatos, herramientas y canales con el fin de fortalecer gestion documental, optimizar comunicacion interna y facilitar el oportuno acceso a la informacion institucional. 1,2, 3, 4, 5 se trabajaron 5 ejes que estan en el plan de capacitacion, estos ejes se trabajan a traves de las plataformas platzi y universidad unimagdalena. con platzi hacen capacitaciones individuales, cursos que deben realizar durante 1 mes que se les da de tiempo. concursos o capacitaciones de conflicto, cultura org, excel basico, IA, habitos positivos. para el tercer trimestre se utilizara ASIET, plataforma donde se haran nuevas capacitaciones. </t>
  </si>
  <si>
    <t>AVANCE CUALITATIVO EN SEGURIDAD Y SALUD EN EL TRABAJO (SG-SST):
Durante el periodo evaluado, de abril a junio 30 de 2026 se evidencian importantes avances y mantenimiento en la implementación y fortalecimiento del (SG-SST). Se llevaron a cabo actividades de capacitación orientadas a la promoción de la salud y prevención de riesgos, tales como higiene postural, pausas activas, Investigación de ATEL, Inspecciones de seguridad, extintores y señalización, identificación de riesgos y peligros de acuerdo a sus áreas de trabajo, fomentando hábitos de vida saludables con los funcionarios y alumnos de la institución.
El programa de orden y aseo se ha fortalecido como un pilar fundamental dentro del SG-SST, promoviendo ambientes laborales seguros, organizados y saludables. Se han implementado buenas prácticas enfocadas en la correcta disposición de materiales, limpieza periódica de las áreas de trabajo y eliminación de condiciones inseguras que puedan generar accidentes. Asimismo, se ha sensibilizado al personal sobre la importancia de mantener sus espacios en óptimas condiciones, fomentando la cultura del autocuidado, la eficiencia operativa y la prevención de riesgos laborales.
Se realizaron los examenes periodicos  y la bateria de riesgo Psicosocial logrando una participación casi en la totalidad de los funcionarios. En cuanto a la gestión del riesgo, se ejecutó el mantenimiento anual de extintores, inspecciones a botiquines, camillas y equipos de emergencia, así como la dotación e instalación de elementos de atención de emergencias y señalización de evacuación la cual se debe de ajustar de acuerdo a los cambios y nuevos salones los cuales se están entregando para mayor comodidad.
Con el COPASST, Comité de Convivencia se vienen realizando las reuniones mensuales ordinaria y extraordinarias en caso que se requiera, tocando los temas de los cronogramas del SG-SST y el plan anula de trabajo, con las brigadas de emergencia para el periodo 2025–2027, estamos en proceso de adaptación ya que muchos no cuentan con el tiempo suficiente para asistir a las capacitaciones que se van a programar con la ARL, junto con la capacitación de sus integrantes y responsabilidades.La cual se logra una integración de los brigadista para asistir a la brigada nacional, realizdad por la ARL (POSITIVA) aqui en la isla realizada el 12 de Junio de 2026, jornada completa, logrando que se destacara uno de nuestros brigadistra entre las empresas asistentes.
En articulación con el COPASST, la universidad ha venido desarrollando inspecciones de seguridad de manera periódica en las diferentes áreas e instalaciones, con el objetivo de identificar condiciones y actos inseguros que puedan afectar la integridad de la comunidad educativa. Estas inspecciones permiten evaluar el estado de la infraestructura, equipos, señalización, rutas de evacuación y condiciones locativas en general, generando hallazgos que son documentados y priorizados para la implementación de acciones correctivas y preventivas. Asimismo, se promueve la participación activa de los integrantes del COPASST, fortaleciendo la cultura de prevención, el cumplimiento de la normatividad vigente y la mejora continua del SG-SST.
Desde el área de SST se ha avanzado en la implementación del protocolo de prevención, atención y sanción del acoso sexual en el ámbito laboral, con el propósito de garantizar espacios seguros, respetuosos y libres de violencias. Este documento fue entrega para concejo académico diera su aprobación y proceder a la socialización del protocolo a toda la comunidad universitaria, la definición de rutas claras de atención y denuncia, y la designación de instancias responsables para la recepción y gestión de los casos con enfoque de confidencialidad y debida diligencia. Asimismo, se han desarrollado jornadas de sensibilización y capacitación orientadas a la prevención, el reconocimiento de conductas de acoso y la promoción del respeto y la equidad. Estas acciones fortalecen la cultura institucional, el bienestar laboral y el cumplimiento de la normatividad vigente estas acciones realizadas por el área de la Dra. Sherry Lee Espinosa de Inclusión y Bienestar.
El Instituto Infotep ha fortalecido el proceso de reporte e investigación de Accidentes de Trabajo y Enfermedades Laborales (ATEL), garantizando el registro oportuno, análisis y seguimiento de los eventos presentados. Se cuenta con procedimientos definidos para la notificación inmediata de incidentes, así como con la participación del COPASST en la investigación de las causas y la formulación de acciones correctivas y preventivas. Asimismo, se realiza el seguimiento estadístico de la accidentalidad y ausentismo laboral, permitiendo la identificación de tendencias y la implementación de estrategias orientadas a la mitigación de riesgos. Estas acciones contribuyen al mejoramiento continuo del SG-SST  y a la protección integral de los trabajadores.
las 2 activiades adicionales son reporte ante el ministerio y la implementacion del sistema de vigilancia riesgo psicosocial en la ejecucion de la bateria de riesgo psicosocial de todos los funcionarios.</t>
  </si>
  <si>
    <t>Del ministerio enviaron 2 personas contratadas a traves de la universidad pedagogica para impulsar la estrategia de transito inmediato a educ superior, (PTIES) con ellas se realizo una reunion presencial en la institucion, en conjunto a un enlace de sec educacion de la gobernacion deptal, se establecieron compromisos, actualizar la minuta para firmar el convenio sin embargo no se ha obtenido respuesta del tema.</t>
  </si>
  <si>
    <t>Se evaluaron todos estso que estaban en etapa de alistamiento para el segundo trimesrte y se esta trabajando en la preparacion de los informes de los resultados de estos informes</t>
  </si>
  <si>
    <t>La institucion no cuenta con los resultados ya que el ICFES no ha notificado esto a la institucion</t>
  </si>
  <si>
    <t xml:space="preserve">1. se realiza movilidad internacional a Mexico, REDCOLSI encuentro internacional de semilleros de investigacion </t>
  </si>
  <si>
    <t>Se establecieron conveniones internacionales para el intercambio de material curricular y posible smovilidades</t>
  </si>
  <si>
    <t>De estas 14 se remarcan las movilidades a providencia, barrancabermeja por parte del rector, cuarta cumbre nacional de emprendedores, movilidades por parte de bienestar a santa marta a participacion de ASCUN y festivales de cultura ASCUN por parte de los musicos de la institucion.</t>
  </si>
  <si>
    <t>Dentro de estas movilidades tenemos: internacionales (se desarrollo en las instialaciones de IUSAI red de prototipado y manufactura aditiva con los profesores de la U politecnica de madrid, Sra fanny viene de Hungria, socializo el proyecto de emprendimiento de cooperacion internacional e innovacion pilot project for education and innovation and collaborative internationationalitation entrepeneurship and apply simulation to strenghthen global and entrepeneurial competencies in colombian higher education institutions ) y nacionales</t>
  </si>
  <si>
    <t>1. Cargue de SNIES se mejoro el proceso de la informacion contable, flujo de efectivo y estado de cambio patrimonial. 2. reporte a CHIP (contraloria) optimizando los tiempos internos y procesos de la informacion. 3. mejora en area contable en cuanto al calculo del IBC de los contratistas al momento de sus cuentas de cobro.</t>
  </si>
  <si>
    <t>segun el SNIES se tienen 801 personas matriculadas para el primer semestre del año 2026.</t>
  </si>
  <si>
    <t>PLAN DE ACCIÓN 2026: COMPONENTE GESTIÓN MISIONAL 
INSTITUTO NACIONAL DE FORMACIÓN TÉCNICA PROFESIONAL DE SAN ANDRÉS Y PROVIDENCIA - INFOTEP SAI</t>
  </si>
  <si>
    <t>SEGUIMIENTO 2DO TRIMESTRE DE 2026- MESES: ABRIL -MAYO</t>
  </si>
  <si>
    <t>Vicerrectoría Académica - Jamina  Hernry</t>
  </si>
  <si>
    <t>Vicerrectoría Académica - Jamina  Hernry, Bienestar Universitario- Luisa Archbold</t>
  </si>
  <si>
    <t>Bienestar Universitario- Luisa Archbold</t>
  </si>
  <si>
    <t>Vicerrectoría Académica: Centro de lenguas - Emelino O'Neill</t>
  </si>
  <si>
    <t>Vicerrectoría Académica: Coordinación de Extensión - Julliet Orozco</t>
  </si>
  <si>
    <t>Vicerrectoría Académica: Coordinación de Extensión - Julliet Orozco + Elizabeth Outten</t>
  </si>
  <si>
    <t>Vicerrectoría Académica: Coordinación de Bienestar - Luisa Archbold</t>
  </si>
  <si>
    <t>Vicerrectoría Académica: Coordinación de investigación - Ian David Criollo</t>
  </si>
  <si>
    <t>Vicerrectoría Académica: Coordinación de Extensión - Julliet Orozco+ Derick  Hudson</t>
  </si>
  <si>
    <t>SEGUIMIENTO 2DO TRIMESTRE DE 2026- MESES: ENERO-MARZO</t>
  </si>
  <si>
    <t>Rectoria: Planeación + lideres de proceso</t>
  </si>
  <si>
    <t>Vicerrectoría Administrativa y financiera AVELINO MEZA+lider de proceso: Esme</t>
  </si>
  <si>
    <t>Vicerrectoria Académica: Jamina Henry + Janelle Forbes</t>
  </si>
  <si>
    <t>Vicerrectoría Administrativa y financiera AVELINO MEZA</t>
  </si>
  <si>
    <t>Vicerrectoría Administrativa y financiera: Jefe de talento Humano- Jaime Jimenez + Andres Meza</t>
  </si>
  <si>
    <t>Vicerrectoría Administrativa y financiera: Jefe de Talento Humano + Líder de SST- Jaime Jimenez + Carolina Uribe</t>
  </si>
  <si>
    <t>Vicerrectoría Administrativa y financiera: Jefe de Talento Humano + Líder de SST- Alirio renteria</t>
  </si>
  <si>
    <t>Vicerrectoría Administrativa y financiera - Avelino  Meza</t>
  </si>
  <si>
    <t>Vicerrectoría Administrativa y financiera: Sistemas y Tecnología Jeiner Lora</t>
  </si>
  <si>
    <t>Vicerrectoría Administrativa y financiera - Avelino Meza</t>
  </si>
  <si>
    <t>Rectoria: Planeación + Comunicaciones-Lynne Davis+ Mike Evans</t>
  </si>
  <si>
    <t>Vicerrectoría Administrativa y financiera: Gestión Documental Zoraida Vanegas</t>
  </si>
  <si>
    <t>Vicerrectoría Administrativa y financiera: Coordinadora de calidad  Janelle Forbes</t>
  </si>
  <si>
    <t>Se tomo la decision de hasta que no se haga el cambio de caracter no se envian los documentos, para que no se duplicaran los esfuerzos. Se adoptaron estatutos generales de la nueva figura del IUSAI, y a partir de esto para que puedan entrar en vigencia las nuevas politicas y demas temas de desarrollo institucional.</t>
  </si>
  <si>
    <t>Centro de formación de Tecnologia se en encuentra en adecuación</t>
  </si>
  <si>
    <t>Vicerrectoría Académica - Jamina  Hernry, Sistemas Jainer Lora</t>
  </si>
  <si>
    <t xml:space="preserve">Se mirara en el docens con nuevo aplicativo </t>
  </si>
  <si>
    <t>Se envia la resolucion que autoriza el cambio de carácter para proceder con la actividad.</t>
  </si>
  <si>
    <t>No se cuenta con un diseño  o formulación del plan de dotación, adecuacion y mantenimiento de las instalaciones físicas de la institución.</t>
  </si>
  <si>
    <t xml:space="preserve">Durante el desarrollo de las estrategias para mejorar el bienestar social del talento humano, se dieron los diferentes avances en la implementación del mismo plasmado en los informes a continuación: Informe del empleado del mes, celebracion del dia de mujer, hombre, nino, cumpleanos de funcionarios, dia de las madres, participacion del minsterio, se une al plan integral estas estrategias.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</si>
</sst>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1" formatCode="_-* #,##0_-;\-* #,##0_-;_-* &quot;-&quot;_-;_-@_-"/>
    <numFmt numFmtId="164" formatCode="0.0%"/>
  </numFmts>
  <fonts count="25">
    <font>
      <sz val="12"/>
      <color theme="1"/>
      <name val="Aptos Narrow"/>
      <family val="2"/>
      <scheme val="minor"/>
    </font>
    <font>
      <sz val="12"/>
      <color theme="1"/>
      <name val="Aptos Narrow"/>
      <family val="2"/>
      <scheme val="minor"/>
    </font>
    <font>
      <b/>
      <sz val="12"/>
      <color theme="1"/>
      <name val="Arial"/>
      <family val="2"/>
    </font>
    <font>
      <b/>
      <sz val="10"/>
      <color rgb="FF000000"/>
      <name val="Arial"/>
      <family val="2"/>
    </font>
    <font>
      <sz val="10"/>
      <color theme="1"/>
      <name val="Arial"/>
      <family val="2"/>
    </font>
    <font>
      <sz val="10"/>
      <color rgb="FF000000"/>
      <name val="Arial"/>
      <family val="2"/>
    </font>
    <font>
      <sz val="10"/>
      <name val="Arial"/>
      <family val="2"/>
    </font>
    <font>
      <b/>
      <sz val="10"/>
      <name val="Arial"/>
      <family val="2"/>
    </font>
    <font>
      <b/>
      <sz val="11"/>
      <color theme="1"/>
      <name val="Book Antiqua"/>
      <family val="1"/>
    </font>
    <font>
      <b/>
      <sz val="8"/>
      <color theme="1"/>
      <name val="Tahoma"/>
      <family val="2"/>
    </font>
    <font>
      <sz val="11"/>
      <name val="Calibri"/>
      <family val="2"/>
    </font>
    <font>
      <sz val="11"/>
      <color theme="1"/>
      <name val="Aptos Narrow"/>
      <family val="2"/>
      <scheme val="minor"/>
    </font>
    <font>
      <b/>
      <sz val="9"/>
      <color rgb="FF000000"/>
      <name val="Tahoma"/>
      <family val="2"/>
    </font>
    <font>
      <sz val="9"/>
      <color rgb="FF000000"/>
      <name val="Tahoma"/>
      <family val="2"/>
    </font>
    <font>
      <sz val="12"/>
      <color rgb="FF006100"/>
      <name val="Aptos Narrow"/>
      <family val="2"/>
    </font>
    <font>
      <sz val="12"/>
      <color rgb="FF9C0006"/>
      <name val="Aptos Narrow"/>
      <family val="2"/>
    </font>
    <font>
      <sz val="12"/>
      <color rgb="FF9C5700"/>
      <name val="Aptos Narrow"/>
      <family val="2"/>
    </font>
    <font>
      <b/>
      <sz val="12"/>
      <color theme="1"/>
      <name val="Aptos Narrow"/>
      <scheme val="minor"/>
    </font>
    <font>
      <b/>
      <sz val="11"/>
      <color theme="1"/>
      <name val="Calibri"/>
      <family val="2"/>
    </font>
    <font>
      <b/>
      <sz val="10"/>
      <color theme="1"/>
      <name val="Calibri"/>
      <family val="2"/>
    </font>
    <font>
      <b/>
      <sz val="12"/>
      <color theme="0"/>
      <name val="Bookman Old Style"/>
      <family val="1"/>
    </font>
    <font>
      <b/>
      <sz val="18"/>
      <color rgb="FFFFFFFF"/>
      <name val="Bookman Old Style"/>
      <family val="1"/>
    </font>
    <font>
      <sz val="11"/>
      <color rgb="FF000000"/>
      <name val="Book Antiqua"/>
      <family val="1"/>
    </font>
    <font>
      <sz val="11"/>
      <color theme="1"/>
      <name val="Book Antiqua"/>
      <family val="1"/>
    </font>
    <font>
      <sz val="12"/>
      <color rgb="FFFF0000"/>
      <name val="Aptos Narrow"/>
      <family val="2"/>
      <scheme val="minor"/>
    </font>
  </fonts>
  <fills count="12">
    <fill>
      <patternFill patternType="none"/>
    </fill>
    <fill>
      <patternFill patternType="gray125"/>
    </fill>
    <fill>
      <patternFill patternType="solid">
        <fgColor rgb="FFD9E2F3"/>
        <bgColor indexed="64"/>
      </patternFill>
    </fill>
    <fill>
      <patternFill patternType="solid">
        <fgColor rgb="FFFFFFFF"/>
        <bgColor indexed="64"/>
      </patternFill>
    </fill>
    <fill>
      <patternFill patternType="solid">
        <fgColor rgb="FFFEF2CB"/>
        <bgColor rgb="FFFEF2CB"/>
      </patternFill>
    </fill>
    <fill>
      <patternFill patternType="solid">
        <fgColor rgb="FFFFD965"/>
        <bgColor rgb="FFFFD965"/>
      </patternFill>
    </fill>
    <fill>
      <patternFill patternType="solid">
        <fgColor theme="0"/>
        <bgColor rgb="FFFFFFFF"/>
      </patternFill>
    </fill>
    <fill>
      <patternFill patternType="solid">
        <fgColor theme="0"/>
        <bgColor indexed="64"/>
      </patternFill>
    </fill>
    <fill>
      <patternFill patternType="solid">
        <fgColor theme="0"/>
        <bgColor theme="0"/>
      </patternFill>
    </fill>
    <fill>
      <patternFill patternType="solid">
        <fgColor rgb="FF0097CC"/>
        <bgColor indexed="64"/>
      </patternFill>
    </fill>
    <fill>
      <patternFill patternType="solid">
        <fgColor theme="3" tint="0.249977111117893"/>
        <bgColor indexed="64"/>
      </patternFill>
    </fill>
    <fill>
      <patternFill patternType="solid">
        <fgColor theme="4" tint="0.39997558519241921"/>
        <bgColor indexed="64"/>
      </patternFill>
    </fill>
  </fills>
  <borders count="40">
    <border>
      <left/>
      <right/>
      <top/>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indexed="64"/>
      </left>
      <right style="medium">
        <color rgb="FF000000"/>
      </right>
      <top/>
      <bottom/>
      <diagonal/>
    </border>
    <border>
      <left style="medium">
        <color rgb="FF000000"/>
      </left>
      <right style="medium">
        <color rgb="FF000000"/>
      </right>
      <top/>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right/>
      <top style="thick">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right style="thick">
        <color rgb="FF000000"/>
      </right>
      <top style="thick">
        <color rgb="FF000000"/>
      </top>
      <bottom/>
      <diagonal/>
    </border>
    <border>
      <left style="thick">
        <color rgb="FF000000"/>
      </left>
      <right style="thick">
        <color rgb="FF000000"/>
      </right>
      <top/>
      <bottom/>
      <diagonal/>
    </border>
    <border>
      <left/>
      <right style="thick">
        <color rgb="FF000000"/>
      </right>
      <top/>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bottom/>
      <diagonal/>
    </border>
    <border>
      <left style="thin">
        <color indexed="64"/>
      </left>
      <right/>
      <top/>
      <bottom style="thin">
        <color indexed="64"/>
      </bottom>
      <diagonal/>
    </border>
    <border>
      <left style="thick">
        <color rgb="FF000000"/>
      </left>
      <right style="thick">
        <color rgb="FF000000"/>
      </right>
      <top/>
      <bottom style="thin">
        <color indexed="64"/>
      </bottom>
      <diagonal/>
    </border>
    <border>
      <left style="thin">
        <color indexed="64"/>
      </left>
      <right/>
      <top style="thick">
        <color rgb="FF000000"/>
      </top>
      <bottom/>
      <diagonal/>
    </border>
    <border>
      <left style="medium">
        <color indexed="64"/>
      </left>
      <right/>
      <top/>
      <bottom/>
      <diagonal/>
    </border>
  </borders>
  <cellStyleXfs count="5">
    <xf numFmtId="0" fontId="0" fillId="0" borderId="0"/>
    <xf numFmtId="42" fontId="1" fillId="0" borderId="0" applyFont="0" applyFill="0" applyBorder="0" applyAlignment="0" applyProtection="0"/>
    <xf numFmtId="9" fontId="1" fillId="0" borderId="0" applyFont="0" applyFill="0" applyBorder="0" applyAlignment="0" applyProtection="0"/>
    <xf numFmtId="0" fontId="11" fillId="0" borderId="0"/>
    <xf numFmtId="41" fontId="1" fillId="0" borderId="0" applyFont="0" applyFill="0" applyBorder="0" applyAlignment="0" applyProtection="0"/>
  </cellStyleXfs>
  <cellXfs count="201">
    <xf numFmtId="0" fontId="0" fillId="0" borderId="0" xfId="0"/>
    <xf numFmtId="0" fontId="3" fillId="0" borderId="10" xfId="0" applyFont="1" applyBorder="1" applyAlignment="1">
      <alignment horizontal="center" vertical="center" wrapText="1"/>
    </xf>
    <xf numFmtId="0" fontId="4" fillId="0" borderId="10" xfId="0" applyFont="1" applyBorder="1" applyAlignment="1">
      <alignment horizontal="center" vertical="center" wrapText="1"/>
    </xf>
    <xf numFmtId="0" fontId="5" fillId="0" borderId="10" xfId="0" applyFont="1" applyBorder="1" applyAlignment="1">
      <alignment horizontal="center" vertical="center" wrapText="1"/>
    </xf>
    <xf numFmtId="0" fontId="6" fillId="0" borderId="10" xfId="0" applyFont="1" applyBorder="1" applyAlignment="1">
      <alignment horizontal="center" vertical="center" wrapText="1"/>
    </xf>
    <xf numFmtId="0" fontId="5" fillId="0" borderId="10" xfId="0" applyFont="1" applyBorder="1" applyAlignment="1">
      <alignment vertical="center" wrapText="1"/>
    </xf>
    <xf numFmtId="0" fontId="4" fillId="0" borderId="10" xfId="0" applyFont="1" applyBorder="1" applyAlignment="1">
      <alignment horizontal="center" vertical="center"/>
    </xf>
    <xf numFmtId="3" fontId="4" fillId="0" borderId="10" xfId="0" applyNumberFormat="1" applyFont="1" applyBorder="1" applyAlignment="1">
      <alignment horizontal="center" vertical="center" wrapText="1"/>
    </xf>
    <xf numFmtId="0" fontId="0" fillId="0" borderId="10" xfId="0" applyBorder="1"/>
    <xf numFmtId="0" fontId="8" fillId="0" borderId="12" xfId="0" applyFont="1" applyBorder="1" applyAlignment="1">
      <alignment vertical="center" wrapText="1"/>
    </xf>
    <xf numFmtId="0" fontId="8" fillId="3" borderId="12" xfId="0" applyFont="1" applyFill="1" applyBorder="1" applyAlignment="1">
      <alignment vertical="center" wrapText="1"/>
    </xf>
    <xf numFmtId="42" fontId="0" fillId="0" borderId="21" xfId="1" applyFont="1" applyBorder="1" applyAlignment="1">
      <alignment horizontal="center" vertical="center"/>
    </xf>
    <xf numFmtId="42" fontId="0" fillId="0" borderId="22" xfId="1" applyFont="1" applyBorder="1" applyAlignment="1">
      <alignment horizontal="center" vertical="center"/>
    </xf>
    <xf numFmtId="42" fontId="0" fillId="0" borderId="8" xfId="1" applyFont="1" applyBorder="1" applyAlignment="1">
      <alignment horizontal="center" vertical="center"/>
    </xf>
    <xf numFmtId="9" fontId="5" fillId="0" borderId="10" xfId="0" applyNumberFormat="1" applyFont="1" applyBorder="1" applyAlignment="1">
      <alignment horizontal="center" vertical="center" wrapText="1"/>
    </xf>
    <xf numFmtId="9" fontId="4" fillId="0" borderId="10" xfId="0" applyNumberFormat="1" applyFont="1" applyBorder="1" applyAlignment="1">
      <alignment horizontal="center" vertical="center" wrapText="1"/>
    </xf>
    <xf numFmtId="42" fontId="0" fillId="0" borderId="10" xfId="1" applyFont="1" applyBorder="1" applyAlignment="1">
      <alignment horizontal="center"/>
    </xf>
    <xf numFmtId="42" fontId="0" fillId="0" borderId="10" xfId="1" applyFont="1" applyBorder="1" applyAlignment="1">
      <alignment horizontal="center" vertical="center"/>
    </xf>
    <xf numFmtId="42" fontId="8" fillId="3" borderId="12" xfId="1" applyFont="1" applyFill="1" applyBorder="1" applyAlignment="1">
      <alignment horizontal="center" wrapText="1"/>
    </xf>
    <xf numFmtId="42" fontId="0" fillId="0" borderId="0" xfId="1" applyFont="1" applyAlignment="1">
      <alignment horizontal="center"/>
    </xf>
    <xf numFmtId="42" fontId="0" fillId="0" borderId="20" xfId="1" applyFont="1" applyBorder="1" applyAlignment="1">
      <alignment horizontal="center" vertical="center"/>
    </xf>
    <xf numFmtId="0" fontId="0" fillId="0" borderId="10" xfId="0" applyBorder="1" applyAlignment="1">
      <alignment horizontal="center" vertical="center"/>
    </xf>
    <xf numFmtId="0" fontId="3" fillId="6" borderId="7" xfId="3" applyFont="1" applyFill="1" applyBorder="1" applyAlignment="1">
      <alignment vertical="center" wrapText="1"/>
    </xf>
    <xf numFmtId="0" fontId="3" fillId="6" borderId="8" xfId="3" applyFont="1" applyFill="1" applyBorder="1" applyAlignment="1">
      <alignment vertical="center" wrapText="1"/>
    </xf>
    <xf numFmtId="0" fontId="5" fillId="7" borderId="7" xfId="0" applyFont="1" applyFill="1" applyBorder="1" applyAlignment="1">
      <alignment vertical="center" wrapText="1"/>
    </xf>
    <xf numFmtId="0" fontId="5" fillId="7" borderId="8" xfId="0" applyFont="1" applyFill="1" applyBorder="1" applyAlignment="1">
      <alignment vertical="center" wrapText="1"/>
    </xf>
    <xf numFmtId="0" fontId="4" fillId="7" borderId="8" xfId="0" applyFont="1" applyFill="1" applyBorder="1" applyAlignment="1">
      <alignment vertical="center" wrapText="1"/>
    </xf>
    <xf numFmtId="0" fontId="3" fillId="6" borderId="9" xfId="3" applyFont="1" applyFill="1" applyBorder="1" applyAlignment="1">
      <alignment horizontal="center" vertical="center" wrapText="1"/>
    </xf>
    <xf numFmtId="0" fontId="3" fillId="6" borderId="10" xfId="3" applyFont="1" applyFill="1" applyBorder="1" applyAlignment="1">
      <alignment horizontal="center" vertical="center" wrapText="1"/>
    </xf>
    <xf numFmtId="0" fontId="5" fillId="7" borderId="9" xfId="0" applyFont="1" applyFill="1" applyBorder="1" applyAlignment="1">
      <alignment horizontal="center" vertical="center" wrapText="1"/>
    </xf>
    <xf numFmtId="0" fontId="5" fillId="6" borderId="10" xfId="3" applyFont="1" applyFill="1" applyBorder="1" applyAlignment="1">
      <alignment horizontal="center" vertical="center" wrapText="1"/>
    </xf>
    <xf numFmtId="0" fontId="5" fillId="6" borderId="10"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3" fillId="6" borderId="23" xfId="3" applyFont="1" applyFill="1" applyBorder="1" applyAlignment="1">
      <alignment horizontal="center" vertical="center" wrapText="1"/>
    </xf>
    <xf numFmtId="0" fontId="3" fillId="6" borderId="24" xfId="3" applyFont="1" applyFill="1" applyBorder="1" applyAlignment="1">
      <alignment horizontal="center" vertical="center" wrapText="1"/>
    </xf>
    <xf numFmtId="0" fontId="5" fillId="7" borderId="23" xfId="0" applyFont="1" applyFill="1" applyBorder="1" applyAlignment="1">
      <alignment horizontal="center" vertical="center" wrapText="1"/>
    </xf>
    <xf numFmtId="0" fontId="5" fillId="7" borderId="20"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3" fillId="6" borderId="11" xfId="3" applyFont="1" applyFill="1" applyBorder="1" applyAlignment="1">
      <alignment horizontal="center" vertical="center" wrapText="1"/>
    </xf>
    <xf numFmtId="0" fontId="3" fillId="7" borderId="12"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4" fillId="7" borderId="12" xfId="0" applyFont="1" applyFill="1" applyBorder="1" applyAlignment="1">
      <alignment horizontal="center" vertical="center" wrapText="1"/>
    </xf>
    <xf numFmtId="9" fontId="0" fillId="0" borderId="0" xfId="0" applyNumberFormat="1"/>
    <xf numFmtId="9" fontId="4" fillId="0" borderId="0" xfId="0" applyNumberFormat="1" applyFont="1" applyAlignment="1">
      <alignment horizontal="center" vertical="center" wrapText="1"/>
    </xf>
    <xf numFmtId="9" fontId="4" fillId="0" borderId="0" xfId="2"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1" fontId="4"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42" fontId="0" fillId="0" borderId="0" xfId="1" applyFont="1" applyBorder="1" applyAlignment="1">
      <alignment vertical="center"/>
    </xf>
    <xf numFmtId="1" fontId="0" fillId="0" borderId="0" xfId="0" applyNumberFormat="1"/>
    <xf numFmtId="3" fontId="5" fillId="6" borderId="10" xfId="3" applyNumberFormat="1" applyFont="1" applyFill="1" applyBorder="1" applyAlignment="1">
      <alignment horizontal="center" vertical="center" wrapText="1"/>
    </xf>
    <xf numFmtId="9" fontId="5" fillId="6" borderId="10" xfId="3" applyNumberFormat="1" applyFont="1" applyFill="1" applyBorder="1" applyAlignment="1">
      <alignment horizontal="center" vertical="center" wrapText="1"/>
    </xf>
    <xf numFmtId="9" fontId="4" fillId="7" borderId="10" xfId="0" applyNumberFormat="1" applyFont="1" applyFill="1" applyBorder="1" applyAlignment="1">
      <alignment horizontal="center" vertical="center" wrapText="1"/>
    </xf>
    <xf numFmtId="9" fontId="4" fillId="7" borderId="12" xfId="0" applyNumberFormat="1" applyFont="1" applyFill="1" applyBorder="1" applyAlignment="1">
      <alignment horizontal="center" vertical="center" wrapText="1"/>
    </xf>
    <xf numFmtId="0" fontId="10" fillId="0" borderId="22" xfId="0" applyFont="1" applyBorder="1" applyAlignment="1">
      <alignment horizontal="center" vertical="center"/>
    </xf>
    <xf numFmtId="0" fontId="10" fillId="0" borderId="8" xfId="0" applyFont="1" applyBorder="1" applyAlignment="1">
      <alignment horizontal="center" vertical="center"/>
    </xf>
    <xf numFmtId="9" fontId="0" fillId="0" borderId="10" xfId="0" applyNumberFormat="1" applyBorder="1" applyAlignment="1">
      <alignment horizontal="center" vertical="center"/>
    </xf>
    <xf numFmtId="1" fontId="0" fillId="0" borderId="10" xfId="0" applyNumberFormat="1" applyBorder="1" applyAlignment="1">
      <alignment horizontal="center" vertical="center"/>
    </xf>
    <xf numFmtId="42" fontId="0" fillId="0" borderId="0" xfId="1" applyFont="1" applyBorder="1" applyAlignment="1">
      <alignment horizontal="center"/>
    </xf>
    <xf numFmtId="42" fontId="0" fillId="0" borderId="0" xfId="1" applyFont="1" applyBorder="1" applyAlignment="1"/>
    <xf numFmtId="42" fontId="0" fillId="0" borderId="12" xfId="1" applyFont="1" applyBorder="1" applyAlignment="1">
      <alignment horizontal="center" vertical="center"/>
    </xf>
    <xf numFmtId="0" fontId="0" fillId="0" borderId="10" xfId="0" applyBorder="1" applyAlignment="1">
      <alignment horizontal="center" vertical="center" wrapText="1"/>
    </xf>
    <xf numFmtId="0" fontId="4" fillId="7" borderId="20" xfId="0" applyFont="1" applyFill="1" applyBorder="1" applyAlignment="1">
      <alignment horizontal="center" vertical="center" wrapText="1"/>
    </xf>
    <xf numFmtId="0" fontId="17" fillId="0" borderId="10" xfId="0" applyFont="1" applyBorder="1" applyAlignment="1">
      <alignment horizontal="center" vertical="center"/>
    </xf>
    <xf numFmtId="42" fontId="0" fillId="0" borderId="0" xfId="1" applyFont="1" applyAlignment="1">
      <alignment horizontal="center" vertical="center"/>
    </xf>
    <xf numFmtId="0" fontId="8" fillId="0" borderId="31" xfId="0" applyFont="1" applyBorder="1" applyAlignment="1">
      <alignment vertical="center" wrapText="1"/>
    </xf>
    <xf numFmtId="0" fontId="8" fillId="3" borderId="32" xfId="0" applyFont="1" applyFill="1" applyBorder="1" applyAlignment="1">
      <alignment vertical="center" wrapText="1"/>
    </xf>
    <xf numFmtId="42" fontId="0" fillId="0" borderId="10" xfId="1" applyFont="1" applyBorder="1"/>
    <xf numFmtId="0" fontId="0" fillId="0" borderId="15" xfId="0" applyBorder="1" applyAlignment="1">
      <alignment horizontal="center" vertical="center"/>
    </xf>
    <xf numFmtId="9" fontId="0" fillId="0" borderId="15" xfId="0" applyNumberFormat="1" applyBorder="1" applyAlignment="1">
      <alignment horizontal="center" vertical="center"/>
    </xf>
    <xf numFmtId="9" fontId="5" fillId="0" borderId="15" xfId="0" applyNumberFormat="1" applyFont="1" applyBorder="1" applyAlignment="1">
      <alignment horizontal="center" vertical="center" wrapText="1"/>
    </xf>
    <xf numFmtId="0" fontId="5" fillId="0" borderId="15" xfId="0" applyFont="1" applyBorder="1" applyAlignment="1">
      <alignment horizontal="center" vertical="center" wrapText="1"/>
    </xf>
    <xf numFmtId="9" fontId="4" fillId="0" borderId="15" xfId="2" applyFont="1" applyFill="1" applyBorder="1" applyAlignment="1">
      <alignment horizontal="center" vertical="center" wrapText="1"/>
    </xf>
    <xf numFmtId="0" fontId="4" fillId="0" borderId="15" xfId="0" applyFont="1" applyBorder="1" applyAlignment="1">
      <alignment horizontal="center" vertical="center" wrapText="1"/>
    </xf>
    <xf numFmtId="9" fontId="4" fillId="0" borderId="15" xfId="0" applyNumberFormat="1" applyFont="1" applyBorder="1" applyAlignment="1">
      <alignment horizontal="center" vertical="center" wrapText="1"/>
    </xf>
    <xf numFmtId="1" fontId="4" fillId="0" borderId="15" xfId="0" applyNumberFormat="1" applyFont="1" applyBorder="1" applyAlignment="1">
      <alignment horizontal="center" vertical="center" wrapText="1"/>
    </xf>
    <xf numFmtId="3" fontId="4" fillId="0" borderId="15" xfId="0" applyNumberFormat="1" applyFont="1" applyBorder="1" applyAlignment="1">
      <alignment horizontal="center" vertical="center" wrapText="1"/>
    </xf>
    <xf numFmtId="0" fontId="8" fillId="0" borderId="10" xfId="0" applyFont="1" applyBorder="1" applyAlignment="1">
      <alignment vertical="center" wrapText="1"/>
    </xf>
    <xf numFmtId="0" fontId="8" fillId="3" borderId="10" xfId="0" applyFont="1" applyFill="1" applyBorder="1" applyAlignment="1">
      <alignment vertical="center" wrapText="1"/>
    </xf>
    <xf numFmtId="42" fontId="0" fillId="0" borderId="10" xfId="0" applyNumberFormat="1" applyBorder="1"/>
    <xf numFmtId="9" fontId="0" fillId="0" borderId="10" xfId="2" applyFont="1" applyBorder="1" applyAlignment="1">
      <alignment horizontal="center" vertical="center"/>
    </xf>
    <xf numFmtId="0" fontId="0" fillId="0" borderId="0" xfId="0" applyAlignment="1">
      <alignment horizontal="center" vertical="center"/>
    </xf>
    <xf numFmtId="9" fontId="0" fillId="0" borderId="10" xfId="1" applyNumberFormat="1" applyFont="1" applyBorder="1" applyAlignment="1">
      <alignment horizontal="center" vertical="center"/>
    </xf>
    <xf numFmtId="1" fontId="0" fillId="0" borderId="10" xfId="4" applyNumberFormat="1" applyFont="1" applyBorder="1" applyAlignment="1">
      <alignment horizontal="center" vertical="center"/>
    </xf>
    <xf numFmtId="164" fontId="0" fillId="0" borderId="10" xfId="2" applyNumberFormat="1" applyFont="1" applyBorder="1" applyAlignment="1">
      <alignment horizontal="center" vertical="center"/>
    </xf>
    <xf numFmtId="41" fontId="0" fillId="0" borderId="10" xfId="4" applyFont="1" applyBorder="1" applyAlignment="1">
      <alignment horizontal="center" vertical="center"/>
    </xf>
    <xf numFmtId="9" fontId="0" fillId="0" borderId="0" xfId="0" applyNumberFormat="1" applyAlignment="1">
      <alignment horizontal="center" vertical="center"/>
    </xf>
    <xf numFmtId="0" fontId="20" fillId="10" borderId="0" xfId="0" applyFont="1" applyFill="1" applyAlignment="1">
      <alignment vertical="center" wrapText="1"/>
    </xf>
    <xf numFmtId="9" fontId="0" fillId="0" borderId="0" xfId="2" applyFont="1"/>
    <xf numFmtId="0" fontId="0" fillId="0" borderId="10" xfId="0" applyBorder="1" applyAlignment="1">
      <alignment vertical="center" wrapText="1"/>
    </xf>
    <xf numFmtId="0" fontId="22" fillId="0" borderId="10"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20" xfId="0" applyFont="1" applyBorder="1" applyAlignment="1">
      <alignment horizontal="center" vertical="center" wrapText="1"/>
    </xf>
    <xf numFmtId="0" fontId="24" fillId="0" borderId="10" xfId="0" applyFont="1" applyBorder="1" applyAlignment="1">
      <alignment horizontal="center" vertical="center"/>
    </xf>
    <xf numFmtId="9" fontId="24" fillId="0" borderId="10" xfId="0" applyNumberFormat="1" applyFont="1" applyBorder="1" applyAlignment="1">
      <alignment horizontal="center" vertical="center"/>
    </xf>
    <xf numFmtId="0" fontId="24" fillId="0" borderId="10" xfId="0" applyFont="1" applyBorder="1"/>
    <xf numFmtId="0" fontId="0" fillId="0" borderId="0" xfId="0" applyAlignment="1">
      <alignment vertical="center"/>
    </xf>
    <xf numFmtId="0" fontId="0" fillId="0" borderId="10" xfId="0" applyBorder="1" applyAlignment="1">
      <alignment vertical="center"/>
    </xf>
    <xf numFmtId="0" fontId="24" fillId="0" borderId="10" xfId="0" applyFont="1" applyBorder="1" applyAlignment="1">
      <alignment vertical="center"/>
    </xf>
    <xf numFmtId="0" fontId="4" fillId="0" borderId="10" xfId="0" applyFont="1" applyBorder="1" applyAlignment="1">
      <alignment vertical="center" wrapText="1"/>
    </xf>
    <xf numFmtId="0" fontId="18" fillId="9" borderId="10"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3" borderId="10" xfId="0" applyFont="1" applyFill="1" applyBorder="1" applyAlignment="1">
      <alignment horizontal="center" vertical="center" wrapText="1"/>
    </xf>
    <xf numFmtId="9" fontId="19" fillId="9" borderId="10" xfId="2" applyFont="1" applyFill="1" applyBorder="1" applyAlignment="1">
      <alignment horizontal="center" vertical="center" wrapText="1"/>
    </xf>
    <xf numFmtId="0" fontId="19" fillId="9" borderId="10" xfId="0" applyFont="1" applyFill="1" applyBorder="1" applyAlignment="1">
      <alignment horizontal="center" vertical="center" wrapText="1"/>
    </xf>
    <xf numFmtId="0" fontId="8" fillId="0" borderId="20"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2" fillId="2" borderId="14"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0" borderId="10"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10" xfId="0" applyFont="1" applyBorder="1" applyAlignment="1">
      <alignment horizontal="center" vertical="center"/>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8" xfId="0" applyFont="1" applyBorder="1" applyAlignment="1">
      <alignment horizontal="center" vertical="center" wrapText="1"/>
    </xf>
    <xf numFmtId="0" fontId="4" fillId="0" borderId="10" xfId="0" applyFont="1" applyBorder="1" applyAlignment="1">
      <alignment horizontal="center" vertical="center"/>
    </xf>
    <xf numFmtId="0" fontId="3" fillId="4" borderId="20"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5" borderId="33" xfId="0" applyFont="1" applyFill="1" applyBorder="1" applyAlignment="1">
      <alignment horizontal="center" vertical="center" wrapText="1"/>
    </xf>
    <xf numFmtId="0" fontId="3" fillId="5" borderId="34"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6" xfId="0" applyFont="1" applyFill="1" applyBorder="1" applyAlignment="1">
      <alignment horizontal="center" vertical="center" wrapText="1"/>
    </xf>
    <xf numFmtId="42" fontId="8" fillId="3" borderId="15" xfId="1" applyFont="1" applyFill="1" applyBorder="1" applyAlignment="1">
      <alignment horizontal="center" wrapText="1"/>
    </xf>
    <xf numFmtId="42" fontId="8" fillId="3" borderId="16" xfId="1" applyFont="1" applyFill="1" applyBorder="1" applyAlignment="1">
      <alignment horizontal="center" wrapText="1"/>
    </xf>
    <xf numFmtId="9" fontId="0" fillId="0" borderId="20" xfId="0" applyNumberFormat="1" applyBorder="1" applyAlignment="1">
      <alignment horizontal="center" vertical="center"/>
    </xf>
    <xf numFmtId="9" fontId="0" fillId="0" borderId="22" xfId="0" applyNumberFormat="1" applyBorder="1" applyAlignment="1">
      <alignment horizontal="center" vertical="center"/>
    </xf>
    <xf numFmtId="9" fontId="0" fillId="0" borderId="8" xfId="0" applyNumberFormat="1" applyBorder="1" applyAlignment="1">
      <alignment horizontal="center" vertical="center"/>
    </xf>
    <xf numFmtId="42" fontId="0" fillId="0" borderId="22" xfId="1" applyFont="1" applyBorder="1" applyAlignment="1">
      <alignment horizontal="center" vertical="center"/>
    </xf>
    <xf numFmtId="42" fontId="0" fillId="0" borderId="8" xfId="1" applyFont="1" applyBorder="1" applyAlignment="1">
      <alignment horizontal="center" vertical="center"/>
    </xf>
    <xf numFmtId="42" fontId="0" fillId="0" borderId="20" xfId="1" applyFont="1" applyBorder="1" applyAlignment="1">
      <alignment horizontal="center" vertical="center"/>
    </xf>
    <xf numFmtId="0" fontId="0" fillId="0" borderId="20" xfId="0" applyBorder="1" applyAlignment="1">
      <alignment horizontal="center"/>
    </xf>
    <xf numFmtId="0" fontId="0" fillId="0" borderId="22" xfId="0" applyBorder="1" applyAlignment="1">
      <alignment horizontal="center"/>
    </xf>
    <xf numFmtId="0" fontId="0" fillId="0" borderId="8" xfId="0" applyBorder="1" applyAlignment="1">
      <alignment horizontal="center"/>
    </xf>
    <xf numFmtId="9" fontId="0" fillId="0" borderId="33" xfId="0" applyNumberFormat="1"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42" fontId="0" fillId="0" borderId="20" xfId="1" applyFont="1" applyFill="1" applyBorder="1" applyAlignment="1">
      <alignment horizontal="center" vertical="center"/>
    </xf>
    <xf numFmtId="42" fontId="0" fillId="0" borderId="22" xfId="1" applyFont="1" applyFill="1" applyBorder="1" applyAlignment="1">
      <alignment horizontal="center" vertical="center"/>
    </xf>
    <xf numFmtId="42" fontId="0" fillId="0" borderId="8" xfId="1" applyFont="1" applyFill="1" applyBorder="1" applyAlignment="1">
      <alignment horizontal="center" vertical="center"/>
    </xf>
    <xf numFmtId="0" fontId="21" fillId="11" borderId="39" xfId="0" applyFont="1" applyFill="1" applyBorder="1" applyAlignment="1">
      <alignment horizontal="center" vertical="center" wrapText="1"/>
    </xf>
    <xf numFmtId="0" fontId="21" fillId="11" borderId="0" xfId="0" applyFont="1" applyFill="1" applyBorder="1" applyAlignment="1">
      <alignment horizontal="center" vertical="center" wrapText="1"/>
    </xf>
    <xf numFmtId="0" fontId="20" fillId="10" borderId="0" xfId="0" applyFont="1" applyFill="1" applyAlignment="1">
      <alignment horizontal="center" vertical="center" wrapText="1"/>
    </xf>
    <xf numFmtId="0" fontId="0" fillId="0" borderId="10" xfId="0" applyBorder="1" applyAlignment="1">
      <alignment horizontal="center"/>
    </xf>
    <xf numFmtId="42" fontId="0" fillId="0" borderId="20" xfId="1" applyFont="1" applyBorder="1" applyAlignment="1">
      <alignment horizontal="center"/>
    </xf>
    <xf numFmtId="42" fontId="0" fillId="0" borderId="22" xfId="1" applyFont="1" applyBorder="1" applyAlignment="1">
      <alignment horizontal="center"/>
    </xf>
    <xf numFmtId="42" fontId="0" fillId="0" borderId="8" xfId="1" applyFont="1" applyBorder="1" applyAlignment="1">
      <alignment horizontal="center"/>
    </xf>
    <xf numFmtId="0" fontId="0" fillId="0" borderId="22" xfId="0" applyBorder="1" applyAlignment="1">
      <alignment horizontal="center" vertical="center"/>
    </xf>
    <xf numFmtId="0" fontId="0" fillId="0" borderId="8" xfId="0" applyBorder="1" applyAlignment="1">
      <alignment horizontal="center" vertical="center"/>
    </xf>
    <xf numFmtId="0" fontId="18" fillId="9" borderId="27" xfId="0" applyFont="1" applyFill="1" applyBorder="1" applyAlignment="1">
      <alignment horizontal="center" vertical="center" wrapText="1"/>
    </xf>
    <xf numFmtId="0" fontId="18" fillId="9" borderId="31" xfId="0" applyFont="1" applyFill="1" applyBorder="1" applyAlignment="1">
      <alignment horizontal="center" vertical="center" wrapText="1"/>
    </xf>
    <xf numFmtId="0" fontId="8" fillId="0" borderId="30" xfId="0" applyFont="1" applyBorder="1" applyAlignment="1">
      <alignment horizontal="center" vertical="center" wrapText="1"/>
    </xf>
    <xf numFmtId="0" fontId="8" fillId="0" borderId="32" xfId="0" applyFont="1" applyBorder="1" applyAlignment="1">
      <alignment horizontal="center" vertical="center" wrapText="1"/>
    </xf>
    <xf numFmtId="0" fontId="8" fillId="3" borderId="28" xfId="0" applyFont="1" applyFill="1" applyBorder="1" applyAlignment="1">
      <alignment horizontal="center" vertical="center" wrapText="1"/>
    </xf>
    <xf numFmtId="0" fontId="8" fillId="3" borderId="29" xfId="0" applyFont="1" applyFill="1" applyBorder="1" applyAlignment="1">
      <alignment horizontal="center" vertical="center" wrapText="1"/>
    </xf>
    <xf numFmtId="0" fontId="8" fillId="0" borderId="27" xfId="0" applyFont="1" applyBorder="1" applyAlignment="1">
      <alignment horizontal="center" vertical="center" wrapText="1"/>
    </xf>
    <xf numFmtId="0" fontId="8" fillId="0" borderId="31" xfId="0" applyFont="1" applyBorder="1" applyAlignment="1">
      <alignment horizontal="center" vertical="center" wrapText="1"/>
    </xf>
    <xf numFmtId="0" fontId="8" fillId="3" borderId="26" xfId="0" applyFont="1" applyFill="1" applyBorder="1" applyAlignment="1">
      <alignment horizontal="center" vertical="center" wrapText="1"/>
    </xf>
    <xf numFmtId="9" fontId="19" fillId="9" borderId="27" xfId="2" applyFont="1" applyFill="1" applyBorder="1" applyAlignment="1">
      <alignment horizontal="center" vertical="center" wrapText="1"/>
    </xf>
    <xf numFmtId="9" fontId="19" fillId="9" borderId="31" xfId="2" applyFont="1" applyFill="1" applyBorder="1" applyAlignment="1">
      <alignment horizontal="center" vertical="center" wrapText="1"/>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5" fillId="7" borderId="10" xfId="0" applyFont="1" applyFill="1" applyBorder="1" applyAlignment="1">
      <alignment horizontal="center" vertical="center" wrapText="1"/>
    </xf>
    <xf numFmtId="0" fontId="6" fillId="7" borderId="10" xfId="0" applyFont="1" applyFill="1" applyBorder="1" applyAlignment="1">
      <alignment horizontal="center" vertical="center"/>
    </xf>
    <xf numFmtId="0" fontId="3" fillId="6" borderId="9" xfId="3" applyFont="1" applyFill="1" applyBorder="1" applyAlignment="1">
      <alignment horizontal="center" vertical="center" wrapText="1"/>
    </xf>
    <xf numFmtId="0" fontId="3" fillId="6" borderId="10" xfId="3" applyFont="1" applyFill="1" applyBorder="1" applyAlignment="1">
      <alignment horizontal="center" vertical="center" wrapText="1"/>
    </xf>
    <xf numFmtId="0" fontId="4" fillId="7" borderId="9" xfId="0" applyFont="1" applyFill="1" applyBorder="1" applyAlignment="1">
      <alignment horizontal="center" vertical="center" wrapText="1"/>
    </xf>
    <xf numFmtId="0" fontId="7" fillId="7" borderId="9" xfId="3" applyFont="1" applyFill="1" applyBorder="1" applyAlignment="1">
      <alignment horizontal="center" vertical="center"/>
    </xf>
    <xf numFmtId="0" fontId="7" fillId="7" borderId="10" xfId="3" applyFont="1" applyFill="1" applyBorder="1" applyAlignment="1">
      <alignment horizontal="center" vertical="center"/>
    </xf>
    <xf numFmtId="0" fontId="5" fillId="7" borderId="9" xfId="0" applyFont="1" applyFill="1" applyBorder="1" applyAlignment="1">
      <alignment horizontal="center" vertical="center" wrapText="1"/>
    </xf>
    <xf numFmtId="0" fontId="6" fillId="7" borderId="9" xfId="0" applyFont="1" applyFill="1" applyBorder="1" applyAlignment="1">
      <alignment horizontal="center" vertical="center"/>
    </xf>
    <xf numFmtId="0" fontId="3" fillId="4" borderId="10"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2" xfId="0" applyFont="1" applyFill="1" applyBorder="1" applyAlignment="1">
      <alignment horizontal="center" vertical="center" wrapText="1"/>
    </xf>
    <xf numFmtId="9" fontId="4" fillId="7" borderId="10"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8" xfId="0"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9" fillId="9" borderId="27" xfId="0" applyFont="1" applyFill="1" applyBorder="1" applyAlignment="1">
      <alignment horizontal="center" vertical="center" wrapText="1"/>
    </xf>
    <xf numFmtId="0" fontId="19" fillId="9" borderId="31" xfId="0" applyFont="1" applyFill="1" applyBorder="1" applyAlignment="1">
      <alignment horizontal="center" vertical="center" wrapText="1"/>
    </xf>
    <xf numFmtId="0" fontId="17" fillId="0" borderId="10" xfId="0" applyFont="1" applyBorder="1" applyAlignment="1">
      <alignment horizontal="center"/>
    </xf>
  </cellXfs>
  <cellStyles count="5">
    <cellStyle name="Millares [0]" xfId="4" builtinId="6"/>
    <cellStyle name="Moneda [0]" xfId="1" builtinId="7"/>
    <cellStyle name="Normal" xfId="0" builtinId="0"/>
    <cellStyle name="Normal 2" xfId="3" xr:uid="{4DD6C197-8F85-3E40-A083-4FDD8FEE4BCD}"/>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369795</xdr:colOff>
      <xdr:row>1</xdr:row>
      <xdr:rowOff>78441</xdr:rowOff>
    </xdr:from>
    <xdr:to>
      <xdr:col>1</xdr:col>
      <xdr:colOff>1361750</xdr:colOff>
      <xdr:row>1</xdr:row>
      <xdr:rowOff>1189314</xdr:rowOff>
    </xdr:to>
    <xdr:pic>
      <xdr:nvPicPr>
        <xdr:cNvPr id="3" name="Imagen 13">
          <a:extLst>
            <a:ext uri="{FF2B5EF4-FFF2-40B4-BE49-F238E27FC236}">
              <a16:creationId xmlns:a16="http://schemas.microsoft.com/office/drawing/2014/main" id="{D016BAA3-9D36-4B1E-A4FB-770B9B28CC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9795" y="268941"/>
          <a:ext cx="2291837" cy="11108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361950</xdr:colOff>
      <xdr:row>0</xdr:row>
      <xdr:rowOff>85724</xdr:rowOff>
    </xdr:from>
    <xdr:to>
      <xdr:col>1</xdr:col>
      <xdr:colOff>1142999</xdr:colOff>
      <xdr:row>0</xdr:row>
      <xdr:rowOff>961501</xdr:rowOff>
    </xdr:to>
    <xdr:pic>
      <xdr:nvPicPr>
        <xdr:cNvPr id="3" name="Imagen 13">
          <a:extLst>
            <a:ext uri="{FF2B5EF4-FFF2-40B4-BE49-F238E27FC236}">
              <a16:creationId xmlns:a16="http://schemas.microsoft.com/office/drawing/2014/main" id="{F9010358-A79D-4EC5-AF10-33351B815A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85724"/>
          <a:ext cx="2133599" cy="8757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14393-E236-9047-91BE-F7C3E1C569CC}">
  <dimension ref="A2:AD46"/>
  <sheetViews>
    <sheetView topLeftCell="D4" zoomScale="90" zoomScaleNormal="90" workbookViewId="0">
      <selection activeCell="T36" sqref="T36"/>
    </sheetView>
  </sheetViews>
  <sheetFormatPr baseColWidth="10" defaultRowHeight="15"/>
  <cols>
    <col min="1" max="1" width="15.109375" customWidth="1"/>
    <col min="2" max="2" width="22.77734375" customWidth="1"/>
    <col min="3" max="3" width="19" customWidth="1"/>
    <col min="4" max="4" width="24.109375" customWidth="1"/>
    <col min="5" max="5" width="19" customWidth="1"/>
    <col min="6" max="6" width="39.109375" customWidth="1"/>
    <col min="7" max="8" width="0" hidden="1" customWidth="1"/>
    <col min="9" max="10" width="13.77734375" style="19" hidden="1" customWidth="1"/>
    <col min="11" max="11" width="14.44140625" bestFit="1" customWidth="1"/>
    <col min="12" max="12" width="13.33203125" bestFit="1" customWidth="1"/>
    <col min="13" max="14" width="15.6640625" style="85" customWidth="1"/>
    <col min="15" max="15" width="28" style="85" customWidth="1"/>
    <col min="16" max="16" width="13.77734375" hidden="1" customWidth="1"/>
    <col min="17" max="17" width="0" hidden="1" customWidth="1"/>
    <col min="18" max="18" width="17.77734375" hidden="1" customWidth="1"/>
    <col min="19" max="19" width="16.77734375" hidden="1" customWidth="1"/>
    <col min="20" max="20" width="49.77734375" style="100" customWidth="1"/>
    <col min="21" max="21" width="11.77734375" bestFit="1" customWidth="1"/>
    <col min="22" max="22" width="0" hidden="1" customWidth="1"/>
  </cols>
  <sheetData>
    <row r="2" spans="1:30" ht="97.5" customHeight="1">
      <c r="A2" s="157"/>
      <c r="B2" s="157"/>
      <c r="C2" s="156" t="s">
        <v>308</v>
      </c>
      <c r="D2" s="156"/>
      <c r="E2" s="156"/>
      <c r="F2" s="156"/>
      <c r="G2" s="156"/>
      <c r="H2" s="156"/>
      <c r="I2" s="156"/>
      <c r="J2" s="156"/>
      <c r="K2" s="156"/>
      <c r="L2" s="156"/>
      <c r="M2" s="156"/>
      <c r="N2" s="156"/>
      <c r="O2" s="156"/>
      <c r="P2" s="91"/>
      <c r="Q2" s="91"/>
      <c r="R2" s="91"/>
      <c r="S2" s="154" t="s">
        <v>319</v>
      </c>
      <c r="T2" s="155"/>
      <c r="U2" s="155"/>
      <c r="V2" s="155"/>
      <c r="W2" s="155"/>
    </row>
    <row r="4" spans="1:30" ht="15.75" thickBot="1"/>
    <row r="5" spans="1:30" ht="41.1" customHeight="1">
      <c r="A5" s="116" t="s">
        <v>0</v>
      </c>
      <c r="B5" s="113" t="s">
        <v>1</v>
      </c>
      <c r="C5" s="113" t="s">
        <v>2</v>
      </c>
      <c r="D5" s="113" t="s">
        <v>3</v>
      </c>
      <c r="E5" s="113" t="s">
        <v>4</v>
      </c>
      <c r="F5" s="113" t="s">
        <v>5</v>
      </c>
      <c r="G5" s="132" t="s">
        <v>137</v>
      </c>
      <c r="H5" s="133"/>
      <c r="I5" s="133"/>
      <c r="J5" s="134"/>
      <c r="K5" s="130" t="s">
        <v>256</v>
      </c>
      <c r="L5" s="131"/>
      <c r="M5" s="111" t="s">
        <v>257</v>
      </c>
      <c r="N5" s="112"/>
      <c r="O5" s="105" t="s">
        <v>143</v>
      </c>
      <c r="P5" s="106" t="s">
        <v>137</v>
      </c>
      <c r="Q5" s="106"/>
      <c r="R5" s="106"/>
      <c r="S5" s="106"/>
      <c r="T5" s="104" t="s">
        <v>260</v>
      </c>
      <c r="U5" s="107" t="s">
        <v>258</v>
      </c>
      <c r="V5" s="108" t="s">
        <v>259</v>
      </c>
      <c r="W5" s="104" t="s">
        <v>261</v>
      </c>
    </row>
    <row r="6" spans="1:30" ht="15.75">
      <c r="A6" s="117"/>
      <c r="B6" s="114"/>
      <c r="C6" s="114"/>
      <c r="D6" s="114"/>
      <c r="E6" s="114"/>
      <c r="F6" s="114"/>
      <c r="G6" s="135" t="s">
        <v>138</v>
      </c>
      <c r="H6" s="136"/>
      <c r="I6" s="137" t="s">
        <v>139</v>
      </c>
      <c r="J6" s="138"/>
      <c r="K6" s="126" t="s">
        <v>142</v>
      </c>
      <c r="L6" s="128" t="s">
        <v>237</v>
      </c>
      <c r="M6" s="105" t="s">
        <v>262</v>
      </c>
      <c r="N6" s="109" t="s">
        <v>272</v>
      </c>
      <c r="O6" s="105"/>
      <c r="P6" s="106" t="s">
        <v>138</v>
      </c>
      <c r="Q6" s="106"/>
      <c r="R6" s="106" t="s">
        <v>139</v>
      </c>
      <c r="S6" s="106"/>
      <c r="T6" s="104"/>
      <c r="U6" s="107"/>
      <c r="V6" s="108"/>
      <c r="W6" s="104"/>
    </row>
    <row r="7" spans="1:30" ht="16.5" thickBot="1">
      <c r="A7" s="118"/>
      <c r="B7" s="115"/>
      <c r="C7" s="115"/>
      <c r="D7" s="115"/>
      <c r="E7" s="115"/>
      <c r="F7" s="115"/>
      <c r="G7" s="9" t="s">
        <v>140</v>
      </c>
      <c r="H7" s="10" t="s">
        <v>141</v>
      </c>
      <c r="I7" s="18" t="s">
        <v>140</v>
      </c>
      <c r="J7" s="18" t="s">
        <v>141</v>
      </c>
      <c r="K7" s="127"/>
      <c r="L7" s="129"/>
      <c r="M7" s="105"/>
      <c r="N7" s="110"/>
      <c r="O7" s="105"/>
      <c r="P7" s="81" t="s">
        <v>140</v>
      </c>
      <c r="Q7" s="82" t="s">
        <v>141</v>
      </c>
      <c r="R7" s="82" t="s">
        <v>140</v>
      </c>
      <c r="S7" s="82" t="s">
        <v>141</v>
      </c>
      <c r="T7" s="104"/>
      <c r="U7" s="107"/>
      <c r="V7" s="108"/>
      <c r="W7" s="104"/>
    </row>
    <row r="8" spans="1:30" ht="176.1" customHeight="1">
      <c r="A8" s="122" t="s">
        <v>6</v>
      </c>
      <c r="B8" s="122" t="s">
        <v>7</v>
      </c>
      <c r="C8" s="119" t="s">
        <v>8</v>
      </c>
      <c r="D8" s="2" t="s">
        <v>9</v>
      </c>
      <c r="E8" s="2" t="s">
        <v>10</v>
      </c>
      <c r="F8" s="3" t="s">
        <v>11</v>
      </c>
      <c r="G8" s="161"/>
      <c r="H8" s="161"/>
      <c r="I8" s="142"/>
      <c r="J8" s="142"/>
      <c r="K8" s="21">
        <v>1</v>
      </c>
      <c r="L8" s="72">
        <v>1</v>
      </c>
      <c r="M8" s="21">
        <v>0</v>
      </c>
      <c r="N8" s="21">
        <v>0</v>
      </c>
      <c r="O8" s="60">
        <v>0</v>
      </c>
      <c r="P8" s="8"/>
      <c r="Q8" s="8"/>
      <c r="R8" s="8"/>
      <c r="S8" s="8"/>
      <c r="T8" s="93" t="s">
        <v>299</v>
      </c>
      <c r="U8" s="60">
        <v>0</v>
      </c>
      <c r="V8" s="8"/>
      <c r="W8" s="94" t="s">
        <v>310</v>
      </c>
    </row>
    <row r="9" spans="1:30" ht="75" customHeight="1">
      <c r="A9" s="123"/>
      <c r="B9" s="123"/>
      <c r="C9" s="119"/>
      <c r="D9" s="2" t="s">
        <v>12</v>
      </c>
      <c r="E9" s="2" t="s">
        <v>13</v>
      </c>
      <c r="F9" s="2" t="s">
        <v>14</v>
      </c>
      <c r="G9" s="161"/>
      <c r="H9" s="161"/>
      <c r="I9" s="142"/>
      <c r="J9" s="142"/>
      <c r="K9" s="61">
        <v>342</v>
      </c>
      <c r="L9" s="73">
        <v>0.2</v>
      </c>
      <c r="M9" s="21">
        <v>801</v>
      </c>
      <c r="N9" s="21">
        <v>0</v>
      </c>
      <c r="O9" s="60">
        <v>1</v>
      </c>
      <c r="P9" s="8"/>
      <c r="Q9" s="8"/>
      <c r="R9" s="8"/>
      <c r="S9" s="8"/>
      <c r="T9" s="93" t="s">
        <v>307</v>
      </c>
      <c r="U9" s="60">
        <v>1</v>
      </c>
      <c r="V9" s="8"/>
      <c r="W9" s="94" t="s">
        <v>310</v>
      </c>
      <c r="Z9" s="92"/>
      <c r="AA9" s="92"/>
      <c r="AB9" s="92"/>
      <c r="AC9" s="92"/>
      <c r="AD9" s="92"/>
    </row>
    <row r="10" spans="1:30" ht="75">
      <c r="A10" s="123"/>
      <c r="B10" s="123"/>
      <c r="C10" s="2" t="s">
        <v>15</v>
      </c>
      <c r="D10" s="2" t="s">
        <v>16</v>
      </c>
      <c r="E10" s="2" t="s">
        <v>17</v>
      </c>
      <c r="F10" s="2" t="s">
        <v>11</v>
      </c>
      <c r="G10" s="161"/>
      <c r="H10" s="161"/>
      <c r="I10" s="142"/>
      <c r="J10" s="142"/>
      <c r="K10" s="21">
        <v>0</v>
      </c>
      <c r="L10" s="73">
        <v>0.35</v>
      </c>
      <c r="M10" s="60">
        <v>1</v>
      </c>
      <c r="N10" s="60">
        <v>1</v>
      </c>
      <c r="O10" s="60">
        <v>1</v>
      </c>
      <c r="P10" s="8"/>
      <c r="Q10" s="8"/>
      <c r="R10" s="8"/>
      <c r="S10" s="8"/>
      <c r="T10" s="93" t="s">
        <v>267</v>
      </c>
      <c r="U10" s="60">
        <v>1</v>
      </c>
      <c r="V10" s="8"/>
      <c r="W10" s="94" t="s">
        <v>310</v>
      </c>
    </row>
    <row r="11" spans="1:30" ht="66">
      <c r="A11" s="123"/>
      <c r="B11" s="123"/>
      <c r="C11" s="2" t="s">
        <v>18</v>
      </c>
      <c r="D11" s="2" t="s">
        <v>19</v>
      </c>
      <c r="E11" s="2" t="s">
        <v>20</v>
      </c>
      <c r="F11" s="2" t="s">
        <v>21</v>
      </c>
      <c r="G11" s="161"/>
      <c r="H11" s="161"/>
      <c r="I11" s="142"/>
      <c r="J11" s="142"/>
      <c r="K11" s="21">
        <v>2</v>
      </c>
      <c r="L11" s="72">
        <v>2</v>
      </c>
      <c r="M11" s="21">
        <v>13</v>
      </c>
      <c r="N11" s="21">
        <v>0</v>
      </c>
      <c r="O11" s="60">
        <v>1</v>
      </c>
      <c r="P11" s="8"/>
      <c r="Q11" s="8"/>
      <c r="R11" s="8"/>
      <c r="S11" s="8"/>
      <c r="T11" s="93" t="s">
        <v>300</v>
      </c>
      <c r="U11" s="60">
        <v>1</v>
      </c>
      <c r="V11" s="8"/>
      <c r="W11" s="94" t="s">
        <v>310</v>
      </c>
    </row>
    <row r="12" spans="1:30" ht="76.5">
      <c r="A12" s="123"/>
      <c r="B12" s="123"/>
      <c r="C12" s="3" t="s">
        <v>22</v>
      </c>
      <c r="D12" s="3" t="s">
        <v>23</v>
      </c>
      <c r="E12" s="3" t="s">
        <v>24</v>
      </c>
      <c r="F12" s="2" t="s">
        <v>25</v>
      </c>
      <c r="G12" s="161"/>
      <c r="H12" s="161"/>
      <c r="I12" s="142"/>
      <c r="J12" s="142"/>
      <c r="K12" s="17">
        <v>331356249.84000003</v>
      </c>
      <c r="L12" s="73">
        <v>0.12</v>
      </c>
      <c r="M12" s="17">
        <v>1107035619</v>
      </c>
      <c r="N12" s="17">
        <v>58304473</v>
      </c>
      <c r="O12" s="86">
        <v>1</v>
      </c>
      <c r="P12" s="83"/>
      <c r="Q12" s="8"/>
      <c r="R12" s="8"/>
      <c r="S12" s="8"/>
      <c r="T12" s="101"/>
      <c r="U12" s="86">
        <v>1</v>
      </c>
      <c r="V12" s="8"/>
      <c r="W12" s="94" t="s">
        <v>310</v>
      </c>
    </row>
    <row r="13" spans="1:30" ht="132">
      <c r="A13" s="123"/>
      <c r="B13" s="123"/>
      <c r="C13" s="3" t="s">
        <v>26</v>
      </c>
      <c r="D13" s="3" t="s">
        <v>27</v>
      </c>
      <c r="E13" s="3" t="s">
        <v>28</v>
      </c>
      <c r="F13" s="3" t="s">
        <v>29</v>
      </c>
      <c r="G13" s="161"/>
      <c r="H13" s="161"/>
      <c r="I13" s="142"/>
      <c r="J13" s="142"/>
      <c r="K13" s="14">
        <v>0.5</v>
      </c>
      <c r="L13" s="74">
        <v>0.75</v>
      </c>
      <c r="M13" s="61">
        <v>0</v>
      </c>
      <c r="N13" s="61">
        <v>0</v>
      </c>
      <c r="O13" s="60">
        <v>0</v>
      </c>
      <c r="P13" s="8"/>
      <c r="Q13" s="8"/>
      <c r="R13" s="8"/>
      <c r="S13" s="8"/>
      <c r="T13" s="93" t="s">
        <v>333</v>
      </c>
      <c r="U13" s="60">
        <v>0</v>
      </c>
      <c r="V13" s="8"/>
      <c r="W13" s="94" t="s">
        <v>311</v>
      </c>
    </row>
    <row r="14" spans="1:30" ht="66">
      <c r="A14" s="123"/>
      <c r="B14" s="123"/>
      <c r="C14" s="4" t="s">
        <v>30</v>
      </c>
      <c r="D14" s="2" t="s">
        <v>31</v>
      </c>
      <c r="E14" s="4" t="s">
        <v>32</v>
      </c>
      <c r="F14" s="4" t="s">
        <v>33</v>
      </c>
      <c r="G14" s="161"/>
      <c r="H14" s="161"/>
      <c r="I14" s="142"/>
      <c r="J14" s="142"/>
      <c r="K14" s="3">
        <v>90</v>
      </c>
      <c r="L14" s="75">
        <v>92</v>
      </c>
      <c r="M14" s="21">
        <v>0</v>
      </c>
      <c r="N14" s="21">
        <v>0</v>
      </c>
      <c r="O14" s="60">
        <v>0</v>
      </c>
      <c r="P14" s="8"/>
      <c r="Q14" s="8"/>
      <c r="R14" s="8"/>
      <c r="S14" s="8"/>
      <c r="T14" s="93" t="s">
        <v>301</v>
      </c>
      <c r="U14" s="60">
        <v>0</v>
      </c>
      <c r="V14" s="8"/>
      <c r="W14" s="94" t="s">
        <v>310</v>
      </c>
    </row>
    <row r="15" spans="1:30" ht="133.5" customHeight="1">
      <c r="A15" s="124"/>
      <c r="B15" s="124"/>
      <c r="C15" s="3" t="s">
        <v>34</v>
      </c>
      <c r="D15" s="3" t="s">
        <v>35</v>
      </c>
      <c r="E15" s="3" t="s">
        <v>36</v>
      </c>
      <c r="F15" s="3" t="s">
        <v>36</v>
      </c>
      <c r="G15" s="162"/>
      <c r="H15" s="162"/>
      <c r="I15" s="143"/>
      <c r="J15" s="143"/>
      <c r="K15" s="3">
        <v>1</v>
      </c>
      <c r="L15" s="75">
        <v>1</v>
      </c>
      <c r="M15" s="21">
        <v>1</v>
      </c>
      <c r="N15" s="21">
        <v>0</v>
      </c>
      <c r="O15" s="60">
        <v>1</v>
      </c>
      <c r="P15" s="8"/>
      <c r="Q15" s="8"/>
      <c r="R15" s="8"/>
      <c r="S15" s="8"/>
      <c r="T15" s="93" t="s">
        <v>334</v>
      </c>
      <c r="U15" s="60">
        <v>1</v>
      </c>
      <c r="V15" s="8"/>
      <c r="W15" s="94" t="s">
        <v>335</v>
      </c>
    </row>
    <row r="16" spans="1:30" ht="216.75">
      <c r="A16" s="1" t="s">
        <v>37</v>
      </c>
      <c r="B16" s="1" t="s">
        <v>38</v>
      </c>
      <c r="C16" s="2" t="s">
        <v>39</v>
      </c>
      <c r="D16" s="2" t="s">
        <v>40</v>
      </c>
      <c r="E16" s="2" t="s">
        <v>41</v>
      </c>
      <c r="F16" s="2" t="s">
        <v>42</v>
      </c>
      <c r="G16" s="8">
        <v>0</v>
      </c>
      <c r="H16" s="8">
        <v>0</v>
      </c>
      <c r="I16" s="16">
        <v>0</v>
      </c>
      <c r="J16" s="16">
        <v>0</v>
      </c>
      <c r="K16" s="60">
        <v>0.82</v>
      </c>
      <c r="L16" s="73">
        <v>0.84</v>
      </c>
      <c r="M16" s="84">
        <f>3/8</f>
        <v>0.375</v>
      </c>
      <c r="N16" s="84">
        <f>2/8</f>
        <v>0.25</v>
      </c>
      <c r="O16" s="60">
        <f>N16+M16</f>
        <v>0.625</v>
      </c>
      <c r="P16" s="8"/>
      <c r="Q16" s="8"/>
      <c r="R16" s="8"/>
      <c r="S16" s="8"/>
      <c r="T16" s="101"/>
      <c r="U16" s="60">
        <f>O16</f>
        <v>0.625</v>
      </c>
      <c r="V16" s="8"/>
      <c r="W16" s="94" t="s">
        <v>311</v>
      </c>
    </row>
    <row r="17" spans="1:23" ht="66">
      <c r="A17" s="120" t="s">
        <v>43</v>
      </c>
      <c r="B17" s="120" t="s">
        <v>44</v>
      </c>
      <c r="C17" s="119" t="s">
        <v>45</v>
      </c>
      <c r="D17" s="119" t="s">
        <v>46</v>
      </c>
      <c r="E17" s="3" t="s">
        <v>47</v>
      </c>
      <c r="F17" s="5" t="s">
        <v>48</v>
      </c>
      <c r="G17" s="145">
        <v>0</v>
      </c>
      <c r="H17" s="145">
        <v>0</v>
      </c>
      <c r="I17" s="144">
        <v>160000000</v>
      </c>
      <c r="J17" s="144">
        <v>80000000</v>
      </c>
      <c r="K17" s="60">
        <v>0.3</v>
      </c>
      <c r="L17" s="73">
        <v>0.5</v>
      </c>
      <c r="M17" s="61">
        <v>0</v>
      </c>
      <c r="N17" s="61">
        <v>0</v>
      </c>
      <c r="O17" s="60">
        <v>0</v>
      </c>
      <c r="P17" s="8"/>
      <c r="Q17" s="8"/>
      <c r="R17" s="8"/>
      <c r="S17" s="8"/>
      <c r="T17" s="93" t="s">
        <v>287</v>
      </c>
      <c r="U17" s="60">
        <f t="shared" ref="U17:U45" si="0">O17</f>
        <v>0</v>
      </c>
      <c r="V17" s="8"/>
      <c r="W17" s="94" t="s">
        <v>310</v>
      </c>
    </row>
    <row r="18" spans="1:23" ht="75">
      <c r="A18" s="121"/>
      <c r="B18" s="120"/>
      <c r="C18" s="119"/>
      <c r="D18" s="119"/>
      <c r="E18" s="2" t="s">
        <v>49</v>
      </c>
      <c r="F18" s="2" t="s">
        <v>50</v>
      </c>
      <c r="G18" s="146"/>
      <c r="H18" s="146"/>
      <c r="I18" s="142"/>
      <c r="J18" s="142"/>
      <c r="K18" s="60">
        <v>0.2</v>
      </c>
      <c r="L18" s="73">
        <v>0.4</v>
      </c>
      <c r="M18" s="61">
        <v>0</v>
      </c>
      <c r="N18" s="61">
        <v>0</v>
      </c>
      <c r="O18" s="60">
        <v>0</v>
      </c>
      <c r="P18" s="8"/>
      <c r="Q18" s="8"/>
      <c r="R18" s="8"/>
      <c r="S18" s="8"/>
      <c r="T18" s="93" t="s">
        <v>288</v>
      </c>
      <c r="U18" s="60">
        <f t="shared" si="0"/>
        <v>0</v>
      </c>
      <c r="V18" s="8"/>
      <c r="W18" s="95" t="s">
        <v>312</v>
      </c>
    </row>
    <row r="19" spans="1:23" ht="99">
      <c r="A19" s="121"/>
      <c r="B19" s="120"/>
      <c r="C19" s="2" t="s">
        <v>51</v>
      </c>
      <c r="D19" s="2" t="s">
        <v>52</v>
      </c>
      <c r="E19" s="2" t="s">
        <v>53</v>
      </c>
      <c r="F19" s="2" t="s">
        <v>54</v>
      </c>
      <c r="G19" s="146"/>
      <c r="H19" s="146"/>
      <c r="I19" s="142"/>
      <c r="J19" s="142"/>
      <c r="K19" s="17">
        <v>43290738</v>
      </c>
      <c r="L19" s="73">
        <v>0.25</v>
      </c>
      <c r="M19" s="17">
        <v>12889800</v>
      </c>
      <c r="N19" s="17">
        <v>0</v>
      </c>
      <c r="O19" s="84">
        <v>0.24</v>
      </c>
      <c r="P19" s="71"/>
      <c r="Q19" s="8"/>
      <c r="R19" s="8"/>
      <c r="S19" s="8"/>
      <c r="T19" s="93"/>
      <c r="U19" s="60">
        <f t="shared" si="0"/>
        <v>0.24</v>
      </c>
      <c r="V19" s="8"/>
      <c r="W19" s="94" t="s">
        <v>313</v>
      </c>
    </row>
    <row r="20" spans="1:23" ht="99">
      <c r="A20" s="121"/>
      <c r="B20" s="120"/>
      <c r="C20" s="119"/>
      <c r="D20" s="103" t="s">
        <v>55</v>
      </c>
      <c r="E20" s="103" t="s">
        <v>56</v>
      </c>
      <c r="F20" s="103" t="s">
        <v>57</v>
      </c>
      <c r="G20" s="146"/>
      <c r="H20" s="146"/>
      <c r="I20" s="142"/>
      <c r="J20" s="142"/>
      <c r="K20" s="21">
        <v>214</v>
      </c>
      <c r="L20" s="72">
        <v>253</v>
      </c>
      <c r="M20" s="21">
        <v>28</v>
      </c>
      <c r="N20" s="21">
        <v>28</v>
      </c>
      <c r="O20" s="60">
        <v>1</v>
      </c>
      <c r="P20" s="8"/>
      <c r="Q20" s="8"/>
      <c r="R20" s="8"/>
      <c r="S20" s="8"/>
      <c r="T20" s="93"/>
      <c r="U20" s="60">
        <f t="shared" si="0"/>
        <v>1</v>
      </c>
      <c r="V20" s="8"/>
      <c r="W20" s="94" t="s">
        <v>313</v>
      </c>
    </row>
    <row r="21" spans="1:23" ht="99">
      <c r="A21" s="121"/>
      <c r="B21" s="120"/>
      <c r="C21" s="119"/>
      <c r="D21" s="103" t="s">
        <v>289</v>
      </c>
      <c r="E21" s="103" t="s">
        <v>58</v>
      </c>
      <c r="F21" s="103" t="s">
        <v>11</v>
      </c>
      <c r="G21" s="146"/>
      <c r="H21" s="146"/>
      <c r="I21" s="142"/>
      <c r="J21" s="142"/>
      <c r="K21" s="60">
        <v>0.5</v>
      </c>
      <c r="L21" s="73">
        <v>1</v>
      </c>
      <c r="M21" s="61">
        <v>0</v>
      </c>
      <c r="N21" s="61">
        <v>0</v>
      </c>
      <c r="O21" s="60">
        <v>0</v>
      </c>
      <c r="P21" s="8"/>
      <c r="Q21" s="8"/>
      <c r="R21" s="8"/>
      <c r="S21" s="8"/>
      <c r="T21" s="93"/>
      <c r="U21" s="60">
        <f t="shared" si="0"/>
        <v>0</v>
      </c>
      <c r="V21" s="8"/>
      <c r="W21" s="94" t="s">
        <v>313</v>
      </c>
    </row>
    <row r="22" spans="1:23" ht="99">
      <c r="A22" s="121"/>
      <c r="B22" s="120"/>
      <c r="C22" s="2" t="s">
        <v>59</v>
      </c>
      <c r="D22" s="2" t="s">
        <v>60</v>
      </c>
      <c r="E22" s="2" t="s">
        <v>61</v>
      </c>
      <c r="F22" s="2" t="s">
        <v>62</v>
      </c>
      <c r="G22" s="147"/>
      <c r="H22" s="147"/>
      <c r="I22" s="143"/>
      <c r="J22" s="143"/>
      <c r="K22" s="21">
        <v>257</v>
      </c>
      <c r="L22" s="72">
        <v>308</v>
      </c>
      <c r="M22" s="21">
        <v>101</v>
      </c>
      <c r="N22" s="21">
        <f>30+52+105</f>
        <v>187</v>
      </c>
      <c r="O22" s="88">
        <f>(N22+M22)/L22</f>
        <v>0.93506493506493504</v>
      </c>
      <c r="P22" s="8"/>
      <c r="Q22" s="8"/>
      <c r="R22" s="8"/>
      <c r="S22" s="8"/>
      <c r="T22" s="93" t="s">
        <v>290</v>
      </c>
      <c r="U22" s="60">
        <f t="shared" si="0"/>
        <v>0.93506493506493504</v>
      </c>
      <c r="V22" s="8"/>
      <c r="W22" s="94" t="s">
        <v>313</v>
      </c>
    </row>
    <row r="23" spans="1:23" ht="99">
      <c r="A23" s="120" t="s">
        <v>63</v>
      </c>
      <c r="B23" s="120" t="s">
        <v>64</v>
      </c>
      <c r="C23" s="119" t="s">
        <v>65</v>
      </c>
      <c r="D23" s="2" t="s">
        <v>254</v>
      </c>
      <c r="E23" s="2" t="s">
        <v>66</v>
      </c>
      <c r="F23" s="2" t="s">
        <v>67</v>
      </c>
      <c r="G23" s="145">
        <v>0</v>
      </c>
      <c r="H23" s="145">
        <v>0</v>
      </c>
      <c r="I23" s="144">
        <v>560000000</v>
      </c>
      <c r="J23" s="144">
        <v>80000000</v>
      </c>
      <c r="K23" s="21">
        <v>1</v>
      </c>
      <c r="L23" s="72">
        <v>1</v>
      </c>
      <c r="M23" s="21">
        <v>1</v>
      </c>
      <c r="N23" s="21">
        <v>1</v>
      </c>
      <c r="O23" s="84">
        <f>M23/L23</f>
        <v>1</v>
      </c>
      <c r="P23" s="8"/>
      <c r="Q23" s="8"/>
      <c r="R23" s="8"/>
      <c r="S23" s="8"/>
      <c r="T23" s="93" t="s">
        <v>273</v>
      </c>
      <c r="U23" s="60">
        <f t="shared" si="0"/>
        <v>1</v>
      </c>
      <c r="V23" s="8"/>
      <c r="W23" s="94" t="s">
        <v>313</v>
      </c>
    </row>
    <row r="24" spans="1:23" ht="150">
      <c r="A24" s="121"/>
      <c r="B24" s="121"/>
      <c r="C24" s="125"/>
      <c r="D24" s="2" t="s">
        <v>68</v>
      </c>
      <c r="E24" s="2" t="s">
        <v>69</v>
      </c>
      <c r="F24" s="2" t="s">
        <v>70</v>
      </c>
      <c r="G24" s="146"/>
      <c r="H24" s="146"/>
      <c r="I24" s="142"/>
      <c r="J24" s="142"/>
      <c r="K24" s="21">
        <v>6</v>
      </c>
      <c r="L24" s="72">
        <v>6</v>
      </c>
      <c r="M24" s="21">
        <v>4</v>
      </c>
      <c r="N24" s="21">
        <v>5</v>
      </c>
      <c r="O24" s="84">
        <v>1</v>
      </c>
      <c r="P24" s="8"/>
      <c r="Q24" s="8"/>
      <c r="R24" s="8"/>
      <c r="S24" s="8"/>
      <c r="T24" s="93" t="s">
        <v>274</v>
      </c>
      <c r="U24" s="60">
        <f t="shared" si="0"/>
        <v>1</v>
      </c>
      <c r="V24" s="8"/>
      <c r="W24" s="94" t="s">
        <v>313</v>
      </c>
    </row>
    <row r="25" spans="1:23" ht="120">
      <c r="A25" s="121"/>
      <c r="B25" s="121"/>
      <c r="C25" s="125"/>
      <c r="D25" s="2" t="s">
        <v>71</v>
      </c>
      <c r="E25" s="2" t="s">
        <v>72</v>
      </c>
      <c r="F25" s="2" t="s">
        <v>73</v>
      </c>
      <c r="G25" s="146"/>
      <c r="H25" s="146"/>
      <c r="I25" s="142"/>
      <c r="J25" s="142"/>
      <c r="K25" s="21">
        <v>7</v>
      </c>
      <c r="L25" s="72">
        <v>9</v>
      </c>
      <c r="M25" s="21">
        <v>5</v>
      </c>
      <c r="N25" s="21">
        <v>6</v>
      </c>
      <c r="O25" s="84">
        <v>1</v>
      </c>
      <c r="P25" s="8"/>
      <c r="Q25" s="8"/>
      <c r="R25" s="8"/>
      <c r="S25" s="8"/>
      <c r="T25" s="93" t="s">
        <v>275</v>
      </c>
      <c r="U25" s="60">
        <f t="shared" si="0"/>
        <v>1</v>
      </c>
      <c r="V25" s="8"/>
      <c r="W25" s="94" t="s">
        <v>313</v>
      </c>
    </row>
    <row r="26" spans="1:23" ht="82.5">
      <c r="A26" s="121"/>
      <c r="B26" s="121"/>
      <c r="C26" s="2" t="s">
        <v>74</v>
      </c>
      <c r="D26" s="2" t="s">
        <v>75</v>
      </c>
      <c r="E26" s="2" t="s">
        <v>76</v>
      </c>
      <c r="F26" s="2" t="s">
        <v>77</v>
      </c>
      <c r="G26" s="146"/>
      <c r="H26" s="146"/>
      <c r="I26" s="142"/>
      <c r="J26" s="142"/>
      <c r="K26" s="17">
        <v>24324204</v>
      </c>
      <c r="L26" s="68">
        <v>29189044</v>
      </c>
      <c r="M26" s="17">
        <f>32881800+1884600</f>
        <v>34766400</v>
      </c>
      <c r="N26" s="17">
        <f>2138400+137600000</f>
        <v>139738400</v>
      </c>
      <c r="O26" s="60">
        <v>1</v>
      </c>
      <c r="P26" s="71"/>
      <c r="Q26" s="8"/>
      <c r="R26" s="8"/>
      <c r="S26" s="8"/>
      <c r="T26" s="93" t="s">
        <v>276</v>
      </c>
      <c r="U26" s="60">
        <f t="shared" si="0"/>
        <v>1</v>
      </c>
      <c r="V26" s="8"/>
      <c r="W26" s="94" t="s">
        <v>314</v>
      </c>
    </row>
    <row r="27" spans="1:23" ht="150">
      <c r="A27" s="1" t="s">
        <v>78</v>
      </c>
      <c r="B27" s="1" t="s">
        <v>79</v>
      </c>
      <c r="C27" s="2" t="s">
        <v>80</v>
      </c>
      <c r="D27" s="2" t="s">
        <v>81</v>
      </c>
      <c r="E27" s="2" t="s">
        <v>82</v>
      </c>
      <c r="F27" s="2" t="s">
        <v>83</v>
      </c>
      <c r="G27" s="147"/>
      <c r="H27" s="147"/>
      <c r="I27" s="143"/>
      <c r="J27" s="143"/>
      <c r="K27" s="21">
        <v>9</v>
      </c>
      <c r="L27" s="72">
        <v>11</v>
      </c>
      <c r="M27" s="84">
        <f>4/11</f>
        <v>0.36363636363636365</v>
      </c>
      <c r="N27" s="84">
        <f>(1+1+1+1+1)/11</f>
        <v>0.45454545454545453</v>
      </c>
      <c r="O27" s="60">
        <f t="shared" ref="O27:O32" si="1">N27+M27</f>
        <v>0.81818181818181812</v>
      </c>
      <c r="P27" s="8"/>
      <c r="Q27" s="8"/>
      <c r="R27" s="8"/>
      <c r="S27" s="8"/>
      <c r="T27" s="93" t="s">
        <v>295</v>
      </c>
      <c r="U27" s="60">
        <f t="shared" si="0"/>
        <v>0.81818181818181812</v>
      </c>
      <c r="V27" s="8"/>
      <c r="W27" s="94" t="s">
        <v>314</v>
      </c>
    </row>
    <row r="28" spans="1:23" ht="90">
      <c r="A28" s="120" t="s">
        <v>84</v>
      </c>
      <c r="B28" s="120" t="s">
        <v>85</v>
      </c>
      <c r="C28" s="119" t="s">
        <v>86</v>
      </c>
      <c r="D28" s="2" t="s">
        <v>249</v>
      </c>
      <c r="E28" s="119" t="s">
        <v>87</v>
      </c>
      <c r="F28" s="119" t="s">
        <v>88</v>
      </c>
      <c r="G28" s="145">
        <v>0</v>
      </c>
      <c r="H28" s="145">
        <v>0</v>
      </c>
      <c r="I28" s="151">
        <v>368719116</v>
      </c>
      <c r="J28" s="151">
        <v>448000000</v>
      </c>
      <c r="K28" s="139">
        <v>0.5</v>
      </c>
      <c r="L28" s="148">
        <v>0.75</v>
      </c>
      <c r="M28" s="84">
        <f>4/10</f>
        <v>0.4</v>
      </c>
      <c r="N28" s="84">
        <f>2/10</f>
        <v>0.2</v>
      </c>
      <c r="O28" s="60">
        <f t="shared" si="1"/>
        <v>0.60000000000000009</v>
      </c>
      <c r="P28" s="8"/>
      <c r="Q28" s="8"/>
      <c r="R28" s="8"/>
      <c r="S28" s="8"/>
      <c r="T28" s="93" t="s">
        <v>277</v>
      </c>
      <c r="U28" s="60">
        <f t="shared" si="0"/>
        <v>0.60000000000000009</v>
      </c>
      <c r="V28" s="8"/>
      <c r="W28" s="94" t="s">
        <v>314</v>
      </c>
    </row>
    <row r="29" spans="1:23" ht="82.5">
      <c r="A29" s="120"/>
      <c r="B29" s="120"/>
      <c r="C29" s="119"/>
      <c r="D29" s="2" t="s">
        <v>250</v>
      </c>
      <c r="E29" s="119"/>
      <c r="F29" s="119"/>
      <c r="G29" s="146"/>
      <c r="H29" s="146"/>
      <c r="I29" s="152"/>
      <c r="J29" s="152"/>
      <c r="K29" s="140"/>
      <c r="L29" s="149"/>
      <c r="M29" s="84">
        <f>4/21</f>
        <v>0.19047619047619047</v>
      </c>
      <c r="N29" s="84">
        <f>7/21</f>
        <v>0.33333333333333331</v>
      </c>
      <c r="O29" s="60">
        <f t="shared" si="1"/>
        <v>0.52380952380952372</v>
      </c>
      <c r="P29" s="8"/>
      <c r="Q29" s="8"/>
      <c r="R29" s="8"/>
      <c r="S29" s="8"/>
      <c r="T29" s="93" t="s">
        <v>278</v>
      </c>
      <c r="U29" s="60">
        <f t="shared" si="0"/>
        <v>0.52380952380952372</v>
      </c>
      <c r="V29" s="8"/>
      <c r="W29" s="94" t="s">
        <v>314</v>
      </c>
    </row>
    <row r="30" spans="1:23" ht="86.25" customHeight="1">
      <c r="A30" s="120"/>
      <c r="B30" s="120"/>
      <c r="C30" s="119"/>
      <c r="D30" s="2" t="s">
        <v>251</v>
      </c>
      <c r="E30" s="119"/>
      <c r="F30" s="119"/>
      <c r="G30" s="146"/>
      <c r="H30" s="146"/>
      <c r="I30" s="152"/>
      <c r="J30" s="152"/>
      <c r="K30" s="140"/>
      <c r="L30" s="149"/>
      <c r="M30" s="84">
        <f>6/22</f>
        <v>0.27272727272727271</v>
      </c>
      <c r="N30" s="84">
        <f>5/22</f>
        <v>0.22727272727272727</v>
      </c>
      <c r="O30" s="60">
        <f t="shared" si="1"/>
        <v>0.5</v>
      </c>
      <c r="P30" s="8"/>
      <c r="Q30" s="8"/>
      <c r="R30" s="8"/>
      <c r="S30" s="8"/>
      <c r="T30" s="93" t="s">
        <v>279</v>
      </c>
      <c r="U30" s="60">
        <f t="shared" si="0"/>
        <v>0.5</v>
      </c>
      <c r="V30" s="8"/>
      <c r="W30" s="95" t="s">
        <v>315</v>
      </c>
    </row>
    <row r="31" spans="1:23" ht="40.5" customHeight="1">
      <c r="A31" s="120"/>
      <c r="B31" s="120"/>
      <c r="C31" s="119"/>
      <c r="D31" s="2" t="s">
        <v>252</v>
      </c>
      <c r="E31" s="119"/>
      <c r="F31" s="119"/>
      <c r="G31" s="146"/>
      <c r="H31" s="146"/>
      <c r="I31" s="152"/>
      <c r="J31" s="152"/>
      <c r="K31" s="140"/>
      <c r="L31" s="149"/>
      <c r="M31" s="84">
        <f>1/6</f>
        <v>0.16666666666666666</v>
      </c>
      <c r="N31" s="84">
        <v>3.3333333333333331E-3</v>
      </c>
      <c r="O31" s="60">
        <f t="shared" si="1"/>
        <v>0.16999999999999998</v>
      </c>
      <c r="P31" s="8"/>
      <c r="Q31" s="8"/>
      <c r="R31" s="8"/>
      <c r="S31" s="8"/>
      <c r="T31" s="93" t="s">
        <v>280</v>
      </c>
      <c r="U31" s="60">
        <f t="shared" si="0"/>
        <v>0.16999999999999998</v>
      </c>
      <c r="V31" s="8"/>
      <c r="W31" s="95" t="s">
        <v>316</v>
      </c>
    </row>
    <row r="32" spans="1:23" ht="99">
      <c r="A32" s="120"/>
      <c r="B32" s="120"/>
      <c r="C32" s="119"/>
      <c r="D32" s="2" t="s">
        <v>253</v>
      </c>
      <c r="E32" s="119"/>
      <c r="F32" s="119"/>
      <c r="G32" s="146"/>
      <c r="H32" s="146"/>
      <c r="I32" s="152"/>
      <c r="J32" s="152"/>
      <c r="K32" s="141"/>
      <c r="L32" s="150"/>
      <c r="M32" s="84">
        <f>5/9</f>
        <v>0.55555555555555558</v>
      </c>
      <c r="N32" s="84">
        <f>3/9</f>
        <v>0.33333333333333331</v>
      </c>
      <c r="O32" s="60">
        <f t="shared" si="1"/>
        <v>0.88888888888888884</v>
      </c>
      <c r="P32" s="8"/>
      <c r="Q32" s="8"/>
      <c r="R32" s="8"/>
      <c r="S32" s="8"/>
      <c r="T32" s="93" t="s">
        <v>281</v>
      </c>
      <c r="U32" s="60">
        <f t="shared" si="0"/>
        <v>0.88888888888888884</v>
      </c>
      <c r="V32" s="8"/>
      <c r="W32" s="95" t="s">
        <v>316</v>
      </c>
    </row>
    <row r="33" spans="1:23" ht="82.5" customHeight="1">
      <c r="A33" s="121"/>
      <c r="B33" s="121"/>
      <c r="C33" s="119"/>
      <c r="D33" s="2" t="s">
        <v>89</v>
      </c>
      <c r="E33" s="3" t="s">
        <v>90</v>
      </c>
      <c r="F33" s="3" t="s">
        <v>91</v>
      </c>
      <c r="G33" s="146"/>
      <c r="H33" s="146"/>
      <c r="I33" s="152"/>
      <c r="J33" s="152"/>
      <c r="K33" s="21">
        <f>394</f>
        <v>394</v>
      </c>
      <c r="L33" s="72">
        <v>60</v>
      </c>
      <c r="M33" s="84">
        <f>(82)/($K$33+K33)</f>
        <v>0.10406091370558376</v>
      </c>
      <c r="N33" s="84">
        <f>(82+76)/($K$33+L33)</f>
        <v>0.34801762114537443</v>
      </c>
      <c r="O33" s="60">
        <f>N33</f>
        <v>0.34801762114537443</v>
      </c>
      <c r="P33" s="8"/>
      <c r="Q33" s="8"/>
      <c r="R33" s="8"/>
      <c r="S33" s="8"/>
      <c r="T33" s="93" t="s">
        <v>282</v>
      </c>
      <c r="U33" s="60">
        <f t="shared" si="0"/>
        <v>0.34801762114537443</v>
      </c>
      <c r="V33" s="8"/>
      <c r="W33" s="95" t="s">
        <v>316</v>
      </c>
    </row>
    <row r="34" spans="1:23" ht="48.75" customHeight="1">
      <c r="A34" s="121"/>
      <c r="B34" s="120" t="s">
        <v>92</v>
      </c>
      <c r="C34" s="119" t="s">
        <v>93</v>
      </c>
      <c r="D34" s="119" t="s">
        <v>94</v>
      </c>
      <c r="E34" s="2" t="s">
        <v>95</v>
      </c>
      <c r="F34" s="2" t="s">
        <v>96</v>
      </c>
      <c r="G34" s="146"/>
      <c r="H34" s="146"/>
      <c r="I34" s="152"/>
      <c r="J34" s="152"/>
      <c r="K34" s="60">
        <v>0.13</v>
      </c>
      <c r="L34" s="73">
        <v>0.13</v>
      </c>
      <c r="M34" s="60">
        <v>0.13</v>
      </c>
      <c r="N34" s="60">
        <v>0.13</v>
      </c>
      <c r="O34" s="60">
        <v>1</v>
      </c>
      <c r="P34" s="8"/>
      <c r="Q34" s="8"/>
      <c r="R34" s="8"/>
      <c r="S34" s="8"/>
      <c r="T34" s="93" t="s">
        <v>336</v>
      </c>
      <c r="U34" s="60">
        <f t="shared" si="0"/>
        <v>1</v>
      </c>
      <c r="V34" s="8"/>
      <c r="W34" s="95" t="s">
        <v>316</v>
      </c>
    </row>
    <row r="35" spans="1:23" ht="99">
      <c r="A35" s="121"/>
      <c r="B35" s="121"/>
      <c r="C35" s="119"/>
      <c r="D35" s="119"/>
      <c r="E35" s="2" t="s">
        <v>97</v>
      </c>
      <c r="F35" s="2" t="s">
        <v>98</v>
      </c>
      <c r="G35" s="147"/>
      <c r="H35" s="147"/>
      <c r="I35" s="153"/>
      <c r="J35" s="153"/>
      <c r="K35" s="60">
        <v>0.3</v>
      </c>
      <c r="L35" s="73">
        <v>0.5</v>
      </c>
      <c r="M35" s="61">
        <v>0</v>
      </c>
      <c r="N35" s="61">
        <v>0</v>
      </c>
      <c r="O35" s="60">
        <v>0</v>
      </c>
      <c r="P35" s="8"/>
      <c r="Q35" s="8"/>
      <c r="R35" s="8"/>
      <c r="S35" s="8"/>
      <c r="T35" s="93" t="s">
        <v>264</v>
      </c>
      <c r="U35" s="60">
        <f t="shared" si="0"/>
        <v>0</v>
      </c>
      <c r="V35" s="8"/>
      <c r="W35" s="95" t="s">
        <v>316</v>
      </c>
    </row>
    <row r="36" spans="1:23" ht="180">
      <c r="A36" s="120" t="s">
        <v>99</v>
      </c>
      <c r="B36" s="120" t="s">
        <v>100</v>
      </c>
      <c r="C36" s="4" t="s">
        <v>101</v>
      </c>
      <c r="D36" s="4" t="s">
        <v>102</v>
      </c>
      <c r="E36" s="4" t="s">
        <v>103</v>
      </c>
      <c r="F36" s="4" t="s">
        <v>104</v>
      </c>
      <c r="G36" s="145">
        <v>0</v>
      </c>
      <c r="H36" s="145">
        <v>0</v>
      </c>
      <c r="I36" s="158">
        <v>400000000</v>
      </c>
      <c r="J36" s="158">
        <v>143000000</v>
      </c>
      <c r="K36" s="60">
        <v>0.66</v>
      </c>
      <c r="L36" s="73">
        <v>0.69</v>
      </c>
      <c r="M36" s="84">
        <f>3/9</f>
        <v>0.33333333333333331</v>
      </c>
      <c r="N36" s="84">
        <f>4/9</f>
        <v>0.44444444444444442</v>
      </c>
      <c r="O36" s="60">
        <v>1</v>
      </c>
      <c r="P36" s="8"/>
      <c r="Q36" s="8"/>
      <c r="R36" s="8"/>
      <c r="S36" s="8"/>
      <c r="T36" s="93" t="s">
        <v>284</v>
      </c>
      <c r="U36" s="60">
        <f t="shared" si="0"/>
        <v>1</v>
      </c>
      <c r="V36" s="8"/>
      <c r="W36" s="95" t="s">
        <v>316</v>
      </c>
    </row>
    <row r="37" spans="1:23" ht="195">
      <c r="A37" s="120"/>
      <c r="B37" s="120"/>
      <c r="C37" s="2" t="s">
        <v>105</v>
      </c>
      <c r="D37" s="2" t="s">
        <v>248</v>
      </c>
      <c r="E37" s="2" t="s">
        <v>107</v>
      </c>
      <c r="F37" s="2" t="s">
        <v>108</v>
      </c>
      <c r="G37" s="146"/>
      <c r="H37" s="146"/>
      <c r="I37" s="159"/>
      <c r="J37" s="159"/>
      <c r="K37" s="15">
        <v>0.2</v>
      </c>
      <c r="L37" s="76">
        <v>0.5</v>
      </c>
      <c r="M37" s="84">
        <f>3/7</f>
        <v>0.42857142857142855</v>
      </c>
      <c r="N37" s="84">
        <f>3/7</f>
        <v>0.42857142857142855</v>
      </c>
      <c r="O37" s="60">
        <v>1</v>
      </c>
      <c r="P37" s="8"/>
      <c r="Q37" s="8"/>
      <c r="R37" s="8"/>
      <c r="S37" s="8"/>
      <c r="T37" s="93" t="s">
        <v>283</v>
      </c>
      <c r="U37" s="60">
        <f t="shared" si="0"/>
        <v>1</v>
      </c>
      <c r="V37" s="8"/>
      <c r="W37" s="95" t="s">
        <v>316</v>
      </c>
    </row>
    <row r="38" spans="1:23" ht="99">
      <c r="A38" s="120"/>
      <c r="B38" s="120"/>
      <c r="C38" s="119" t="s">
        <v>109</v>
      </c>
      <c r="D38" s="2" t="s">
        <v>110</v>
      </c>
      <c r="E38" s="2" t="s">
        <v>111</v>
      </c>
      <c r="F38" s="2" t="s">
        <v>112</v>
      </c>
      <c r="G38" s="146"/>
      <c r="H38" s="146"/>
      <c r="I38" s="159"/>
      <c r="J38" s="159"/>
      <c r="K38" s="6">
        <v>2</v>
      </c>
      <c r="L38" s="77">
        <v>2</v>
      </c>
      <c r="M38" s="87">
        <v>0</v>
      </c>
      <c r="N38" s="87">
        <v>4</v>
      </c>
      <c r="O38" s="60">
        <v>1</v>
      </c>
      <c r="P38" s="8"/>
      <c r="Q38" s="8"/>
      <c r="R38" s="8"/>
      <c r="S38" s="8"/>
      <c r="T38" s="93" t="s">
        <v>285</v>
      </c>
      <c r="U38" s="60">
        <f t="shared" si="0"/>
        <v>1</v>
      </c>
      <c r="V38" s="8"/>
      <c r="W38" s="95" t="s">
        <v>316</v>
      </c>
    </row>
    <row r="39" spans="1:23" ht="115.5">
      <c r="A39" s="120"/>
      <c r="B39" s="120"/>
      <c r="C39" s="125"/>
      <c r="D39" s="2" t="s">
        <v>113</v>
      </c>
      <c r="E39" s="2" t="s">
        <v>114</v>
      </c>
      <c r="F39" s="2" t="s">
        <v>115</v>
      </c>
      <c r="G39" s="147"/>
      <c r="H39" s="147"/>
      <c r="I39" s="160"/>
      <c r="J39" s="160"/>
      <c r="K39" s="6">
        <v>0</v>
      </c>
      <c r="L39" s="77">
        <v>1</v>
      </c>
      <c r="M39" s="87">
        <v>0</v>
      </c>
      <c r="N39" s="87">
        <v>0</v>
      </c>
      <c r="O39" s="60">
        <v>0</v>
      </c>
      <c r="P39" s="8"/>
      <c r="Q39" s="8"/>
      <c r="R39" s="8"/>
      <c r="S39" s="8"/>
      <c r="T39" s="93" t="s">
        <v>286</v>
      </c>
      <c r="U39" s="60">
        <f t="shared" si="0"/>
        <v>0</v>
      </c>
      <c r="V39" s="8"/>
      <c r="W39" s="95" t="s">
        <v>317</v>
      </c>
    </row>
    <row r="40" spans="1:23" ht="115.5">
      <c r="A40" s="120" t="s">
        <v>116</v>
      </c>
      <c r="B40" s="120" t="s">
        <v>117</v>
      </c>
      <c r="C40" s="2" t="s">
        <v>118</v>
      </c>
      <c r="D40" s="2" t="s">
        <v>119</v>
      </c>
      <c r="E40" s="2" t="s">
        <v>120</v>
      </c>
      <c r="F40" s="2" t="s">
        <v>121</v>
      </c>
      <c r="G40" s="158">
        <v>0</v>
      </c>
      <c r="H40" s="158">
        <v>0</v>
      </c>
      <c r="I40" s="158">
        <v>0</v>
      </c>
      <c r="J40" s="158">
        <v>0</v>
      </c>
      <c r="K40" s="2">
        <v>6</v>
      </c>
      <c r="L40" s="77">
        <v>8</v>
      </c>
      <c r="M40" s="87">
        <v>0</v>
      </c>
      <c r="N40" s="87">
        <v>0</v>
      </c>
      <c r="O40" s="84">
        <f>N40/L40</f>
        <v>0</v>
      </c>
      <c r="P40" s="8"/>
      <c r="Q40" s="8"/>
      <c r="R40" s="8"/>
      <c r="S40" s="8"/>
      <c r="T40" s="93"/>
      <c r="U40" s="60">
        <f t="shared" si="0"/>
        <v>0</v>
      </c>
      <c r="V40" s="8"/>
      <c r="W40" s="95" t="s">
        <v>317</v>
      </c>
    </row>
    <row r="41" spans="1:23" ht="115.5">
      <c r="A41" s="120"/>
      <c r="B41" s="120"/>
      <c r="C41" s="119" t="s">
        <v>122</v>
      </c>
      <c r="D41" s="2" t="s">
        <v>123</v>
      </c>
      <c r="E41" s="7" t="s">
        <v>124</v>
      </c>
      <c r="F41" s="7" t="s">
        <v>125</v>
      </c>
      <c r="G41" s="159"/>
      <c r="H41" s="159"/>
      <c r="I41" s="159"/>
      <c r="J41" s="159"/>
      <c r="K41" s="15">
        <v>0.4</v>
      </c>
      <c r="L41" s="78">
        <v>0.6</v>
      </c>
      <c r="M41" s="87">
        <v>0</v>
      </c>
      <c r="N41" s="87">
        <v>0</v>
      </c>
      <c r="O41" s="84">
        <v>0</v>
      </c>
      <c r="P41" s="8"/>
      <c r="Q41" s="8"/>
      <c r="R41" s="8"/>
      <c r="S41" s="8"/>
      <c r="T41" s="65" t="s">
        <v>266</v>
      </c>
      <c r="U41" s="60">
        <f t="shared" si="0"/>
        <v>0</v>
      </c>
      <c r="V41" s="8"/>
      <c r="W41" s="95" t="s">
        <v>317</v>
      </c>
    </row>
    <row r="42" spans="1:23" ht="135">
      <c r="A42" s="120"/>
      <c r="B42" s="120"/>
      <c r="C42" s="125"/>
      <c r="D42" s="119" t="s">
        <v>126</v>
      </c>
      <c r="E42" s="119" t="s">
        <v>127</v>
      </c>
      <c r="F42" s="2" t="s">
        <v>128</v>
      </c>
      <c r="G42" s="159"/>
      <c r="H42" s="159"/>
      <c r="I42" s="159"/>
      <c r="J42" s="159"/>
      <c r="K42" s="2">
        <v>4</v>
      </c>
      <c r="L42" s="79">
        <v>4</v>
      </c>
      <c r="M42" s="87">
        <v>0</v>
      </c>
      <c r="N42" s="87">
        <v>6</v>
      </c>
      <c r="O42" s="84">
        <v>1</v>
      </c>
      <c r="P42" s="8"/>
      <c r="Q42" s="8"/>
      <c r="R42" s="8"/>
      <c r="S42" s="8"/>
      <c r="T42" s="93" t="s">
        <v>305</v>
      </c>
      <c r="U42" s="60">
        <f t="shared" si="0"/>
        <v>1</v>
      </c>
      <c r="V42" s="8"/>
      <c r="W42" s="95" t="s">
        <v>317</v>
      </c>
    </row>
    <row r="43" spans="1:23" ht="87.75" customHeight="1">
      <c r="A43" s="120"/>
      <c r="B43" s="120"/>
      <c r="C43" s="125"/>
      <c r="D43" s="125"/>
      <c r="E43" s="119"/>
      <c r="F43" s="2" t="s">
        <v>129</v>
      </c>
      <c r="G43" s="159"/>
      <c r="H43" s="159"/>
      <c r="I43" s="159"/>
      <c r="J43" s="159"/>
      <c r="K43" s="2">
        <v>4</v>
      </c>
      <c r="L43" s="79">
        <v>4</v>
      </c>
      <c r="M43" s="87">
        <v>0</v>
      </c>
      <c r="N43" s="87">
        <v>14</v>
      </c>
      <c r="O43" s="84">
        <v>1</v>
      </c>
      <c r="P43" s="8"/>
      <c r="Q43" s="8"/>
      <c r="R43" s="8"/>
      <c r="S43" s="8"/>
      <c r="T43" s="93" t="s">
        <v>304</v>
      </c>
      <c r="U43" s="60">
        <f t="shared" si="0"/>
        <v>1</v>
      </c>
      <c r="V43" s="8"/>
      <c r="W43" s="95" t="s">
        <v>318</v>
      </c>
    </row>
    <row r="44" spans="1:23" ht="132">
      <c r="A44" s="120"/>
      <c r="B44" s="120"/>
      <c r="C44" s="2" t="s">
        <v>130</v>
      </c>
      <c r="D44" s="2" t="s">
        <v>131</v>
      </c>
      <c r="E44" s="2" t="s">
        <v>132</v>
      </c>
      <c r="F44" s="2" t="s">
        <v>133</v>
      </c>
      <c r="G44" s="159"/>
      <c r="H44" s="159"/>
      <c r="I44" s="159"/>
      <c r="J44" s="159"/>
      <c r="K44" s="2">
        <v>1</v>
      </c>
      <c r="L44" s="77">
        <v>1</v>
      </c>
      <c r="M44" s="87">
        <v>0</v>
      </c>
      <c r="N44" s="87">
        <v>1</v>
      </c>
      <c r="O44" s="84">
        <v>1</v>
      </c>
      <c r="P44" s="8"/>
      <c r="Q44" s="8"/>
      <c r="R44" s="8"/>
      <c r="S44" s="8"/>
      <c r="T44" s="65" t="s">
        <v>303</v>
      </c>
      <c r="U44" s="60">
        <f t="shared" si="0"/>
        <v>1</v>
      </c>
      <c r="V44" s="8"/>
      <c r="W44" s="96" t="s">
        <v>318</v>
      </c>
    </row>
    <row r="45" spans="1:23" ht="132">
      <c r="A45" s="120"/>
      <c r="B45" s="120"/>
      <c r="C45" s="2" t="s">
        <v>134</v>
      </c>
      <c r="D45" s="2" t="s">
        <v>135</v>
      </c>
      <c r="E45" s="2" t="s">
        <v>136</v>
      </c>
      <c r="F45" s="2" t="s">
        <v>265</v>
      </c>
      <c r="G45" s="160"/>
      <c r="H45" s="160"/>
      <c r="I45" s="160"/>
      <c r="J45" s="160"/>
      <c r="K45" s="7">
        <v>3</v>
      </c>
      <c r="L45" s="80">
        <v>4</v>
      </c>
      <c r="M45" s="87">
        <v>1</v>
      </c>
      <c r="N45" s="87">
        <v>0</v>
      </c>
      <c r="O45" s="84">
        <f>(N45+M45)/L45</f>
        <v>0.25</v>
      </c>
      <c r="P45" s="8"/>
      <c r="Q45" s="8"/>
      <c r="R45" s="8"/>
      <c r="S45" s="8"/>
      <c r="T45" s="65" t="s">
        <v>302</v>
      </c>
      <c r="U45" s="60">
        <f t="shared" si="0"/>
        <v>0.25</v>
      </c>
      <c r="V45" s="8"/>
      <c r="W45" s="95" t="s">
        <v>318</v>
      </c>
    </row>
    <row r="46" spans="1:23">
      <c r="O46" s="90">
        <f>+AVERAGE(O8:O45)</f>
        <v>0.60260428387080367</v>
      </c>
    </row>
  </sheetData>
  <mergeCells count="79">
    <mergeCell ref="S2:W2"/>
    <mergeCell ref="C2:O2"/>
    <mergeCell ref="A2:B2"/>
    <mergeCell ref="G40:G45"/>
    <mergeCell ref="H40:H45"/>
    <mergeCell ref="I36:I39"/>
    <mergeCell ref="J36:J39"/>
    <mergeCell ref="I40:I45"/>
    <mergeCell ref="J40:J45"/>
    <mergeCell ref="G28:G35"/>
    <mergeCell ref="H28:H35"/>
    <mergeCell ref="G36:G39"/>
    <mergeCell ref="H36:H39"/>
    <mergeCell ref="G8:G15"/>
    <mergeCell ref="H8:H15"/>
    <mergeCell ref="G17:G22"/>
    <mergeCell ref="H17:H22"/>
    <mergeCell ref="G23:G27"/>
    <mergeCell ref="H23:H27"/>
    <mergeCell ref="L28:L32"/>
    <mergeCell ref="I28:I35"/>
    <mergeCell ref="J28:J35"/>
    <mergeCell ref="I8:I15"/>
    <mergeCell ref="J8:J15"/>
    <mergeCell ref="I17:I22"/>
    <mergeCell ref="J17:J22"/>
    <mergeCell ref="I23:I27"/>
    <mergeCell ref="J23:J27"/>
    <mergeCell ref="K6:K7"/>
    <mergeCell ref="L6:L7"/>
    <mergeCell ref="K5:L5"/>
    <mergeCell ref="A40:A45"/>
    <mergeCell ref="B40:B45"/>
    <mergeCell ref="C41:C43"/>
    <mergeCell ref="D42:D43"/>
    <mergeCell ref="E42:E43"/>
    <mergeCell ref="G5:J5"/>
    <mergeCell ref="G6:H6"/>
    <mergeCell ref="I6:J6"/>
    <mergeCell ref="E28:E32"/>
    <mergeCell ref="F28:F32"/>
    <mergeCell ref="B34:B35"/>
    <mergeCell ref="C34:C35"/>
    <mergeCell ref="K28:K32"/>
    <mergeCell ref="D34:D35"/>
    <mergeCell ref="A36:A39"/>
    <mergeCell ref="B36:B39"/>
    <mergeCell ref="C38:C39"/>
    <mergeCell ref="D17:D18"/>
    <mergeCell ref="C20:C21"/>
    <mergeCell ref="A23:A26"/>
    <mergeCell ref="B23:B26"/>
    <mergeCell ref="C23:C25"/>
    <mergeCell ref="A28:A35"/>
    <mergeCell ref="B28:B33"/>
    <mergeCell ref="C28:C33"/>
    <mergeCell ref="C8:C9"/>
    <mergeCell ref="A17:A22"/>
    <mergeCell ref="B17:B22"/>
    <mergeCell ref="C17:C18"/>
    <mergeCell ref="A8:A15"/>
    <mergeCell ref="B8:B15"/>
    <mergeCell ref="F5:F7"/>
    <mergeCell ref="A5:A7"/>
    <mergeCell ref="B5:B7"/>
    <mergeCell ref="C5:C7"/>
    <mergeCell ref="D5:D7"/>
    <mergeCell ref="E5:E7"/>
    <mergeCell ref="W5:W7"/>
    <mergeCell ref="M6:M7"/>
    <mergeCell ref="P6:Q6"/>
    <mergeCell ref="R6:S6"/>
    <mergeCell ref="O5:O7"/>
    <mergeCell ref="P5:S5"/>
    <mergeCell ref="T5:T7"/>
    <mergeCell ref="U5:U7"/>
    <mergeCell ref="V5:V7"/>
    <mergeCell ref="N6:N7"/>
    <mergeCell ref="M5:N5"/>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C7C26-41E4-924D-96AF-7EF171957C43}">
  <dimension ref="A1:X49"/>
  <sheetViews>
    <sheetView tabSelected="1" zoomScaleNormal="100" workbookViewId="0">
      <selection sqref="A1:B1"/>
    </sheetView>
  </sheetViews>
  <sheetFormatPr baseColWidth="10" defaultRowHeight="15"/>
  <cols>
    <col min="1" max="1" width="15.77734375" customWidth="1"/>
    <col min="2" max="2" width="20" customWidth="1"/>
    <col min="3" max="3" width="16.77734375" customWidth="1"/>
    <col min="4" max="4" width="22" customWidth="1"/>
    <col min="5" max="5" width="17.77734375" customWidth="1"/>
    <col min="6" max="6" width="30.33203125" customWidth="1"/>
    <col min="7" max="8" width="11" hidden="1" customWidth="1"/>
    <col min="9" max="9" width="15.33203125" style="19" hidden="1" customWidth="1"/>
    <col min="10" max="10" width="14" style="19" hidden="1" customWidth="1"/>
    <col min="11" max="11" width="14" bestFit="1" customWidth="1"/>
    <col min="12" max="12" width="12.77734375" bestFit="1" customWidth="1"/>
    <col min="13" max="15" width="10.77734375" style="85"/>
    <col min="16" max="19" width="0" hidden="1" customWidth="1"/>
    <col min="20" max="20" width="58.33203125" style="100" customWidth="1"/>
    <col min="22" max="23" width="0" hidden="1" customWidth="1"/>
  </cols>
  <sheetData>
    <row r="1" spans="1:24" ht="80.25" customHeight="1">
      <c r="A1" s="157"/>
      <c r="B1" s="157"/>
      <c r="C1" s="156" t="s">
        <v>308</v>
      </c>
      <c r="D1" s="156"/>
      <c r="E1" s="156"/>
      <c r="F1" s="156"/>
      <c r="G1" s="156"/>
      <c r="H1" s="156"/>
      <c r="I1" s="156"/>
      <c r="J1" s="156"/>
      <c r="K1" s="156"/>
      <c r="L1" s="156"/>
      <c r="M1" s="156"/>
      <c r="N1" s="156"/>
      <c r="O1" s="91"/>
      <c r="P1" s="91"/>
      <c r="Q1" s="91"/>
      <c r="R1" s="91"/>
      <c r="S1" s="154" t="s">
        <v>309</v>
      </c>
      <c r="T1" s="155"/>
      <c r="U1" s="155"/>
      <c r="V1" s="155"/>
      <c r="W1" s="155"/>
      <c r="X1" s="155"/>
    </row>
    <row r="2" spans="1:24" ht="15.75" thickBot="1"/>
    <row r="3" spans="1:24" ht="44.1" customHeight="1" thickTop="1" thickBot="1">
      <c r="A3" s="195" t="s">
        <v>0</v>
      </c>
      <c r="B3" s="190" t="s">
        <v>1</v>
      </c>
      <c r="C3" s="190" t="s">
        <v>2</v>
      </c>
      <c r="D3" s="190" t="s">
        <v>3</v>
      </c>
      <c r="E3" s="190" t="s">
        <v>4</v>
      </c>
      <c r="F3" s="190" t="s">
        <v>5</v>
      </c>
      <c r="G3" s="132" t="s">
        <v>137</v>
      </c>
      <c r="H3" s="133"/>
      <c r="I3" s="133"/>
      <c r="J3" s="134"/>
      <c r="K3" s="130" t="s">
        <v>263</v>
      </c>
      <c r="L3" s="130"/>
      <c r="M3" s="175" t="s">
        <v>257</v>
      </c>
      <c r="N3" s="165"/>
      <c r="O3" s="169" t="s">
        <v>143</v>
      </c>
      <c r="P3" s="167" t="s">
        <v>137</v>
      </c>
      <c r="Q3" s="171"/>
      <c r="R3" s="171"/>
      <c r="S3" s="168"/>
      <c r="T3" s="163" t="s">
        <v>260</v>
      </c>
      <c r="U3" s="172" t="s">
        <v>258</v>
      </c>
      <c r="V3" s="198" t="s">
        <v>259</v>
      </c>
      <c r="W3" s="163" t="s">
        <v>260</v>
      </c>
      <c r="X3" s="163" t="s">
        <v>261</v>
      </c>
    </row>
    <row r="4" spans="1:24" ht="17.25" thickTop="1" thickBot="1">
      <c r="A4" s="196"/>
      <c r="B4" s="191"/>
      <c r="C4" s="191"/>
      <c r="D4" s="191"/>
      <c r="E4" s="191"/>
      <c r="F4" s="191"/>
      <c r="G4" s="135" t="s">
        <v>138</v>
      </c>
      <c r="H4" s="136"/>
      <c r="I4" s="137" t="s">
        <v>139</v>
      </c>
      <c r="J4" s="138"/>
      <c r="K4" s="185" t="s">
        <v>142</v>
      </c>
      <c r="L4" s="187" t="s">
        <v>237</v>
      </c>
      <c r="M4" s="165" t="s">
        <v>262</v>
      </c>
      <c r="N4" s="170" t="s">
        <v>272</v>
      </c>
      <c r="O4" s="170"/>
      <c r="P4" s="167" t="s">
        <v>138</v>
      </c>
      <c r="Q4" s="168"/>
      <c r="R4" s="167" t="s">
        <v>139</v>
      </c>
      <c r="S4" s="168"/>
      <c r="T4" s="164"/>
      <c r="U4" s="173"/>
      <c r="V4" s="199"/>
      <c r="W4" s="164"/>
      <c r="X4" s="164"/>
    </row>
    <row r="5" spans="1:24" ht="17.25" thickTop="1" thickBot="1">
      <c r="A5" s="197"/>
      <c r="B5" s="192"/>
      <c r="C5" s="192"/>
      <c r="D5" s="192"/>
      <c r="E5" s="192"/>
      <c r="F5" s="192"/>
      <c r="G5" s="9" t="s">
        <v>140</v>
      </c>
      <c r="H5" s="10" t="s">
        <v>141</v>
      </c>
      <c r="I5" s="18" t="s">
        <v>140</v>
      </c>
      <c r="J5" s="18" t="s">
        <v>141</v>
      </c>
      <c r="K5" s="186"/>
      <c r="L5" s="188"/>
      <c r="M5" s="166"/>
      <c r="N5" s="174"/>
      <c r="O5" s="170"/>
      <c r="P5" s="69" t="s">
        <v>140</v>
      </c>
      <c r="Q5" s="70" t="s">
        <v>141</v>
      </c>
      <c r="R5" s="70" t="s">
        <v>140</v>
      </c>
      <c r="S5" s="70" t="s">
        <v>141</v>
      </c>
      <c r="T5" s="164"/>
      <c r="U5" s="173"/>
      <c r="V5" s="199"/>
      <c r="W5" s="164"/>
      <c r="X5" s="164"/>
    </row>
    <row r="6" spans="1:24" ht="185.1" customHeight="1">
      <c r="A6" s="22" t="s">
        <v>144</v>
      </c>
      <c r="B6" s="23" t="s">
        <v>145</v>
      </c>
      <c r="C6" s="24" t="s">
        <v>146</v>
      </c>
      <c r="D6" s="25" t="s">
        <v>147</v>
      </c>
      <c r="E6" s="25" t="s">
        <v>148</v>
      </c>
      <c r="F6" s="26" t="s">
        <v>149</v>
      </c>
      <c r="G6" s="13">
        <v>0</v>
      </c>
      <c r="H6" s="12">
        <v>0</v>
      </c>
      <c r="I6" s="11">
        <v>520000000</v>
      </c>
      <c r="J6" s="11">
        <v>60000000</v>
      </c>
      <c r="K6" s="58">
        <v>90</v>
      </c>
      <c r="L6" s="59">
        <v>92</v>
      </c>
      <c r="M6" s="60">
        <v>1</v>
      </c>
      <c r="N6" s="60">
        <v>1</v>
      </c>
      <c r="O6" s="60">
        <f>N6</f>
        <v>1</v>
      </c>
      <c r="P6" s="8"/>
      <c r="Q6" s="8"/>
      <c r="R6" s="8"/>
      <c r="S6" s="8"/>
      <c r="T6" s="101"/>
      <c r="U6" s="60">
        <f>O6</f>
        <v>1</v>
      </c>
      <c r="V6" s="8"/>
      <c r="W6" s="8"/>
      <c r="X6" s="94" t="s">
        <v>320</v>
      </c>
    </row>
    <row r="7" spans="1:24" ht="281.25" customHeight="1">
      <c r="A7" s="178" t="s">
        <v>150</v>
      </c>
      <c r="B7" s="28" t="s">
        <v>151</v>
      </c>
      <c r="C7" s="183" t="s">
        <v>152</v>
      </c>
      <c r="D7" s="30" t="s">
        <v>153</v>
      </c>
      <c r="E7" s="30" t="s">
        <v>154</v>
      </c>
      <c r="F7" s="31" t="s">
        <v>155</v>
      </c>
      <c r="G7" s="144">
        <v>0</v>
      </c>
      <c r="H7" s="144">
        <v>0</v>
      </c>
      <c r="I7" s="144">
        <v>0</v>
      </c>
      <c r="J7" s="144">
        <v>0</v>
      </c>
      <c r="K7" s="54">
        <v>20</v>
      </c>
      <c r="L7" s="54">
        <v>30</v>
      </c>
      <c r="M7" s="21">
        <v>0</v>
      </c>
      <c r="N7" s="60">
        <v>0</v>
      </c>
      <c r="O7" s="60">
        <v>0</v>
      </c>
      <c r="P7" s="8"/>
      <c r="Q7" s="8"/>
      <c r="R7" s="8"/>
      <c r="S7" s="8"/>
      <c r="T7" s="101"/>
      <c r="U7" s="60">
        <f t="shared" ref="U7:U28" si="0">O7</f>
        <v>0</v>
      </c>
      <c r="V7" s="8"/>
      <c r="W7" s="8"/>
      <c r="X7" s="193" t="s">
        <v>321</v>
      </c>
    </row>
    <row r="8" spans="1:24" ht="63.75">
      <c r="A8" s="181"/>
      <c r="B8" s="28" t="s">
        <v>156</v>
      </c>
      <c r="C8" s="184"/>
      <c r="D8" s="32" t="s">
        <v>157</v>
      </c>
      <c r="E8" s="32" t="s">
        <v>58</v>
      </c>
      <c r="F8" s="33" t="s">
        <v>158</v>
      </c>
      <c r="G8" s="143"/>
      <c r="H8" s="143"/>
      <c r="I8" s="143"/>
      <c r="J8" s="143"/>
      <c r="K8" s="55">
        <v>0.7</v>
      </c>
      <c r="L8" s="55">
        <v>0.8</v>
      </c>
      <c r="M8" s="97">
        <v>0</v>
      </c>
      <c r="N8" s="98">
        <v>0</v>
      </c>
      <c r="O8" s="98">
        <v>0</v>
      </c>
      <c r="P8" s="99"/>
      <c r="Q8" s="99"/>
      <c r="R8" s="99"/>
      <c r="S8" s="99"/>
      <c r="T8" s="102"/>
      <c r="U8" s="98">
        <f t="shared" si="0"/>
        <v>0</v>
      </c>
      <c r="V8" s="8"/>
      <c r="W8" s="8"/>
      <c r="X8" s="194"/>
    </row>
    <row r="9" spans="1:24" ht="234.95" customHeight="1">
      <c r="A9" s="27" t="s">
        <v>159</v>
      </c>
      <c r="B9" s="28" t="s">
        <v>160</v>
      </c>
      <c r="C9" s="29" t="s">
        <v>161</v>
      </c>
      <c r="D9" s="32" t="s">
        <v>162</v>
      </c>
      <c r="E9" s="32" t="s">
        <v>163</v>
      </c>
      <c r="F9" s="30" t="s">
        <v>164</v>
      </c>
      <c r="G9" s="17">
        <v>0</v>
      </c>
      <c r="H9" s="17">
        <v>0</v>
      </c>
      <c r="I9" s="17">
        <v>600000000</v>
      </c>
      <c r="J9" s="17">
        <v>0</v>
      </c>
      <c r="K9" s="55">
        <v>0.7</v>
      </c>
      <c r="L9" s="55">
        <v>0.8</v>
      </c>
      <c r="M9" s="21">
        <v>0</v>
      </c>
      <c r="N9" s="84">
        <f>7/7</f>
        <v>1</v>
      </c>
      <c r="O9" s="60">
        <v>1</v>
      </c>
      <c r="P9" s="8"/>
      <c r="Q9" s="8"/>
      <c r="R9" s="8"/>
      <c r="S9" s="8"/>
      <c r="T9" s="93" t="s">
        <v>293</v>
      </c>
      <c r="U9" s="60">
        <f t="shared" si="0"/>
        <v>1</v>
      </c>
      <c r="V9" s="8"/>
      <c r="W9" s="8"/>
      <c r="X9" s="94" t="s">
        <v>322</v>
      </c>
    </row>
    <row r="10" spans="1:24" ht="102">
      <c r="A10" s="178" t="s">
        <v>165</v>
      </c>
      <c r="B10" s="179" t="s">
        <v>166</v>
      </c>
      <c r="C10" s="37" t="s">
        <v>167</v>
      </c>
      <c r="D10" s="38" t="s">
        <v>168</v>
      </c>
      <c r="E10" s="38" t="s">
        <v>58</v>
      </c>
      <c r="F10" s="66" t="s">
        <v>169</v>
      </c>
      <c r="G10" s="144">
        <v>0</v>
      </c>
      <c r="H10" s="144">
        <v>0</v>
      </c>
      <c r="I10" s="144">
        <v>350000000</v>
      </c>
      <c r="J10" s="144">
        <v>10300000</v>
      </c>
      <c r="K10" s="66">
        <v>0</v>
      </c>
      <c r="L10" s="66">
        <v>1</v>
      </c>
      <c r="M10" s="21">
        <v>0</v>
      </c>
      <c r="N10" s="21">
        <v>1</v>
      </c>
      <c r="O10" s="60">
        <v>1</v>
      </c>
      <c r="P10" s="8"/>
      <c r="Q10" s="8"/>
      <c r="R10" s="8"/>
      <c r="S10" s="8"/>
      <c r="T10" s="93" t="s">
        <v>337</v>
      </c>
      <c r="U10" s="60">
        <f t="shared" si="0"/>
        <v>1</v>
      </c>
      <c r="V10" s="8"/>
      <c r="W10" s="8"/>
      <c r="X10" s="94" t="s">
        <v>323</v>
      </c>
    </row>
    <row r="11" spans="1:24" ht="195">
      <c r="A11" s="178"/>
      <c r="B11" s="179"/>
      <c r="C11" s="180" t="s">
        <v>170</v>
      </c>
      <c r="D11" s="33" t="s">
        <v>171</v>
      </c>
      <c r="E11" s="33" t="s">
        <v>172</v>
      </c>
      <c r="F11" s="33" t="s">
        <v>169</v>
      </c>
      <c r="G11" s="142"/>
      <c r="H11" s="142"/>
      <c r="I11" s="142"/>
      <c r="J11" s="142"/>
      <c r="K11" s="56">
        <v>0.2</v>
      </c>
      <c r="L11" s="56">
        <v>0.3</v>
      </c>
      <c r="M11" s="84">
        <f>2/3</f>
        <v>0.66666666666666663</v>
      </c>
      <c r="N11" s="84">
        <f>2/3</f>
        <v>0.66666666666666663</v>
      </c>
      <c r="O11" s="60">
        <v>1</v>
      </c>
      <c r="P11" s="8"/>
      <c r="Q11" s="8"/>
      <c r="R11" s="8"/>
      <c r="S11" s="8"/>
      <c r="T11" s="93" t="s">
        <v>297</v>
      </c>
      <c r="U11" s="60">
        <f t="shared" si="0"/>
        <v>1</v>
      </c>
      <c r="V11" s="8"/>
      <c r="W11" s="8"/>
      <c r="X11" s="193" t="s">
        <v>324</v>
      </c>
    </row>
    <row r="12" spans="1:24" ht="90">
      <c r="A12" s="178"/>
      <c r="B12" s="179"/>
      <c r="C12" s="180"/>
      <c r="D12" s="33" t="s">
        <v>173</v>
      </c>
      <c r="E12" s="33" t="s">
        <v>172</v>
      </c>
      <c r="F12" s="33" t="s">
        <v>169</v>
      </c>
      <c r="G12" s="142"/>
      <c r="H12" s="142"/>
      <c r="I12" s="142"/>
      <c r="J12" s="142"/>
      <c r="K12" s="55">
        <v>0.9</v>
      </c>
      <c r="L12" s="55">
        <v>0.9</v>
      </c>
      <c r="M12" s="60">
        <v>0</v>
      </c>
      <c r="N12" s="60">
        <f>8/8</f>
        <v>1</v>
      </c>
      <c r="O12" s="60">
        <f>N12</f>
        <v>1</v>
      </c>
      <c r="P12" s="8"/>
      <c r="Q12" s="8"/>
      <c r="R12" s="8"/>
      <c r="S12" s="8"/>
      <c r="T12" s="93" t="s">
        <v>339</v>
      </c>
      <c r="U12" s="60">
        <f t="shared" si="0"/>
        <v>1</v>
      </c>
      <c r="V12" s="8"/>
      <c r="W12" s="8"/>
      <c r="X12" s="194"/>
    </row>
    <row r="13" spans="1:24" ht="165">
      <c r="A13" s="178"/>
      <c r="B13" s="179"/>
      <c r="C13" s="180"/>
      <c r="D13" s="32" t="s">
        <v>174</v>
      </c>
      <c r="E13" s="32" t="s">
        <v>175</v>
      </c>
      <c r="F13" s="32" t="s">
        <v>176</v>
      </c>
      <c r="G13" s="142"/>
      <c r="H13" s="142"/>
      <c r="I13" s="142"/>
      <c r="J13" s="142"/>
      <c r="K13" s="56">
        <v>0.5</v>
      </c>
      <c r="L13" s="56">
        <v>0.6</v>
      </c>
      <c r="M13" s="60">
        <v>0</v>
      </c>
      <c r="N13" s="60">
        <v>0</v>
      </c>
      <c r="O13" s="21">
        <v>0</v>
      </c>
      <c r="P13" s="8"/>
      <c r="Q13" s="8"/>
      <c r="R13" s="8"/>
      <c r="S13" s="8"/>
      <c r="T13" s="101"/>
      <c r="U13" s="60">
        <f t="shared" si="0"/>
        <v>0</v>
      </c>
      <c r="V13" s="8"/>
      <c r="W13" s="8"/>
      <c r="X13" s="94" t="s">
        <v>325</v>
      </c>
    </row>
    <row r="14" spans="1:24" ht="409.5">
      <c r="A14" s="178"/>
      <c r="B14" s="179"/>
      <c r="C14" s="29" t="s">
        <v>177</v>
      </c>
      <c r="D14" s="33" t="s">
        <v>178</v>
      </c>
      <c r="E14" s="32" t="s">
        <v>172</v>
      </c>
      <c r="F14" s="33" t="s">
        <v>169</v>
      </c>
      <c r="G14" s="143"/>
      <c r="H14" s="143"/>
      <c r="I14" s="143"/>
      <c r="J14" s="143"/>
      <c r="K14" s="56">
        <v>0.9</v>
      </c>
      <c r="L14" s="56">
        <v>0.92</v>
      </c>
      <c r="M14" s="84">
        <f>29/90</f>
        <v>0.32222222222222224</v>
      </c>
      <c r="N14" s="84">
        <f>49/92</f>
        <v>0.53260869565217395</v>
      </c>
      <c r="O14" s="60">
        <f>N14</f>
        <v>0.53260869565217395</v>
      </c>
      <c r="P14" s="8"/>
      <c r="Q14" s="8"/>
      <c r="R14" s="8"/>
      <c r="S14" s="8"/>
      <c r="T14" s="93" t="s">
        <v>298</v>
      </c>
      <c r="U14" s="60">
        <f t="shared" si="0"/>
        <v>0.53260869565217395</v>
      </c>
      <c r="V14" s="8"/>
      <c r="W14" s="8"/>
      <c r="X14" s="94" t="s">
        <v>326</v>
      </c>
    </row>
    <row r="15" spans="1:24" ht="102">
      <c r="A15" s="35" t="s">
        <v>179</v>
      </c>
      <c r="B15" s="36" t="s">
        <v>180</v>
      </c>
      <c r="C15" s="37" t="s">
        <v>181</v>
      </c>
      <c r="D15" s="38" t="s">
        <v>182</v>
      </c>
      <c r="E15" s="38" t="s">
        <v>183</v>
      </c>
      <c r="F15" s="38" t="s">
        <v>184</v>
      </c>
      <c r="G15" s="17">
        <v>0</v>
      </c>
      <c r="H15" s="17">
        <v>0</v>
      </c>
      <c r="I15" s="17">
        <v>0</v>
      </c>
      <c r="J15" s="17">
        <v>0</v>
      </c>
      <c r="K15" s="60">
        <v>0</v>
      </c>
      <c r="L15" s="60">
        <v>0</v>
      </c>
      <c r="M15" s="60">
        <v>0</v>
      </c>
      <c r="N15" s="60"/>
      <c r="O15" s="60">
        <v>1</v>
      </c>
      <c r="P15" s="8"/>
      <c r="Q15" s="8"/>
      <c r="R15" s="8"/>
      <c r="S15" s="8"/>
      <c r="T15" s="101"/>
      <c r="U15" s="60">
        <f t="shared" si="0"/>
        <v>1</v>
      </c>
      <c r="V15" s="8"/>
      <c r="W15" s="8"/>
      <c r="X15" s="94" t="s">
        <v>327</v>
      </c>
    </row>
    <row r="16" spans="1:24" ht="66">
      <c r="A16" s="178" t="s">
        <v>185</v>
      </c>
      <c r="B16" s="179" t="s">
        <v>186</v>
      </c>
      <c r="C16" s="183" t="s">
        <v>187</v>
      </c>
      <c r="D16" s="32" t="s">
        <v>188</v>
      </c>
      <c r="E16" s="32" t="s">
        <v>189</v>
      </c>
      <c r="F16" s="32" t="s">
        <v>190</v>
      </c>
      <c r="G16" s="144">
        <v>0</v>
      </c>
      <c r="H16" s="144">
        <v>0</v>
      </c>
      <c r="I16" s="144">
        <v>1520000000</v>
      </c>
      <c r="J16" s="144">
        <v>0</v>
      </c>
      <c r="K16" s="33">
        <v>0</v>
      </c>
      <c r="L16" s="33">
        <v>1</v>
      </c>
      <c r="M16" s="21">
        <v>1</v>
      </c>
      <c r="N16" s="21">
        <v>0</v>
      </c>
      <c r="O16" s="60">
        <v>1</v>
      </c>
      <c r="P16" s="8"/>
      <c r="Q16" s="8"/>
      <c r="R16" s="8"/>
      <c r="S16" s="8"/>
      <c r="T16" s="101"/>
      <c r="U16" s="60">
        <f t="shared" si="0"/>
        <v>1</v>
      </c>
      <c r="V16" s="8"/>
      <c r="W16" s="8"/>
      <c r="X16" s="94" t="s">
        <v>327</v>
      </c>
    </row>
    <row r="17" spans="1:24" ht="66">
      <c r="A17" s="181"/>
      <c r="B17" s="182"/>
      <c r="C17" s="184"/>
      <c r="D17" s="32" t="s">
        <v>191</v>
      </c>
      <c r="E17" s="33" t="s">
        <v>192</v>
      </c>
      <c r="F17" s="33" t="s">
        <v>193</v>
      </c>
      <c r="G17" s="142"/>
      <c r="H17" s="142"/>
      <c r="I17" s="142"/>
      <c r="J17" s="142"/>
      <c r="K17" s="32">
        <v>2</v>
      </c>
      <c r="L17" s="32">
        <v>2</v>
      </c>
      <c r="M17" s="21">
        <v>2</v>
      </c>
      <c r="N17" s="21"/>
      <c r="O17" s="84">
        <v>1</v>
      </c>
      <c r="P17" s="8"/>
      <c r="Q17" s="8"/>
      <c r="R17" s="8"/>
      <c r="S17" s="8"/>
      <c r="T17" s="101"/>
      <c r="U17" s="60">
        <f t="shared" si="0"/>
        <v>1</v>
      </c>
      <c r="V17" s="8"/>
      <c r="W17" s="8"/>
      <c r="X17" s="94" t="s">
        <v>327</v>
      </c>
    </row>
    <row r="18" spans="1:24" ht="66">
      <c r="A18" s="181"/>
      <c r="B18" s="182"/>
      <c r="C18" s="29" t="s">
        <v>194</v>
      </c>
      <c r="D18" s="32" t="s">
        <v>195</v>
      </c>
      <c r="E18" s="32" t="s">
        <v>196</v>
      </c>
      <c r="F18" s="32" t="s">
        <v>197</v>
      </c>
      <c r="G18" s="143"/>
      <c r="H18" s="143"/>
      <c r="I18" s="143"/>
      <c r="J18" s="143"/>
      <c r="K18" s="56">
        <v>0.4</v>
      </c>
      <c r="L18" s="56">
        <v>0.6</v>
      </c>
      <c r="M18" s="60">
        <v>0</v>
      </c>
      <c r="N18" s="60">
        <v>0</v>
      </c>
      <c r="O18" s="60">
        <v>0</v>
      </c>
      <c r="P18" s="8"/>
      <c r="Q18" s="8"/>
      <c r="R18" s="8"/>
      <c r="S18" s="8"/>
      <c r="T18" s="93" t="s">
        <v>338</v>
      </c>
      <c r="U18" s="60">
        <f t="shared" si="0"/>
        <v>0</v>
      </c>
      <c r="V18" s="8"/>
      <c r="W18" s="8"/>
      <c r="X18" s="94" t="s">
        <v>327</v>
      </c>
    </row>
    <row r="19" spans="1:24" ht="99">
      <c r="A19" s="178" t="s">
        <v>198</v>
      </c>
      <c r="B19" s="179" t="s">
        <v>199</v>
      </c>
      <c r="C19" s="183" t="s">
        <v>200</v>
      </c>
      <c r="D19" s="32" t="s">
        <v>201</v>
      </c>
      <c r="E19" s="176" t="s">
        <v>196</v>
      </c>
      <c r="F19" s="176" t="s">
        <v>197</v>
      </c>
      <c r="G19" s="144">
        <v>0</v>
      </c>
      <c r="H19" s="144">
        <v>0</v>
      </c>
      <c r="I19" s="144">
        <v>930000000</v>
      </c>
      <c r="J19" s="144">
        <v>234762854</v>
      </c>
      <c r="K19" s="189">
        <v>0.4</v>
      </c>
      <c r="L19" s="189">
        <v>0.6</v>
      </c>
      <c r="M19" s="60">
        <v>0</v>
      </c>
      <c r="N19" s="60">
        <v>0</v>
      </c>
      <c r="O19" s="60">
        <v>0</v>
      </c>
      <c r="P19" s="8"/>
      <c r="Q19" s="8"/>
      <c r="R19" s="8"/>
      <c r="S19" s="8"/>
      <c r="T19" s="93" t="s">
        <v>268</v>
      </c>
      <c r="U19" s="60">
        <f t="shared" si="0"/>
        <v>0</v>
      </c>
      <c r="V19" s="8"/>
      <c r="W19" s="8"/>
      <c r="X19" s="94" t="s">
        <v>328</v>
      </c>
    </row>
    <row r="20" spans="1:24" ht="99">
      <c r="A20" s="178"/>
      <c r="B20" s="179"/>
      <c r="C20" s="184"/>
      <c r="D20" s="32" t="s">
        <v>202</v>
      </c>
      <c r="E20" s="176"/>
      <c r="F20" s="176"/>
      <c r="G20" s="142"/>
      <c r="H20" s="142"/>
      <c r="I20" s="142"/>
      <c r="J20" s="142"/>
      <c r="K20" s="189"/>
      <c r="L20" s="189"/>
      <c r="M20" s="60">
        <v>0</v>
      </c>
      <c r="N20" s="60">
        <v>0</v>
      </c>
      <c r="O20" s="60">
        <v>0</v>
      </c>
      <c r="P20" s="8"/>
      <c r="Q20" s="8"/>
      <c r="R20" s="8"/>
      <c r="S20" s="8"/>
      <c r="T20" s="93" t="s">
        <v>269</v>
      </c>
      <c r="U20" s="60">
        <f t="shared" si="0"/>
        <v>0</v>
      </c>
      <c r="V20" s="8"/>
      <c r="W20" s="8"/>
      <c r="X20" s="94" t="s">
        <v>328</v>
      </c>
    </row>
    <row r="21" spans="1:24" ht="149.25" customHeight="1">
      <c r="A21" s="178"/>
      <c r="B21" s="179"/>
      <c r="C21" s="184"/>
      <c r="D21" s="32" t="s">
        <v>203</v>
      </c>
      <c r="E21" s="32" t="s">
        <v>204</v>
      </c>
      <c r="F21" s="32" t="s">
        <v>205</v>
      </c>
      <c r="G21" s="142"/>
      <c r="H21" s="142"/>
      <c r="I21" s="142"/>
      <c r="J21" s="142"/>
      <c r="K21" s="56">
        <v>0.7</v>
      </c>
      <c r="L21" s="56">
        <v>0.8</v>
      </c>
      <c r="M21" s="84">
        <f>(80+300)/(380)</f>
        <v>1</v>
      </c>
      <c r="N21" s="84">
        <f>20/(32*7)</f>
        <v>8.9285714285714288E-2</v>
      </c>
      <c r="O21" s="60">
        <v>1</v>
      </c>
      <c r="P21" s="8"/>
      <c r="Q21" s="8"/>
      <c r="R21" s="8"/>
      <c r="S21" s="8"/>
      <c r="T21" s="93" t="s">
        <v>270</v>
      </c>
      <c r="U21" s="60">
        <f t="shared" si="0"/>
        <v>1</v>
      </c>
      <c r="V21" s="8"/>
      <c r="W21" s="8"/>
      <c r="X21" s="94" t="s">
        <v>328</v>
      </c>
    </row>
    <row r="22" spans="1:24" ht="220.5" customHeight="1">
      <c r="A22" s="181"/>
      <c r="B22" s="182"/>
      <c r="C22" s="34" t="s">
        <v>206</v>
      </c>
      <c r="D22" s="33" t="s">
        <v>207</v>
      </c>
      <c r="E22" s="33" t="s">
        <v>208</v>
      </c>
      <c r="F22" s="33" t="s">
        <v>176</v>
      </c>
      <c r="G22" s="143"/>
      <c r="H22" s="143"/>
      <c r="I22" s="143"/>
      <c r="J22" s="143"/>
      <c r="K22" s="56">
        <v>0.8</v>
      </c>
      <c r="L22" s="56">
        <v>0.8</v>
      </c>
      <c r="M22" s="84">
        <f>(3+16)/(18+17)</f>
        <v>0.54285714285714282</v>
      </c>
      <c r="N22" s="84">
        <f>(4+17)/(18+19)</f>
        <v>0.56756756756756754</v>
      </c>
      <c r="O22" s="60">
        <f>N22/L22</f>
        <v>0.70945945945945943</v>
      </c>
      <c r="P22" s="8"/>
      <c r="Q22" s="8"/>
      <c r="R22" s="8"/>
      <c r="S22" s="8"/>
      <c r="T22" s="93" t="s">
        <v>292</v>
      </c>
      <c r="U22" s="60">
        <f t="shared" si="0"/>
        <v>0.70945945945945943</v>
      </c>
      <c r="V22" s="8"/>
      <c r="W22" s="8"/>
      <c r="X22" s="94" t="s">
        <v>328</v>
      </c>
    </row>
    <row r="23" spans="1:24" ht="75">
      <c r="A23" s="178" t="s">
        <v>209</v>
      </c>
      <c r="B23" s="179" t="s">
        <v>210</v>
      </c>
      <c r="C23" s="183" t="s">
        <v>211</v>
      </c>
      <c r="D23" s="176" t="s">
        <v>212</v>
      </c>
      <c r="E23" s="32" t="s">
        <v>213</v>
      </c>
      <c r="F23" s="33" t="s">
        <v>214</v>
      </c>
      <c r="G23" s="144">
        <v>0</v>
      </c>
      <c r="H23" s="144">
        <v>0</v>
      </c>
      <c r="I23" s="144">
        <v>0</v>
      </c>
      <c r="J23" s="144">
        <v>0</v>
      </c>
      <c r="K23" s="33">
        <v>3</v>
      </c>
      <c r="L23" s="33">
        <v>2</v>
      </c>
      <c r="M23" s="21">
        <v>0</v>
      </c>
      <c r="N23" s="84">
        <f>M23/L23</f>
        <v>0</v>
      </c>
      <c r="O23" s="60">
        <f>N23</f>
        <v>0</v>
      </c>
      <c r="P23" s="8"/>
      <c r="Q23" s="8"/>
      <c r="R23" s="8"/>
      <c r="S23" s="8"/>
      <c r="T23" s="93" t="s">
        <v>291</v>
      </c>
      <c r="U23" s="60">
        <f t="shared" si="0"/>
        <v>0</v>
      </c>
      <c r="V23" s="8"/>
      <c r="W23" s="8"/>
      <c r="X23" s="65" t="s">
        <v>329</v>
      </c>
    </row>
    <row r="24" spans="1:24" ht="75">
      <c r="A24" s="178"/>
      <c r="B24" s="179"/>
      <c r="C24" s="183"/>
      <c r="D24" s="177"/>
      <c r="E24" s="32" t="s">
        <v>215</v>
      </c>
      <c r="F24" s="33" t="s">
        <v>216</v>
      </c>
      <c r="G24" s="142"/>
      <c r="H24" s="142"/>
      <c r="I24" s="142"/>
      <c r="J24" s="142"/>
      <c r="K24" s="33">
        <v>6</v>
      </c>
      <c r="L24" s="33">
        <v>8</v>
      </c>
      <c r="M24" s="21">
        <v>0</v>
      </c>
      <c r="N24" s="89">
        <v>3</v>
      </c>
      <c r="O24" s="60">
        <f>N24/L24</f>
        <v>0.375</v>
      </c>
      <c r="P24" s="8"/>
      <c r="Q24" s="8"/>
      <c r="R24" s="8"/>
      <c r="S24" s="8"/>
      <c r="T24" s="93" t="s">
        <v>306</v>
      </c>
      <c r="U24" s="60">
        <f t="shared" si="0"/>
        <v>0.375</v>
      </c>
      <c r="V24" s="8"/>
      <c r="W24" s="8"/>
      <c r="X24" s="65" t="s">
        <v>329</v>
      </c>
    </row>
    <row r="25" spans="1:24" ht="75">
      <c r="A25" s="178"/>
      <c r="B25" s="179"/>
      <c r="C25" s="183"/>
      <c r="D25" s="33" t="s">
        <v>217</v>
      </c>
      <c r="E25" s="32" t="s">
        <v>218</v>
      </c>
      <c r="F25" s="33" t="s">
        <v>219</v>
      </c>
      <c r="G25" s="143"/>
      <c r="H25" s="143"/>
      <c r="I25" s="143"/>
      <c r="J25" s="143"/>
      <c r="K25" s="33">
        <v>4</v>
      </c>
      <c r="L25" s="33">
        <v>4</v>
      </c>
      <c r="M25" s="21">
        <f>1+2</f>
        <v>3</v>
      </c>
      <c r="N25" s="89">
        <v>3</v>
      </c>
      <c r="O25" s="60">
        <f>N25/L25</f>
        <v>0.75</v>
      </c>
      <c r="P25" s="8"/>
      <c r="Q25" s="8"/>
      <c r="R25" s="8"/>
      <c r="S25" s="8"/>
      <c r="T25" s="65" t="s">
        <v>271</v>
      </c>
      <c r="U25" s="60">
        <f t="shared" si="0"/>
        <v>0.75</v>
      </c>
      <c r="V25" s="8"/>
      <c r="W25" s="8"/>
      <c r="X25" s="65" t="s">
        <v>329</v>
      </c>
    </row>
    <row r="26" spans="1:24" ht="140.25">
      <c r="A26" s="27" t="s">
        <v>220</v>
      </c>
      <c r="B26" s="28" t="s">
        <v>221</v>
      </c>
      <c r="C26" s="34" t="s">
        <v>222</v>
      </c>
      <c r="D26" s="33" t="s">
        <v>223</v>
      </c>
      <c r="E26" s="33" t="s">
        <v>224</v>
      </c>
      <c r="F26" s="33" t="s">
        <v>225</v>
      </c>
      <c r="G26" s="17">
        <v>0</v>
      </c>
      <c r="H26" s="17">
        <v>0</v>
      </c>
      <c r="I26" s="17">
        <v>400000000</v>
      </c>
      <c r="J26" s="17">
        <v>0</v>
      </c>
      <c r="K26" s="61">
        <v>4</v>
      </c>
      <c r="L26" s="61">
        <v>4</v>
      </c>
      <c r="M26" s="21">
        <f>4/4</f>
        <v>1</v>
      </c>
      <c r="N26" s="21">
        <f>4/4</f>
        <v>1</v>
      </c>
      <c r="O26" s="60">
        <v>1</v>
      </c>
      <c r="P26" s="8"/>
      <c r="Q26" s="8"/>
      <c r="R26" s="8"/>
      <c r="S26" s="8"/>
      <c r="T26" s="101"/>
      <c r="U26" s="60">
        <f t="shared" si="0"/>
        <v>1</v>
      </c>
      <c r="V26" s="8"/>
      <c r="W26" s="8"/>
      <c r="X26" s="94" t="s">
        <v>330</v>
      </c>
    </row>
    <row r="27" spans="1:24" ht="153">
      <c r="A27" s="27" t="s">
        <v>226</v>
      </c>
      <c r="B27" s="28" t="s">
        <v>227</v>
      </c>
      <c r="C27" s="29" t="s">
        <v>228</v>
      </c>
      <c r="D27" s="32" t="s">
        <v>229</v>
      </c>
      <c r="E27" s="32" t="s">
        <v>230</v>
      </c>
      <c r="F27" s="39" t="s">
        <v>231</v>
      </c>
      <c r="G27" s="20">
        <v>0</v>
      </c>
      <c r="H27" s="20">
        <v>0</v>
      </c>
      <c r="I27" s="17">
        <v>300000000</v>
      </c>
      <c r="J27" s="17"/>
      <c r="K27" s="56">
        <v>0.77</v>
      </c>
      <c r="L27" s="56">
        <v>0.8</v>
      </c>
      <c r="M27" s="84">
        <f>3/13</f>
        <v>0.23076923076923078</v>
      </c>
      <c r="N27" s="84">
        <f>2/13</f>
        <v>0.15384615384615385</v>
      </c>
      <c r="O27" s="60">
        <f>(N27+M27)/L27</f>
        <v>0.48076923076923078</v>
      </c>
      <c r="P27" s="8"/>
      <c r="Q27" s="8"/>
      <c r="R27" s="8"/>
      <c r="S27" s="8"/>
      <c r="T27" s="93" t="s">
        <v>296</v>
      </c>
      <c r="U27" s="60">
        <f t="shared" si="0"/>
        <v>0.48076923076923078</v>
      </c>
      <c r="V27" s="8"/>
      <c r="W27" s="8"/>
      <c r="X27" s="95" t="s">
        <v>331</v>
      </c>
    </row>
    <row r="28" spans="1:24" ht="99.75" thickBot="1">
      <c r="A28" s="40" t="s">
        <v>232</v>
      </c>
      <c r="B28" s="41" t="s">
        <v>233</v>
      </c>
      <c r="C28" s="42" t="s">
        <v>233</v>
      </c>
      <c r="D28" s="43" t="s">
        <v>234</v>
      </c>
      <c r="E28" s="43" t="s">
        <v>235</v>
      </c>
      <c r="F28" s="44" t="s">
        <v>236</v>
      </c>
      <c r="G28" s="64">
        <v>0</v>
      </c>
      <c r="H28" s="64">
        <v>0</v>
      </c>
      <c r="I28" s="64">
        <v>0</v>
      </c>
      <c r="J28" s="64">
        <v>0</v>
      </c>
      <c r="K28" s="57">
        <v>0.7</v>
      </c>
      <c r="L28" s="57">
        <v>0.8</v>
      </c>
      <c r="M28" s="60">
        <v>0</v>
      </c>
      <c r="N28" s="60">
        <f>3/6</f>
        <v>0.5</v>
      </c>
      <c r="O28" s="60">
        <f>+N28/L28</f>
        <v>0.625</v>
      </c>
      <c r="P28" s="8"/>
      <c r="Q28" s="8"/>
      <c r="R28" s="8"/>
      <c r="S28" s="8"/>
      <c r="T28" s="93" t="s">
        <v>294</v>
      </c>
      <c r="U28" s="60">
        <f t="shared" si="0"/>
        <v>0.625</v>
      </c>
      <c r="V28" s="8"/>
      <c r="W28" s="8"/>
      <c r="X28" s="94" t="s">
        <v>332</v>
      </c>
    </row>
    <row r="29" spans="1:24">
      <c r="I29" s="52"/>
      <c r="J29" s="52"/>
      <c r="O29" s="90">
        <f>+AVERAGE(O6:O28)</f>
        <v>0.58577553851655928</v>
      </c>
    </row>
    <row r="30" spans="1:24">
      <c r="I30" s="52"/>
      <c r="J30" s="52"/>
    </row>
    <row r="31" spans="1:24">
      <c r="I31" s="52"/>
      <c r="J31" s="52"/>
      <c r="K31" s="53"/>
      <c r="L31" s="45"/>
    </row>
    <row r="32" spans="1:24">
      <c r="I32" s="52"/>
      <c r="J32" s="52"/>
      <c r="K32" s="45"/>
      <c r="L32" s="45"/>
      <c r="O32" s="90"/>
    </row>
    <row r="33" spans="9:12">
      <c r="I33" s="52"/>
      <c r="J33" s="52"/>
      <c r="K33" s="45"/>
      <c r="L33" s="45"/>
    </row>
    <row r="34" spans="9:12">
      <c r="I34" s="63"/>
      <c r="J34" s="63"/>
      <c r="K34" s="45"/>
      <c r="L34" s="45"/>
    </row>
    <row r="35" spans="9:12">
      <c r="I35" s="63"/>
      <c r="J35" s="63"/>
      <c r="K35" s="46"/>
      <c r="L35" s="47"/>
    </row>
    <row r="36" spans="9:12">
      <c r="I36" s="63"/>
      <c r="J36" s="63"/>
      <c r="K36" s="48"/>
      <c r="L36" s="49"/>
    </row>
    <row r="37" spans="9:12">
      <c r="I37" s="63"/>
      <c r="J37" s="63"/>
      <c r="K37" s="48"/>
      <c r="L37" s="49"/>
    </row>
    <row r="38" spans="9:12">
      <c r="I38" s="63"/>
      <c r="J38" s="63"/>
      <c r="K38" s="49"/>
      <c r="L38" s="49"/>
    </row>
    <row r="39" spans="9:12">
      <c r="I39" s="63"/>
      <c r="J39" s="63"/>
      <c r="K39" s="46"/>
      <c r="L39" s="46"/>
    </row>
    <row r="40" spans="9:12">
      <c r="I40" s="63"/>
      <c r="J40" s="63"/>
      <c r="K40" s="49"/>
      <c r="L40" s="50"/>
    </row>
    <row r="41" spans="9:12">
      <c r="I41" s="63"/>
      <c r="J41" s="63"/>
      <c r="K41" s="49"/>
      <c r="L41" s="50"/>
    </row>
    <row r="42" spans="9:12">
      <c r="I42" s="63"/>
      <c r="J42" s="63"/>
      <c r="K42" s="49"/>
      <c r="L42" s="49"/>
    </row>
    <row r="43" spans="9:12">
      <c r="I43" s="63"/>
      <c r="J43" s="63"/>
      <c r="K43" s="49"/>
      <c r="L43" s="49"/>
    </row>
    <row r="44" spans="9:12">
      <c r="I44" s="63"/>
      <c r="J44" s="63"/>
      <c r="K44" s="51"/>
      <c r="L44" s="51"/>
    </row>
    <row r="45" spans="9:12">
      <c r="I45" s="62"/>
      <c r="J45" s="62"/>
    </row>
    <row r="46" spans="9:12">
      <c r="I46" s="62"/>
      <c r="J46" s="62"/>
    </row>
    <row r="47" spans="9:12">
      <c r="I47" s="62"/>
      <c r="J47" s="62"/>
    </row>
    <row r="48" spans="9:12">
      <c r="I48" s="62"/>
      <c r="J48" s="62"/>
    </row>
    <row r="49" spans="9:10">
      <c r="I49" s="62"/>
      <c r="J49" s="62"/>
    </row>
  </sheetData>
  <mergeCells count="68">
    <mergeCell ref="X11:X12"/>
    <mergeCell ref="C1:N1"/>
    <mergeCell ref="A1:B1"/>
    <mergeCell ref="S1:X1"/>
    <mergeCell ref="X7:X8"/>
    <mergeCell ref="H7:H8"/>
    <mergeCell ref="G10:G14"/>
    <mergeCell ref="H10:H14"/>
    <mergeCell ref="A7:A8"/>
    <mergeCell ref="C7:C8"/>
    <mergeCell ref="F3:F5"/>
    <mergeCell ref="A3:A5"/>
    <mergeCell ref="B3:B5"/>
    <mergeCell ref="C3:C5"/>
    <mergeCell ref="D3:D5"/>
    <mergeCell ref="V3:V5"/>
    <mergeCell ref="J16:J18"/>
    <mergeCell ref="I19:I22"/>
    <mergeCell ref="J19:J22"/>
    <mergeCell ref="I23:I25"/>
    <mergeCell ref="J23:J25"/>
    <mergeCell ref="G19:G22"/>
    <mergeCell ref="H19:H22"/>
    <mergeCell ref="G23:G25"/>
    <mergeCell ref="H23:H25"/>
    <mergeCell ref="I16:I18"/>
    <mergeCell ref="G16:G18"/>
    <mergeCell ref="H16:H18"/>
    <mergeCell ref="E19:E20"/>
    <mergeCell ref="F19:F20"/>
    <mergeCell ref="G3:J3"/>
    <mergeCell ref="K3:L3"/>
    <mergeCell ref="G4:H4"/>
    <mergeCell ref="I4:J4"/>
    <mergeCell ref="K4:K5"/>
    <mergeCell ref="L4:L5"/>
    <mergeCell ref="K19:K20"/>
    <mergeCell ref="L19:L20"/>
    <mergeCell ref="I7:I8"/>
    <mergeCell ref="J7:J8"/>
    <mergeCell ref="I10:I14"/>
    <mergeCell ref="J10:J14"/>
    <mergeCell ref="G7:G8"/>
    <mergeCell ref="E3:E5"/>
    <mergeCell ref="D23:D24"/>
    <mergeCell ref="A10:A14"/>
    <mergeCell ref="B10:B14"/>
    <mergeCell ref="C11:C13"/>
    <mergeCell ref="A16:A18"/>
    <mergeCell ref="B16:B18"/>
    <mergeCell ref="C16:C17"/>
    <mergeCell ref="A19:A22"/>
    <mergeCell ref="B19:B22"/>
    <mergeCell ref="C19:C21"/>
    <mergeCell ref="A23:A25"/>
    <mergeCell ref="B23:B25"/>
    <mergeCell ref="C23:C25"/>
    <mergeCell ref="W3:W5"/>
    <mergeCell ref="X3:X5"/>
    <mergeCell ref="M4:M5"/>
    <mergeCell ref="P4:Q4"/>
    <mergeCell ref="R4:S4"/>
    <mergeCell ref="O3:O5"/>
    <mergeCell ref="P3:S3"/>
    <mergeCell ref="T3:T5"/>
    <mergeCell ref="U3:U5"/>
    <mergeCell ref="N4:N5"/>
    <mergeCell ref="M3:N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8336C-2E70-2C4D-8AA9-30BE2346E172}">
  <dimension ref="A1:E6"/>
  <sheetViews>
    <sheetView workbookViewId="0">
      <selection sqref="A1:E6"/>
    </sheetView>
  </sheetViews>
  <sheetFormatPr baseColWidth="10" defaultRowHeight="15"/>
  <cols>
    <col min="1" max="1" width="18.6640625" customWidth="1"/>
    <col min="2" max="2" width="16.33203125" bestFit="1" customWidth="1"/>
    <col min="3" max="3" width="18.33203125" bestFit="1" customWidth="1"/>
    <col min="4" max="4" width="22.44140625" bestFit="1" customWidth="1"/>
    <col min="5" max="5" width="25.6640625" bestFit="1" customWidth="1"/>
    <col min="6" max="6" width="6.77734375" bestFit="1" customWidth="1"/>
  </cols>
  <sheetData>
    <row r="1" spans="1:5" ht="15.75">
      <c r="A1" s="200" t="s">
        <v>242</v>
      </c>
      <c r="B1" s="200"/>
      <c r="C1" s="200"/>
      <c r="D1" s="200"/>
      <c r="E1" s="200"/>
    </row>
    <row r="2" spans="1:5" ht="15.75">
      <c r="A2" s="67" t="s">
        <v>240</v>
      </c>
      <c r="B2" s="67" t="s">
        <v>238</v>
      </c>
      <c r="C2" s="67" t="s">
        <v>243</v>
      </c>
      <c r="D2" s="67" t="s">
        <v>239</v>
      </c>
      <c r="E2" s="67" t="s">
        <v>241</v>
      </c>
    </row>
    <row r="3" spans="1:5" ht="255">
      <c r="A3" s="21">
        <v>1</v>
      </c>
      <c r="B3" s="65" t="s">
        <v>84</v>
      </c>
      <c r="C3" s="65" t="s">
        <v>86</v>
      </c>
      <c r="D3" s="65" t="s">
        <v>244</v>
      </c>
      <c r="E3" s="65" t="s">
        <v>245</v>
      </c>
    </row>
    <row r="4" spans="1:5" ht="75">
      <c r="A4" s="21">
        <v>1</v>
      </c>
      <c r="B4" s="65" t="s">
        <v>84</v>
      </c>
      <c r="C4" s="65" t="s">
        <v>246</v>
      </c>
      <c r="D4" s="65" t="s">
        <v>246</v>
      </c>
      <c r="E4" s="65" t="s">
        <v>247</v>
      </c>
    </row>
    <row r="5" spans="1:5" ht="75">
      <c r="A5" s="21">
        <v>1</v>
      </c>
      <c r="B5" s="65" t="s">
        <v>99</v>
      </c>
      <c r="C5" s="65" t="s">
        <v>105</v>
      </c>
      <c r="D5" s="65" t="s">
        <v>106</v>
      </c>
      <c r="E5" s="65" t="s">
        <v>248</v>
      </c>
    </row>
    <row r="6" spans="1:5" ht="125.1" customHeight="1">
      <c r="A6" s="21">
        <v>1</v>
      </c>
      <c r="B6" s="65" t="s">
        <v>63</v>
      </c>
      <c r="C6" s="65" t="s">
        <v>65</v>
      </c>
      <c r="D6" s="65" t="s">
        <v>255</v>
      </c>
      <c r="E6" s="65" t="s">
        <v>254</v>
      </c>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Misional</vt:lpstr>
      <vt:lpstr>Institucional</vt:lpstr>
      <vt:lpstr>Control de cambio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Carlos Herrera</dc:creator>
  <cp:lastModifiedBy>Lynne Anne Davis Sjogreen</cp:lastModifiedBy>
  <dcterms:created xsi:type="dcterms:W3CDTF">2025-01-16T22:01:46Z</dcterms:created>
  <dcterms:modified xsi:type="dcterms:W3CDTF">2026-08-25T21:04:21Z</dcterms:modified>
</cp:coreProperties>
</file>