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LANEACION\Desktop\Desktop\2018\2-PLANES ARTICULADOS\3- PLAN ACCIÓN SECTORIAL\PASE 3ER SEGUIMIENTO\"/>
    </mc:Choice>
  </mc:AlternateContent>
  <bookViews>
    <workbookView xWindow="0" yWindow="0" windowWidth="10245" windowHeight="7380" activeTab="6"/>
  </bookViews>
  <sheets>
    <sheet name="TALENTO HUMANO" sheetId="1" r:id="rId1"/>
    <sheet name="DIRECCIONAMIENTO ESTRATEGICO" sheetId="2" r:id="rId2"/>
    <sheet name="VALORES PARA RESULTADOS" sheetId="3" r:id="rId3"/>
    <sheet name="EVALUACIÓN DE RESULTADOS" sheetId="4" r:id="rId4"/>
    <sheet name="INFORMACIÓN Y COMUNICACIÓN" sheetId="5" r:id="rId5"/>
    <sheet name="GESTIÓN DEL CONOCIMIENTO" sheetId="6" r:id="rId6"/>
    <sheet name="CONTROL INTERNO" sheetId="7" r:id="rId7"/>
    <sheet name="Categorías" sheetId="8" state="hidden" r:id="rId8"/>
  </sheets>
  <calcPr calcId="152511" concurrentCalc="0"/>
</workbook>
</file>

<file path=xl/calcChain.xml><?xml version="1.0" encoding="utf-8"?>
<calcChain xmlns="http://schemas.openxmlformats.org/spreadsheetml/2006/main">
  <c r="S13" i="4" l="1"/>
  <c r="S8" i="2"/>
  <c r="Q11" i="5"/>
  <c r="Q9" i="5"/>
  <c r="Q13" i="4"/>
  <c r="Q18" i="3"/>
  <c r="Q17" i="3"/>
  <c r="Q16" i="3"/>
  <c r="Q11" i="3"/>
  <c r="Q10" i="3"/>
  <c r="Q9" i="3"/>
  <c r="P202" i="2"/>
  <c r="L202" i="2"/>
  <c r="Q8" i="2"/>
  <c r="Q14" i="1"/>
  <c r="Q13" i="1"/>
  <c r="Q12" i="1"/>
  <c r="Q10" i="1"/>
  <c r="Q9" i="1"/>
  <c r="Q8" i="1"/>
  <c r="Q7" i="1"/>
  <c r="Q6" i="1"/>
  <c r="S14" i="1"/>
  <c r="S13" i="1"/>
  <c r="S12" i="1"/>
  <c r="S11" i="1"/>
  <c r="S10" i="1"/>
  <c r="S9" i="1"/>
  <c r="S8" i="1"/>
  <c r="S7" i="1"/>
  <c r="S6" i="1"/>
  <c r="D267" i="2"/>
  <c r="D245" i="2"/>
  <c r="D238" i="2"/>
  <c r="D196" i="2"/>
  <c r="D183" i="2"/>
  <c r="D175" i="2"/>
  <c r="D150" i="2"/>
  <c r="D139" i="2"/>
  <c r="D129" i="2"/>
  <c r="N122" i="2"/>
  <c r="D116" i="2"/>
  <c r="N115" i="2"/>
  <c r="N114" i="2"/>
  <c r="N113" i="2"/>
  <c r="N112" i="2"/>
  <c r="N110" i="2"/>
  <c r="N105" i="2"/>
  <c r="N101" i="2"/>
  <c r="N97" i="2"/>
  <c r="N94" i="2"/>
  <c r="N92" i="2"/>
  <c r="N91" i="2"/>
  <c r="N88" i="2"/>
  <c r="N87" i="2"/>
  <c r="N83" i="2"/>
  <c r="D77" i="2"/>
  <c r="D15" i="2"/>
</calcChain>
</file>

<file path=xl/sharedStrings.xml><?xml version="1.0" encoding="utf-8"?>
<sst xmlns="http://schemas.openxmlformats.org/spreadsheetml/2006/main" count="2001" uniqueCount="931">
  <si>
    <t>PLAN DE ACCIÓN SECTORIAL 2018</t>
  </si>
  <si>
    <t>Dimensión o Eje Transversal</t>
  </si>
  <si>
    <t>Componente</t>
  </si>
  <si>
    <t>Indicador de Producto</t>
  </si>
  <si>
    <t>Peso del Indicador dentro del Programa</t>
  </si>
  <si>
    <t>Unidad de Medida</t>
  </si>
  <si>
    <t>Meta</t>
  </si>
  <si>
    <t>Actividades</t>
  </si>
  <si>
    <t>Formula medición Actividad</t>
  </si>
  <si>
    <t>Fecha de Ejecución</t>
  </si>
  <si>
    <t>Programación Actividades</t>
  </si>
  <si>
    <t>Ejecución Actividades</t>
  </si>
  <si>
    <t>Inicio
DD/MM/AAAA</t>
  </si>
  <si>
    <t>Final DD/MM/AAAA</t>
  </si>
  <si>
    <t>I TRIMESTRE</t>
  </si>
  <si>
    <t>II TRIMESTRE</t>
  </si>
  <si>
    <t>III TRIMESTRE</t>
  </si>
  <si>
    <t>IV TRIMESTRE</t>
  </si>
  <si>
    <t xml:space="preserve">%
Proyectado </t>
  </si>
  <si>
    <t>% Avance Cuantitativo</t>
  </si>
  <si>
    <t>Avance Cualitativo</t>
  </si>
  <si>
    <t xml:space="preserve">Talento Humano </t>
  </si>
  <si>
    <t>Gestión Estratégica del Talento Humano</t>
  </si>
  <si>
    <t xml:space="preserve">Cumplimiento Plan Estrategico TH </t>
  </si>
  <si>
    <t>Númerico</t>
  </si>
  <si>
    <t>Plan Estratégico de Talento Humano formulado</t>
  </si>
  <si>
    <t>01/0172018</t>
  </si>
  <si>
    <t xml:space="preserve">30/032018 </t>
  </si>
  <si>
    <t>Porcentaje</t>
  </si>
  <si>
    <t># de Componentes ejecutados del Plan Estratégico de Talento Humano
_________________________________ x 100
Total de componentes del Plan Estratégico de Talento Humano</t>
  </si>
  <si>
    <t xml:space="preserve">Poblacion Caracterizada </t>
  </si>
  <si>
    <t>100 % Población Caracterizada</t>
  </si>
  <si>
    <t xml:space="preserve">
Realizado el diagnostico de la población al 100% </t>
  </si>
  <si>
    <t xml:space="preserve">Total de personas diagnosticadas en los componentes del PETH, referencia Matriz GETH
________________________________ x 100
Total de la población de la Entidad </t>
  </si>
  <si>
    <t xml:space="preserve">Implementación SG- SST </t>
  </si>
  <si>
    <t># Actividades ejecutadas del Plan de SGSST
_________________________________ x 100
Total de actividades del Plan SGSST</t>
  </si>
  <si>
    <t xml:space="preserve">Fortalecimiento y desarrollo del Talento Humano </t>
  </si>
  <si>
    <t># Actividades de los  planes asociados al  fortalecimiento y desarrollo del talento humano de la entidad ejecutadas oportunamente
_________________________________ x 100
Total de actividades de los  planes asociados al  fortalecimiento y desarrollo del talento humano de la entidad</t>
  </si>
  <si>
    <t>Cumplimiento plan de trabajo de Vinculación, Desarrollo Y Crecimiento Y Desvinculación   Laboral</t>
  </si>
  <si>
    <t>#  Actividades de vinculo laboral ejecutadas oportunamente
_________________________________ x 100
Total de actividades relacionadas con el vinculo laboral</t>
  </si>
  <si>
    <t xml:space="preserve">Cumplimiento plan Ambiente y Cultura  Laboral </t>
  </si>
  <si>
    <t># Actividades para fortalecer el ambiente laboral y la cultura organizacional de la entidad, ejecutadas oportunamente
_________________________________ x 100
Total de actividades relacionadas con fortalecimiento del ambiente laboral y la cultura organizacional de la entidad</t>
  </si>
  <si>
    <t>Integridad</t>
  </si>
  <si>
    <t xml:space="preserve">Cumplimiento  Plan Implementación Código de Integridad </t>
  </si>
  <si>
    <t>Plan de trabajo para la implementación del Código de Integridad elaborado</t>
  </si>
  <si>
    <t>Formula Medición Actividad</t>
  </si>
  <si>
    <t xml:space="preserve">Direccionamiento estratégico y planeación </t>
  </si>
  <si>
    <t>Planeación Institucional</t>
  </si>
  <si>
    <t>Nivel de ejecución del plan de acción institucional</t>
  </si>
  <si>
    <t xml:space="preserve">Formular y ejecutar el Plan de Acción Institucional, articulando los 17 planes solicitados en el MIPG, incluyendo el Plan de anticorrupción y atención al ciudadano, el Plan estratégico del talento humano, el Plan estratégico de tecnologías de la información-PETI y el Plan anual de adquisiciones - PAA. </t>
  </si>
  <si>
    <t># de actividades ejecutadas oportunamente en el Plan de Acción Institucional
_________________________________ x 100
Total actividades en el Plan de Acción Institucional</t>
  </si>
  <si>
    <t>31/12/2018</t>
  </si>
  <si>
    <t>Iniciativa desarrollada</t>
  </si>
  <si>
    <t>Numérico</t>
  </si>
  <si>
    <t>Desarrollar una iniciativa orientada a fomentar la cultura de la educación en derechos humanos, paz y derecho humanitario</t>
  </si>
  <si>
    <t>Iniciativa para fomentar la cultura de la educación en derechos humanos, paz y derecho humanitario elaborada</t>
  </si>
  <si>
    <t>Caracterización formulada o actualizada</t>
  </si>
  <si>
    <t>Formular o actualizar la caracterización de ciudadanos, usuarios o grupos de interés con los cuales interactúa la entidad, con el fin de fortalecer la atención de sus necesidades, trámites y procesos.</t>
  </si>
  <si>
    <t>Caracterización de ciudadanos, usuarios o grupos de interés formulada o actualizada</t>
  </si>
  <si>
    <t>30/09/2018</t>
  </si>
  <si>
    <t>Diagnóstico realizado</t>
  </si>
  <si>
    <t xml:space="preserve">Realizar un diagnóstico de capacidades y entornos institucionales. </t>
  </si>
  <si>
    <t>Documeneto Diagnóstico</t>
  </si>
  <si>
    <t>Política de gestión presupuestal y eficiencia del gasto público</t>
  </si>
  <si>
    <t>Presupuesto programado</t>
  </si>
  <si>
    <t>Formular el presupuesto, armonizando  la planeación estratégica y la programación presupuestal para la toma de decisiones.</t>
  </si>
  <si>
    <t>100% del presupuesto alineado con la planeación estratégica</t>
  </si>
  <si>
    <t>Porcentaje de cumplimiento en el pago a compromisos</t>
  </si>
  <si>
    <t>Dar cumplimiento en los tiempos establecidos para compromisos, obligaciones y pagos.</t>
  </si>
  <si>
    <t># de compromisos, obligaciones y pagos realizados oportunamente
_________________________________ x 100
Total de compromisos, obligaciones y pagos establecidos en un periodo de tiempo</t>
  </si>
  <si>
    <t>Porcentaje de proyectos ajustados</t>
  </si>
  <si>
    <t>Formular o ajustar el 100% de los proyectos de inversión de  la Entidad Adscrita y/o Vinculada  a la estructura de cadena de valor de los programas presupuestales 2019</t>
  </si>
  <si>
    <t># de proyectos de inversión formulados o ajustados a la estructura de cadena de valor de los programas presupuestales 2019
________________________________ x 100
Total de proyectos de inversión</t>
  </si>
  <si>
    <t>30/03/2018</t>
  </si>
  <si>
    <t xml:space="preserve">PLAN MISIONAL Y DE GOBIERNO </t>
  </si>
  <si>
    <t>SEGUIMIENTO PLAN DE ACCIÓN SECTORIAL  2018</t>
  </si>
  <si>
    <t>Final 
DD/MM/AAAA</t>
  </si>
  <si>
    <t>MEN</t>
  </si>
  <si>
    <t>Direccionamiento Estrategico</t>
  </si>
  <si>
    <t>Gestión Misional y de Gobierno</t>
  </si>
  <si>
    <t xml:space="preserve">Acompañar a las Secretarías de Educación Certificadas en el seguimiento pedagógico a sus Establecimientos Educativos </t>
  </si>
  <si>
    <t>Mejorar la Calidad de la educación en los niveles Preescolar, Básica y Media</t>
  </si>
  <si>
    <t>1. Se conformó el equipo de facilitadores de 69 SE. 2. Se cuenta con 64 SE confirmadas de 95 para participar en la ruta de acompañamiento 2018. 3. Se realizó el diseño base del ciclo IV para realizar los protocolos de acompañamiento de secretarías de educación focalizadas y generales.</t>
  </si>
  <si>
    <t>Asistentes nativos extranjeros en procesos de co-enseñanza con docentes de inglés del sector oficial 2.1.6.1</t>
  </si>
  <si>
    <t>En febrero 243 FNE hacen parte de la estrategia del programa. Por otra parte, la CUN, con quien el MEN suscribió el convenio 1467 de 2017, ha reportado inconvenientes con el proceso de reclutamiento debido a alertas migratorias y alertas de seguridad en algunas regiones de Colombia</t>
  </si>
  <si>
    <t>Aulas ampliadas o mejoradas en zonas urbanas o rurales</t>
  </si>
  <si>
    <t xml:space="preserve">Incrementar y mejorar la infraestructura educativa para los niveles de educación  preescolar, básica y media en zonas urbana y rural del territorio nacional. </t>
  </si>
  <si>
    <t>A marzo se presenta un avance de 199 aulas</t>
  </si>
  <si>
    <t xml:space="preserve">Aulas nuevas construidas en zonas urbanas o rurales </t>
  </si>
  <si>
    <t>A marzo se presenta un avance de 259 aulas</t>
  </si>
  <si>
    <t>Capacitaciones a Formadores y Tutores para acompañar a EE de bajo de desempeño</t>
  </si>
  <si>
    <t>Corresponde a la formación centralizada a 97 formadores del  programa para Ciclo 1 y a  la de formación descentralizada a tutores de zona 5 en Neiva, Moniquirá y Barrancabermeja. Masivamente, el resto de tutores del país se formará las semanas del 05 al 09 y 12 a 16 de marzo de 2018. </t>
  </si>
  <si>
    <t xml:space="preserve">Complementos alimentarios entregados.  </t>
  </si>
  <si>
    <t>Contribuir con el acceso y la permanencia escolar de los niños, niñas y adolescentes en edad escolar, registrados en la matricula oficial.</t>
  </si>
  <si>
    <t>Se hará el primer reporte una vez se tenga el consolidado raciones contratadas del primer semestre de 2018</t>
  </si>
  <si>
    <t>Componentes ejecutados del Plan de Asistencia Técnica de la Subdirección de Fortalecimiento, en relación con las 95 ETC.</t>
  </si>
  <si>
    <t>Fortalecer la capacidad de gestión de las secretarías de educación,  los establecimientos educativos, y la política educativa para grupos étnicos.</t>
  </si>
  <si>
    <t>Con la Administración Temporal de La Guajira se han articulada acciones y elaborados informes de ejecución de los diferentes proyectos. Se han identificado necesidades de apoyo y alertas importantes relacionadas con la situación de la Guajira y sus 4 ETC (La Guajira, Riohacha, Uribia y Maicao) en todo lo necesario para el inicio de la prestación del servicio educativo: transporte escolar, alimentación escolar y concertación con comunidades indígenas. Se apoyó a la AT en materia de gestión.
Se elaboró propuesta de respuesta respecto a la posición que asumirá el MEN en lo concerniente a las solicitudes de los delegados Wayuú en el marco del CONPES de La Guajira. Se representó al MEN en la mesa técnica del CONPES con comisionados Wayuú. Se expusieron las propuestas del MEN y se actualizó la matriz con la información del MEN ante DNP.
Para el Choco de dio asistencia técnica centrada en proporcionar apoyo al proceso de concertación para la contratación de la educación para las comunidades indígenas en el departamento; a su vez, se realizó revisión del avance en el proceso de alistamiento de la SE para el inicio del calendario escolar en los establecimientos educativos del departamento. Se acompañó en el proceso de concertación y contratación del servicio educativo indígena, logrando que la SE llegará a acuerdos con los operadores indígenas y se firmarán los correspondientes contratos de prestación del servicio educativo en el departamento.
Se realizó el primer encuentro de secretarios de educación los días 15 y 16 de marzo.
Se presto asistencia técnica en: 
SE Dosquebradas, Sahagún y Buenaventura en cuanto a los temas de recursos, planeación y planta.
SE Duitama, Arauca Santa Marta, Facatativá y Chocó en el tema de inspección y vigilancia y estructura organizacional; 
SE a la Gobernación del Chocó, en el proceso de transición administrativa, componentes: cobertura, financiera y calidad.
SE de la Guajira , en cuanto a la organización del sistema de archiv</t>
  </si>
  <si>
    <t xml:space="preserve">Educadores formados con competencias comunicativas </t>
  </si>
  <si>
    <t>"1- Taller ""Caminos hacia la lectura y la escritura" a las SE Santa María de La Antigua y San Francisco de Asís del municipio de Apartadó, Antioquia. 75 participantes2- Encuentro de formación de PBE con tutores de la Fundación Global Humanitaria"</t>
  </si>
  <si>
    <t xml:space="preserve">Entidades territoriales certificadas que han implementado la política de bienestar </t>
  </si>
  <si>
    <t>El 01 de febrero se sostuvo reunión con los miembros sindicales Usdidoc, Sindodic, Sintrenal Utradec -CGT, en el marco de la mesa de trabajo para la formulación de los lineamientos de política de bienestar laboral.
Coordinación del desarrollo de la fase zonal de los juegos del magisterio colombiano en la ciudad de Pasto.
El día 09 de marzo de 2018, se llevó a cabo reunión con la mesa en donde se definió el instrumento de encuesta que se aplicará a docentes, directivos docentes y administrativos de las instituciones educativas oficiales con el fin de establecer las necesidades de bienestar laboral. Adicionalmente en esa sesión también se definió la estructura del documento de política.
Del 01 al 04 de marzo se llevó a cabo la fase zonal en la ciudad de Pasto contando con la participación de 380 directivos docentes, docentes y administrativos deportistas de las entidades territoriales de Cauca, Choco, Nariño y Valle.</t>
  </si>
  <si>
    <t>Establecimientos Educativos con materiales de inglés distribuidos</t>
  </si>
  <si>
    <t>Mejorar los resultados en lenguajes, ciencias y matemáticas, medidos por pruebas estandarizadas</t>
  </si>
  <si>
    <t>Durante este mes, se contempló el 100% de entrega de libros de trabajo en inglés de la serie Way to GO! a grados 6, 7 y 8. Es decir se entregaron 201.626 libros a 370 establecimientos educativos focalizados por el programa Colombia Bilingüe.</t>
  </si>
  <si>
    <t xml:space="preserve">Estudiantes que participan de estrategias de seguimiento periódico de los aprendizajes </t>
  </si>
  <si>
    <t>Se remitieron a Innovación las preguntas para el cargue en la plataforma para la primera aplicación de Supérate con el Saber. Por lo cual se inicio el proceso de diagramación y maquetación para el ambiente virtual</t>
  </si>
  <si>
    <t>Estudiantes que participan en las campañas e iniciativas para el fomento de competencias comunicativas 2.1.2.2</t>
  </si>
  <si>
    <t>1 - Taller de activación dirigido a estudiantes de las sedes educativas Santa María de La Antigua y San Francisco de Asís del municipio de Apartadó, Antioquia.</t>
  </si>
  <si>
    <t>Estudiantes que se presentan en la plataforma Supérate con el Saber</t>
  </si>
  <si>
    <t>Evento Central Foro Educativo Nacional realizado</t>
  </si>
  <si>
    <t>'Durante el mes de febrero el equipo organizador del FEN 2018 adelanto actividades de alistamiento relacionadas con el evento</t>
  </si>
  <si>
    <t>Formación a docentes de Establecimientos Educativos de bajo desempeño</t>
  </si>
  <si>
    <t>Correponde al acompañamiento a docentes y DD para el ciclo de apertura de la ruta de formación y acompañamiento. El énfasis en docentes de transición, 3 y 5 y  acompañamiento al docente para familiarizarlo con los instrumentos de caracterización del nivel de fluidez</t>
  </si>
  <si>
    <t xml:space="preserve">Formación a Docentes de Preescolar, básica y media </t>
  </si>
  <si>
    <t>En realización de gestiones, revisión, estructuración y diseño para la el inicio de la oferta de cursos.</t>
  </si>
  <si>
    <t>Índice Sintético de Calidad construido y reportes escolares para las IE y las SE producidos y divulgados</t>
  </si>
  <si>
    <t>Mejorar la gestión académica, administrativa,  financiera y relacional en los establecimientos educativos a través del fortalecimiento de la capacidad institucional de las Entidades Territoriales Certificadas y de las competencias comportamentales y funcionales de los directivos docentes en torno a un modelo de gestión institucional.</t>
  </si>
  <si>
    <t>Se trabajó en el desarrollo de los contenidos para los materiales Dia E - Dia E Familia, se definió la versión definitiva del diseño de la caja de materiales Día E - Día E Familia así como el diseño el taller Día E, se avanza en la contratación de impresión y distribución de materiales.
Se aprobó versión final de la diagramación del taller Día E Familia; se adjudicó la firma Legislación económica para impresión y la firma Portes de Colombia para Distribución, el ISCE está en construcción.</t>
  </si>
  <si>
    <t xml:space="preserve">Informe de asistencia técnica por Entidad Territorial Certificada consolidado </t>
  </si>
  <si>
    <t>En el mes de marzo se realizaron 82 asistencias técnicas (AT) de manera presencial; las cuales se encuentran distribuidas en los siguientes componentes: Financiero: 26 Jurídico: 5 Sistemas de Información 2 Técnico Alimentario: 2 Proyectos Estratégicos: 8 Monitoreo y control: 39</t>
  </si>
  <si>
    <t>Material educativo para los  EE del Programa Todos a Aprender y Jornada Única</t>
  </si>
  <si>
    <t>Modelo de prestación oficial del servicio implementado en entidades territoriales</t>
  </si>
  <si>
    <t xml:space="preserve">Dotar a las entidades territoriales y los prestadores del servicio  de instrumentos y estrategias de política pública en educación inicial
</t>
  </si>
  <si>
    <t>Se realizó el seguimiento a la implementación del servicio de Preescolar integral en 27 municipios de 11 entidades territoriales certificadas en Educación. Adicionalmente se hizo seguimiento a la matricula reportada en SIMAT de las aulas de preescolar</t>
  </si>
  <si>
    <t xml:space="preserve">Niños, niñas, adolescentes y jóvenes víctimas  atendidos con Modelos Educativos Flexibles </t>
  </si>
  <si>
    <t>Incrementar el acceso y  la  permanencia en la educación preescolar, básica y media de los niños, niñas adolescentes, jóvenes y adultos  víctimas del conflicto armado interno en situaciones de riesgo y/o emergencia.</t>
  </si>
  <si>
    <t>Se viene adelantando un proceso licitatorio para contratar firma o firmas para apoyar el fortalecimiento de la permanencia de los estudiantes en el sistema educativo a través de la implentación de MEF. La regionalización se reportará tan pronto se este ejecutando el contrato para la vigencia 2018.</t>
  </si>
  <si>
    <t xml:space="preserve">Nuevos jóvenes y adultos mayores de 15 años alfabetizados </t>
  </si>
  <si>
    <t>Se viene adelantando el proceso de licitación que tiene como fin la atención a adultos a través del PNA. La regionalización se realizará tan pronto se comience a reportar la matricula, a través del contrato y convenio para la vigencia 2018. Se anexa avance cualitativo.</t>
  </si>
  <si>
    <t>Plan estratégico de comunicaciones y actividades de promoción y divulgación del PAE ejecutado</t>
  </si>
  <si>
    <t>se realizó el diseño y publicación del Boletín PAEstaraldía del mes, la socialización de la nueva disposición de la imagen institucional, la recopilación y revisión semanal de Logros, Hitos y Alertas del Programa, la solicitud y oganización de eventos de socialización del PAE, la revisión de videos de Bolsa Común y conformación del Comité de Alimentación Escolar. Además, se participó en la elaboración del documento de  reforma estructural propuesto por el Ministerio de Educación al Gobierno Nacional para una mejor ejecución  del  PAE  y  se  realizó  la  difusión  de  actividades  tales  como  socialización  de  las videoconferencias y eventos relacionados con la promoción del programa. 
Además, se elaboró el plan de eventos del mes de febrero y marzo para la capacitación de rectores  en  todo  el  país  y  se  diseñó  una  encuesta  de  necesidades  de  capacitación  y asistencia técnica dirigida a todas las Entidades Territoriales Certificadas en educación para una adecuada organización de un plan de capacitación de las mismas.</t>
  </si>
  <si>
    <t xml:space="preserve">Proyectos de infraestructura educativa desarrollados                                                                                                                                                                                                                                                                                                                         </t>
  </si>
  <si>
    <t>A marzo se presenta un avance de 78 proyectos</t>
  </si>
  <si>
    <t>Secretarias de Educación que conocen y desarrollan la estrategia nacional para la excelencia del talento humano</t>
  </si>
  <si>
    <t>En acompañamiento pedagógico situado se suscribió un Convenio con la Fundación Carvajal para el acompañamiento pedagógico situado de 627 maestras en 10 entidades territoriales. Las 2 entidades restantes se focalizarán con las maestras que participan del MAS en el marco del programa de preescolar.
En Convenio Corpoeducación se desarrolla primera fase: alistamiento, definición plan de acción para la consolidación de la Estrategia de Excelencia Docente. Categorías para revisión documental y Mesa técnica para orientar sobre las acciones desarrolar.
En Convenio con CORPOEDUCACIÓN se desarrollan mesas técnicas y revisión de avances de la metodología para la consolidación del documento de la estrategia de excelencia docente que contempla revisión documental, avance del documento en articulación</t>
  </si>
  <si>
    <t>Sedes educativas dotadas de material educativo por parte de los programas de la Dirección de Calidad en 2018</t>
  </si>
  <si>
    <t xml:space="preserve">Servicios de asistencia técnica a Entidades territoriales certificadas para la implementación de planes de educación, que permiten la atención de la población del medio rural y víctima  
</t>
  </si>
  <si>
    <t>En el mes de febrero, se adelantaron 2 asistencia técnicas. En el mes de marzo, se adelantaron 4 asistencia técnicas.</t>
  </si>
  <si>
    <t xml:space="preserve">Servicios de asistencia técnica a las Secretarías de Educación para la formulación de Planes de Acción que permitan la atención  educativa a población vulnerable y víctima del conflicto armado. </t>
  </si>
  <si>
    <t>Desde Permanencia se viene adelantando el proceso de licitación con el IN-2018-0617.</t>
  </si>
  <si>
    <t>Servicios de asistencia técnica y monitoreo a Secretarías de Educación de Entidades Territoriales  Certificadas, en estrategias de acceso y permanencia realizadas. 3.1.1</t>
  </si>
  <si>
    <t>Desde la Subdirección de Permanencia se realizó durante el mes de febrero del 2018 asistencia técnica a las siguientes 26 secretarías de educación. Se anexa avance cualitativo del indicador.</t>
  </si>
  <si>
    <t>Sistema de gestión de la calidad parametrizado para Entidades Territoriales</t>
  </si>
  <si>
    <t>Se realizó la inducción al equipo para las fases 3 y 4 y se elaboraron los planes de acompañamiento a las 50 secretarías de educación.Se realizó la inducción al equipo de trabajo del convenio 849 de 2018 y se realizaron las aperturas en las SE de Cúcuta, Norte de Santander, Cauca, Popayán, Cesar y Valledupar. Se realizaron las de reuniones de apertura fases 3 y 4 en las 50 SESe realizaron las aperturas en las 20 SE focalizadas en el convenio 849/2018, se firmaron los planes de trabajo con cronograma para la articulación e implementación del MGEI. Se avanzó en el desarrollo de la fase de implementación con las 50 SE focal</t>
  </si>
  <si>
    <t xml:space="preserve">Adjudicación de crédito educativo para Posgrado en Derecho Internacional </t>
  </si>
  <si>
    <t>Adjudicación de crédito educativo para Posgrado en Derecho Internacional Humanitario - Alfonso López Michelsen. 5.4.5.2</t>
  </si>
  <si>
    <t>Al mes de marzo no se ha adjudicado la beca.</t>
  </si>
  <si>
    <t xml:space="preserve">Adjudicación de nuevos créditos condonables a población indígena </t>
  </si>
  <si>
    <t>Adjudicación de nuevos créditos condonables a población indígena 5.4.2.6</t>
  </si>
  <si>
    <t>Al mes de marzo se han adjudicado 26 nuevos créditos para población indígena, sin embargo el fondo tiene al 31 de marzo 1.013 beneficiarios legalizados que se encuentran en proceso de giro.</t>
  </si>
  <si>
    <t xml:space="preserve">Adjudicar nuevos créditos a población víctima (Matrícula, sostenimiento y permanencia) </t>
  </si>
  <si>
    <t>Adjudicar nuevos créditos a población víctima (Matrícula, sostenimiento y permanencia) 5.4.3.1</t>
  </si>
  <si>
    <t>Al mes de marzo se han efectuado 400 adjudicaciones,
Se desembolsaron 57 créditos para sostenimiento y se renovaron 2.150 créditos para población víctima.</t>
  </si>
  <si>
    <t xml:space="preserve">Créditos adjudicados en todas las lìneas </t>
  </si>
  <si>
    <t>Créditos adjudicados en todas las lìneas 5.4.7.1</t>
  </si>
  <si>
    <t>Al mes de marzo se desembolsaron 2.337 créditos con subsidio de tasa.</t>
  </si>
  <si>
    <t xml:space="preserve">Créditos condonables adjudicados a poblacion en condición de discapacidad </t>
  </si>
  <si>
    <t>Créditos condonables adjudicados a poblacion en condición de discapacidad 5.4.2.5</t>
  </si>
  <si>
    <t>Al mes de marzo no se han efectuado adjudicaciones para población en condición de discapacidad, teniendo en cuenta que ICETEX se encuentra a la espera de la definicion de metas por parte del Ministerio de Educacion Nacional.</t>
  </si>
  <si>
    <t xml:space="preserve">Créditos condonables adjudicados para población afrodescendiente </t>
  </si>
  <si>
    <t>Créditos condonables adjudicados para población afrodescendiente 5.4.2.8</t>
  </si>
  <si>
    <t>Al mes de marzo no se han adjudicado nuevos créditos para población afrodescendiente, sin embargo, el fondo inició su proceso de legalización para el periodo 2018-1 con el cual se ha logrado para el cierre de marzo un total de 298 beneficiarios legalizados.</t>
  </si>
  <si>
    <t xml:space="preserve">Créditos condonables para población ROM </t>
  </si>
  <si>
    <t>Créditos condonables para población ROM 5.4.2.10</t>
  </si>
  <si>
    <t>Al mes de marzo no se han adjudicado nuevos créditos para población RROM, sin embargo, se encuentran 5 beneficiarios legalizados, para posteriormente iniciar con el proceso de giro.
Al mes de marzo se han efectuado 20 renovaciones para ésta población.</t>
  </si>
  <si>
    <t>Créditos condonables renovados a afrosdescendientes</t>
  </si>
  <si>
    <t>Créditos condonables renovados a afrosdescendientes  5.4.2.9</t>
  </si>
  <si>
    <t>Al mes de marzo se efectuaron 5.525 renovaciones para población afrodescendiente.</t>
  </si>
  <si>
    <t xml:space="preserve">Créditos educativos adjudicados posgrado para maestros </t>
  </si>
  <si>
    <t>Créditos educativos adjudicados posgrado para maestros 5.4.8.1</t>
  </si>
  <si>
    <t xml:space="preserve">Al mes de marzo no se han adjudicado nuevos créditos para maestros. ICETEX se encuentra a la espera de que el Ministerio de Educacion Nacional defina el numero de adjudicados para el 2018. </t>
  </si>
  <si>
    <t xml:space="preserve">Créditos educativos condonados por buenos resultados en las pruebas Saber Pro </t>
  </si>
  <si>
    <t>Créditos educativos condonados por buenos resultados en las pruebas Saber Pro 5.4.9.1</t>
  </si>
  <si>
    <t>Al mes de marzo no se han efectuado condonaciones a mejores Saber Pro. Estas condonaciones se efectuaran en el transcurso del año.</t>
  </si>
  <si>
    <t>Créditos educativos renovados a Médicos para realizar especializaciones en salud 5.4.4.2</t>
  </si>
  <si>
    <t>Al mes de marzo se renovaron 3.092 créditos para médicos.</t>
  </si>
  <si>
    <t xml:space="preserve">Créditos educativos renovados en todas las lìneas </t>
  </si>
  <si>
    <t>Créditos educativos renovados en todas las lìneas 5.4.7.2</t>
  </si>
  <si>
    <t>Al mes de marzo se renovaron 65.866 créditos con subsidio de tasa.</t>
  </si>
  <si>
    <t xml:space="preserve">Créditos educativos renovados posgrado para maestros </t>
  </si>
  <si>
    <t>Créditos educativos renovados posgrado para maestros 5.4.8.2</t>
  </si>
  <si>
    <t>Al mes de marzo se renovaron 677 créditos para maestros.</t>
  </si>
  <si>
    <t xml:space="preserve">Estrategia de acompañamiento a IES para el mejoramiento de sus condiciones de calidad implementada </t>
  </si>
  <si>
    <t>Estrategia de acompañamiento a IES para el mejoramiento de sus condiciones de calidad implementada 5.1.2.1</t>
  </si>
  <si>
    <t>No presenta reporte de avance en el Sistema de Seguimiento a Proyectos de Inversión SPI</t>
  </si>
  <si>
    <t xml:space="preserve">Estrategias para la formulación, monitoreo y evaluación de la información de educación superior y su articulación con otros sectores implementadas </t>
  </si>
  <si>
    <t>Estrategias para la formulación, monitoreo y evaluación de la información de educación superior y su articulación con otros sectores implementadas 5.1.4.2</t>
  </si>
  <si>
    <t>Nuevas becas de la convocatoria del 0,1% de los mejores Saber Pro 5.4.5.1</t>
  </si>
  <si>
    <t xml:space="preserve">Al mes de marzo no se han otorgado nuevas becas para maestría y doctorado y se efectuaron 28 renovaciones. </t>
  </si>
  <si>
    <t>Recursos invertidos para disminución de tasa de interés de créditos en etapa de amortización de beneficiarios de estratos 1, 2 y 3 revisar si el compromiso está en cantidad de recursos y no en número o % de créditos a los que se les reduce la tasa de interés-</t>
  </si>
  <si>
    <t xml:space="preserve">Se situaron a través del PAC $252.234.578.340 para disminución de la tasa de interes. </t>
  </si>
  <si>
    <t xml:space="preserve">Renovar créditos condonables a la población indígena </t>
  </si>
  <si>
    <t>Renovar créditos condonables a la población indígena 5.4.2.7</t>
  </si>
  <si>
    <t>Al mes de marzo se efectuaron 3.168 renovaciones para población indígena.</t>
  </si>
  <si>
    <t xml:space="preserve">Servicios de acompañamiento a las IES en los procesos de aseguramiento y mejoramiento de la calidad para la Educación Superior. </t>
  </si>
  <si>
    <t>Servicios de acompañamiento a las IES en los procesos de aseguramiento y mejoramiento de la calidad para la Educación Superior. 4.1.1.4</t>
  </si>
  <si>
    <t>Durante el mes de enero no se realizó acompañamientos a las IES debido al periodo de vacaciones, se diseño el plan de eventos con el cual se llevara a cabo este acompañamiento en 2018.En el mes de febrero se realizo a 10 IES acreditadas la socialización del Modelo de evaluación por Referentes de calidad.El 1 de marzo se realizo socializacion del modelo de eveluacion por referentes con los directores de las asociaciones de facultades de IES y el 13 de marzo con la Dirección de formación del SENA.</t>
  </si>
  <si>
    <t xml:space="preserve">Solicitudes de Acreditación atendidas </t>
  </si>
  <si>
    <t>Solicitudes de Acreditación atendidas 4.1.1.2</t>
  </si>
  <si>
    <t>En el mes de enero se recibieron 43 solicitudes. 3 pasaron a selección de pares y 39 están en revisión de completitud.Hasta el mes de febrero se han recibido 61 solicitudes. 52 pasaron a selección de pares y 9 están en revisión de completitud.En el mes de marzo se recibieron 37 solicitudes para un acumulado de 98 durante los meses de enero a marzo. Todos estos procesos ya pasaron revisión de completitud y pasaron a selección de pares.</t>
  </si>
  <si>
    <t>Subsidios de sostenimiento adjudicados a grupos focalizados por SISBEN (Incluye Subsidios de sostenimiento  y condonación del 25% sobre l crédito educativo)</t>
  </si>
  <si>
    <t>Subsidios de sostenimiento adjudicados a grupos focalizados por SISBEN (Incluye Subsidios de sostenimiento  y condonación del 25% sobre el crédito educativo)</t>
  </si>
  <si>
    <t>Al mes de marzo se han renovado 44.919  subsidios de sostenimiento.Estos subsidios serán efectuados en el transcurso del año.</t>
  </si>
  <si>
    <t xml:space="preserve">Subsidios de sostenimiento adjudicados a grupos focalizados por SISBEN </t>
  </si>
  <si>
    <t>Subsidios de sostenimiento adjudicados a grupos focalizados por SISBEN 5.4.2.1</t>
  </si>
  <si>
    <t>Al mes de marzo se han adjudicado 158 subsidios de sostenimiento. Estos subsidios serán efectuados en el transcurso del año.</t>
  </si>
  <si>
    <t xml:space="preserve">Contenidos educativos digitales, plataformas educativas y servicios del Portal consultados  </t>
  </si>
  <si>
    <t>Fortalecer  la gestión sectorial y la capacidad institucional para mejorar la calidad educativa del País</t>
  </si>
  <si>
    <t>Créditos-Beca "Ser Pilo Paga" educativos adjudicados pregrado</t>
  </si>
  <si>
    <t>Créditos-Beca "Ser Pilo Paga" educativos adjudicados pregrado 5.4.6.2</t>
  </si>
  <si>
    <t xml:space="preserve">*Al mes de marzo se han efectuado 5.770 giros de adjudicación de nuevos pilos.
*Se han efectuado 5.759 giros de nuevos subsidios para Ser Pilo Paga.
* Se han efectuado 21.774 giros de renovación de Ser Pilo Paga.
* Han renovado 27.970 beneficiarios el Subsidio de Sostenimiento del programa Ser Pilo Paga.
</t>
  </si>
  <si>
    <t>ICETEX</t>
  </si>
  <si>
    <t>Nuevos créditos a población víctima (Matrícula, sostenimiento y permanencia)</t>
  </si>
  <si>
    <t>nuevos créditos para la poblacion victima</t>
  </si>
  <si>
    <t>Adjudicar nuevos créditos para la poblacion victima</t>
  </si>
  <si>
    <t>Adjudicar nuevos creditos para Sostenimiento a la poblacion victima</t>
  </si>
  <si>
    <t>Adjudicar nuevos creditos para Permanencia a la poblacion victima</t>
  </si>
  <si>
    <t>Renovar Creditos</t>
  </si>
  <si>
    <t>Subsidios de sostenimiento adjudicados a grupos focalizados por SISBEN</t>
  </si>
  <si>
    <t>Subsidios adjudicados</t>
  </si>
  <si>
    <t>Adjudicar Subsidios</t>
  </si>
  <si>
    <t>Subsidios de sostenimiento renovados a grupos focalizados por Sisbén - Condonación del 25% sobre el crédito educativo</t>
  </si>
  <si>
    <t>Subsidios renovados</t>
  </si>
  <si>
    <t>Renovar Subsidios</t>
  </si>
  <si>
    <t>Al mes de marzo se han renovado 44.919  subsidios de sostenimiento. Estos subsidios serán efectuados en el transcurso del año.</t>
  </si>
  <si>
    <t>Créditos condonables adjudicados a población en condición de discapacidad</t>
  </si>
  <si>
    <t>Creditos Condonables adjudicados</t>
  </si>
  <si>
    <t>Adjudicar Creditos Condonables</t>
  </si>
  <si>
    <t>Al mes de marzo no se han efectuado adjudicaciones para población en condición de discapacidad, teniendo en cuenta que ICETEX se encuentra a la espera de la definición de metas por parte del Ministerio de Educación Nacional.</t>
  </si>
  <si>
    <t>Renovar créditos condonables</t>
  </si>
  <si>
    <t>Adjudicación de nuevos créditos condonables a población indígena</t>
  </si>
  <si>
    <t>Adjudicar nuevos créditos Condonables</t>
  </si>
  <si>
    <t>Renovar créditos condonables a la población indígena</t>
  </si>
  <si>
    <t>créditos Condonables renovados</t>
  </si>
  <si>
    <t>Renovar créditos Condonables</t>
  </si>
  <si>
    <t>Créditos condonables adjudicados para población afrodescendiente</t>
  </si>
  <si>
    <t>Adjudicar nuevos créditos</t>
  </si>
  <si>
    <t>Créditos condonables renovados a afrodescendientes</t>
  </si>
  <si>
    <t>Renovar nuevos créditos</t>
  </si>
  <si>
    <t>Créditos condonables para población ROM</t>
  </si>
  <si>
    <t>Condonación del 25% de la matricula a los estudiantes de educacion superior desde 2011</t>
  </si>
  <si>
    <t>Créditos condonados</t>
  </si>
  <si>
    <t>Condonar el 25% de la matricula a los estudiantes de educacion superior desde 2011</t>
  </si>
  <si>
    <t>Al mes de marzo se han efectuado 801 condonaciones del 25%.</t>
  </si>
  <si>
    <t>Subsidios de matrícula adjudicados a Mejores Bachilleres - Ley 1546 de 2012</t>
  </si>
  <si>
    <t>Al mes de marzo no se han desembolsado nuevos créditos a los mejores bachilleres, sin embargo se tienen 46 nuevos beneficiarios legalizados.
No se ha suscrito el convenio respectivo para adjudicar la Beca  "Omaira Sánchez" e ICETEX se encuentra a la espera de las directrices por parte del Ministerio de Educación Nacional.
Se efectuó 2 renovaciones de la Beca "Jóvenes ciudadanos de Paz"</t>
  </si>
  <si>
    <t>Adjudicar y/o renovar Beca "Jóvenes ciudadanos de Paz"</t>
  </si>
  <si>
    <t>Otorgar la Beca "Omaira Sánchez"</t>
  </si>
  <si>
    <t>Subsidios de sostenimiento a los mejores bachilleres - Ley 1546 de 2012</t>
  </si>
  <si>
    <t>Subsidios de Sostenimiento renovados</t>
  </si>
  <si>
    <t>Renovar Subsidios de Sostenimiento</t>
  </si>
  <si>
    <t>Al mes de marzo se renovaron 291 subsidios a los mejores bachilleres.</t>
  </si>
  <si>
    <t>Nuevas becas y renovación de la convocatoria del 0,1% de los mejores Saber Pro</t>
  </si>
  <si>
    <t>Nuevas becas para maestría y doctorado</t>
  </si>
  <si>
    <t>Renovar becas para maestría y doctorado</t>
  </si>
  <si>
    <t>Adjudicación de crédito educativo para Posgrado en Derecho Internacional Humanitario - Alfonso López Michelsen.</t>
  </si>
  <si>
    <t>Becas adjudicadas</t>
  </si>
  <si>
    <t>Adjudicar la beca Alfonso Lopez Michelsen para Derecho Internacional Humanitario</t>
  </si>
  <si>
    <t>nuevos créditos para Ser Pilo Paga.</t>
  </si>
  <si>
    <t>Adjudicar nuevos créditos para Ser Pilo Paga.</t>
  </si>
  <si>
    <t>Adjudicar nuevos subsidios para Ser Pilo Paga.</t>
  </si>
  <si>
    <t>Renovar Creditos Ser Pilo Paga.</t>
  </si>
  <si>
    <t>Renovar Subsidios de Sostenimiento Ser Pilo Paga.</t>
  </si>
  <si>
    <t>Créditos educativos adjudicados posgrado por cohorte para maestros</t>
  </si>
  <si>
    <t>créditos adjudicados</t>
  </si>
  <si>
    <t>Adjudicar créditos</t>
  </si>
  <si>
    <t xml:space="preserve">Al mes de marzo no se han adjudicado nuevos créditos para maestros. ICETEX se encuentra a la espera de que el Ministerio de Educación Nacional defina el numero de adjudicados para el 2018. </t>
  </si>
  <si>
    <t>Creditos Educativos Renovados Posgrado para Maestros</t>
  </si>
  <si>
    <t>Creditos Educativos renovados</t>
  </si>
  <si>
    <t>Renovar Creditos Educativos para Maestros</t>
  </si>
  <si>
    <t>Créditos educativos condonados por buenos resultados en las pruebas Saber Pro</t>
  </si>
  <si>
    <t>Creditos condonados</t>
  </si>
  <si>
    <t>Condonar Creditos Educativos de Pregrado</t>
  </si>
  <si>
    <t>Créditos educativos adjudicados en todas las lineas ICETEX</t>
  </si>
  <si>
    <t>Creditos adjudicados</t>
  </si>
  <si>
    <t>Adjudicar Creditos</t>
  </si>
  <si>
    <t>Créditos educativos renovados en todas las lineas Icetex</t>
  </si>
  <si>
    <t>Créditos renovados</t>
  </si>
  <si>
    <t>Renovar Créditos</t>
  </si>
  <si>
    <t>Recursos invertidos para disminución de tasa de interés de créditos en etapa de amortización de beneficiarios de estratos 1, 2 y 3 revisar si el compr</t>
  </si>
  <si>
    <t>porcentaje de créditos con tasa ajustada en amortización</t>
  </si>
  <si>
    <t>Ajustar tasas de interés de créditos en amortización</t>
  </si>
  <si>
    <t xml:space="preserve">Se situaron a través del PAC $252.234.578.340 para disminución de la tasa de interés. </t>
  </si>
  <si>
    <t>Créditos educativos renovados a Médicos para realizar especializaciones en salud</t>
  </si>
  <si>
    <t>ICFES</t>
  </si>
  <si>
    <t>Esquema tarifario para las pruebas SABER del estado</t>
  </si>
  <si>
    <t>Porcentaje de construcción del  Esquema tarifario</t>
  </si>
  <si>
    <t>Definir los costos unitarios promedio de cada una de las actividades que componen la cadena de valor.</t>
  </si>
  <si>
    <t>Con base en lo programado en el anteproyecto de presupuesto para 2018, se obtuvieron los costos de las etapas de la cadena de valor para cada una de las áreas misionales del Instituto</t>
  </si>
  <si>
    <t>Pruebas adaptativas y pruebas por computador</t>
  </si>
  <si>
    <t>Porcentaje de pruebas soportadas electrónicamente</t>
  </si>
  <si>
    <t xml:space="preserve">1. Consolidar un estudio de mercado que determine la viabilidad  e impacto de la aplicación de pruebas adaptativas en el país.
Probar/Implementar algoritmos de selección agrupada de ítems (Stratified Selectors).
</t>
  </si>
  <si>
    <t xml:space="preserve">Desde la Dirección de Evaluación, se adelantó la contratación de Mr. Mark Reckase, doctor en psiciología de la Unversidad de Syracuse y profesor en teoría psicométrica de la Universidad de Michigan. El asesor internacional se ha especializado en el desarrollo de pruebas educativas y psicológicas relacionadas con la teoría psicométrica y ha realizado investigaciones sobre pruebas adaptativas computarizadas y teoría de respuestas multidimensionales de ítems, por lo cual, desde la Dirección de Evaluación se consideró el perfil adecuado para brindar asesoría técnica para dar cumplimiento a las actividades planteadas en el marco del proyecto de pruebas adaptativas.
Así las cosas, el equipo conformado por personal de la subdirección de estadísticas, diseño de instrumentos y la subdirección de desarrollo de aplicaciones y liderado por la Dirección de Evaluación, ha adelantado documentos y presentaciones de contextualización misional al asesor técnico  para los insumos necesarios en la consolidación del proyecto. 
Por parte del Icfes se le ha enviado al señor Reckase una caracterización de banco de items de la prueba como insumo para el desarrollo de las simulaciones. "Information about item pool from Colombia". De igual forma, se le suministró un informe de arquitectura tecnológica.
Por otro lado, el consultor ha suministrado dos textos con información preliminar de la Prueba de Matemáticas y de Ciencias Naturales, en los cuales evidencia que ha trabajado según los compromisos contractuales. En los dos textos manifiesta la misma metodología: simulaciones para longitudes de la prueba de 15 y 20 items;análisis de la respectiva prueba para el "ideal item pool" teniendo como referencia la cantidad de items seleccionados, y por último muestra la evaluación de la calidad del funcionamiento de las pruebas CATs realizadas previamente. Cabe aclarar que adicional a éstos documentos, ha enviado otros textos  relacionados con aspectos técnicos de la metodología en pruebas adaptativas que ha trabajado en su trayectoria profesional, para una mayor comprensión del funcionamiento del mismo.
Paralelamente al desarrollo del  trabajo del  asesor,  la Dirección de Evaluación en conjunto con la Subdirección de Estadística, se está realizando un artículo en el cual se muestra los principales hallazgos del proyecto, y la aplicación del mismo  en la prueba Pre-Saber  (piloto) que se aplicará a mediados del año, lo cual dará insumos para observar el comportamiento de éste tipo de test,  observar mejoras y, evaluar la posible extensión de ésta metodología a otras pruebas que actualmente son  paper-pencil based. 
</t>
  </si>
  <si>
    <t xml:space="preserve">Actualización de la metodología de calificación de las pruebas de estado al modelo 3PL </t>
  </si>
  <si>
    <t>1-Porcentaje de calidad y oportunidad de las bases de datos de asignación de puntajes  semestral. 2- Porcentaje de calidad y oportunidad de los Manuales de Procesamiento  semestral.</t>
  </si>
  <si>
    <t>Aplicar la metodología 3PL en las pruebas que se apliquen hasta el año 2026 cumpliendo con las directrices frente a la comparabilidad de las pruebas.</t>
  </si>
  <si>
    <t xml:space="preserve">Se realizó la calificación de las pruebas Saber 3,5,9 -2017 y  Saber Pro y TyT 2017-3, aplicando la metodología de calificación de 3PL, como se estableció a partir del año 2016. 
Se ha avanzado en los análisis del proceso de calibración, en los siguientes aspectos: 
*Análisis de comportamiento diferencial
*Metodología para aumento de datos
*Adaptación del análisis de copia. 
*Piloto de escala vertical Saber 3°. 5° y 9° 2017. 
*Análisis factoriales bajo teoría de respuesta al ítem.
</t>
  </si>
  <si>
    <t>Retroalimentación de Pruebas y Resultados</t>
  </si>
  <si>
    <t xml:space="preserve">Cobertura de las estrategias de divulgación </t>
  </si>
  <si>
    <t xml:space="preserve">Fortalecer el análisis de información de los resultados y factores asociados a la calidad de la educación para identificar elementos diferenciadores en el proceso educativo. 
</t>
  </si>
  <si>
    <t xml:space="preserve">• Reportes históricos de Saber PRO y Saber TyT para institución, sede y programa (6 reportes): los reportes fueron creados y entregados a tecnología y ya están disponibles en la consulta de resultados.
• Publicación de reportes de resultados Saber 3,5 y 9 por estudiante: la publicación de resultados niño a niño fue el 24 de febrero con su guía de interpretación de resultados. Evidencia en la consulta de resultados a través de PRISMA.
• Diseño e implementación de divulgación sobre ICCS y su relación con Acciones y Actitudes Ciudadanas: se está implementando durante todo el año, de marzo a agosto, en el marco de las divulgaciones de Saber 11.
• Guía de interpretación y uso de resultados para establecimientos educativos y ETC, con énfasis en plan de mejoramiento.: Realizamos guía de interpretación de uso de resultados Saber 11 para Establecimientos Educativos y guía de interpretación de uso de resultados Saber 11 para Entidades Territoriales.
Realizamos la guía de interpretación para el reporte niño a niño en Saber 359.
Fue entregada al Ministerio de Educación Nacional la guía para la interpretación de resultados de Saber 359 dirigida a establecimientos educativos.
• Guía de interpretación de resultados para el reporte individual. Saber 359: realizada y publicada en la consulta de resultados en la plataforma PRISMA.
• Evaluación formativa con Saber 3,5 y 9; en los grados 4, 6 y 8.: realizamos diferentes actividades como: Focus Group (convocatoria, presentación, cuestionario y encuesta), revisión histórica de los usuarios, desarrollo de Avancemos (logo y armados por área). Planteamos el alcance del proyecto, el objetivo, definimos qué es, a quién va dirigido, los requerimientos técnicos, el armado, el desarrollo de la plataforma de inscripción y de consulta de resultados. Hicimos el lanzamiento nacional de la estrategia el 15 de marzo en el encuentro de líderes de evaluación.
• Encuentro de Líderes: Se realizó el encuentro, los días 15 y 16 de marzo del presente año con una agenda de 2:00 pm a 6: pm y 8:00 am a 12 m respectivamente, en el evento se realizó lanzamiento de la iniciativa SUMMA, presentación de la estrategia de Evaluación Formativa, un Taller enfocado en la construcción de Planes de Mejoramiento Institucional, y una introducción del curso de Interpretación y Uso de Resultados del Examen Saber 11 en Moodle.
• Implementación del curso virtual de interpretación de resultados para Saber 11: el curso fue recibido a satisfacción, fue piloteado y está listo para ser implementado durante el segundo trimestre del año. Las inscripciones a nivel nacional se abren el 15 de abril.
• Diseñar videos cortos de interpretación de resultados para estudiantes: se hizo para el reporte individual de 359.
</t>
  </si>
  <si>
    <t>Pruebas por computador</t>
  </si>
  <si>
    <t>Porcentaje de pruebas aplicadas de manera electrónica</t>
  </si>
  <si>
    <t>Aplicar de manera electrónica las pruebas definidas para el 2018.</t>
  </si>
  <si>
    <t>Para el primer trimestre del año la Dirección de Tecnología e Información no ha llevado a cabo el desarrollo de pruebas electrónicas, se está trabajando en la mejora de la plataforma de presentación de exámenes del Icfes y en la preparación de las pruebas Avancemos 4°, 6°y 8° a realizarse en el segundo trimestre del año</t>
  </si>
  <si>
    <t xml:space="preserve">Nuevos Negocios para la generación de Ingresos </t>
  </si>
  <si>
    <t xml:space="preserve">Porcentaje de Ingresos generados por nuevos negocios </t>
  </si>
  <si>
    <t>Actualizar y documentar el modelo de negocio</t>
  </si>
  <si>
    <t>Durante el primer trimestre de la vigencia 2018 se ha adelantado la actualización del documento de caracterización y procedimiento de Nuevos Negocios (pendiente de aprobación), teniendo en cuenta las sugerencias de los miembros del equipo de nUevos Negocios y el jefe de la OAP.</t>
  </si>
  <si>
    <t>Agenda de investigación</t>
  </si>
  <si>
    <t>Número de Investigaciones desarrolladas con información institucional</t>
  </si>
  <si>
    <t>Agenda de investigación interna</t>
  </si>
  <si>
    <t>Proceso de publicación del paper "Hasta dónde fortaleces, una evaluación de impacto de la estrategia pioneros " en la revista de Lecturas de Economía.
En proceso de ejecución se encuentran 15 proyectos de investigación.</t>
  </si>
  <si>
    <t>INCI</t>
  </si>
  <si>
    <t>Asistencias técnicas realizadas</t>
  </si>
  <si>
    <t xml:space="preserve">Brindar servicios de asistencia técnica a entidades de la administración pública en implementación y/o mejoramiento de procesos para el goce efectivo de los derechos de las personas con discapacidad visual </t>
  </si>
  <si>
    <r>
      <t>Se brindó asistencia técnica a</t>
    </r>
    <r>
      <rPr>
        <b/>
        <sz val="16"/>
        <rFont val="Calibri"/>
        <family val="2"/>
      </rPr>
      <t xml:space="preserve"> 54</t>
    </r>
    <r>
      <rPr>
        <sz val="12"/>
        <rFont val="Calibri"/>
        <family val="2"/>
      </rPr>
      <t xml:space="preserve"> entidades de la administración pública en implementación y/o mejoramiento de procesos para el goce efectivo de los derechos de las personas con discapacidad visual. Cabe resaltar que para considerar a una entidad asistida técnicamente tiene que cumplir con criterios de asesoría y/o cualificación, acompañamiento y dotación de material especializado</t>
    </r>
  </si>
  <si>
    <t xml:space="preserve"> Libros y textos escolares producidos en braille, relieve y macrotipo</t>
  </si>
  <si>
    <t xml:space="preserve">Producir libros y textos escolares en formatos accesibles de braille, relieve, macrotipo y digitales y otras ayudas técnicas para la población con discapacidad visual </t>
  </si>
  <si>
    <r>
      <t>Se produjeron</t>
    </r>
    <r>
      <rPr>
        <b/>
        <sz val="18"/>
        <rFont val="Calibri"/>
        <family val="2"/>
      </rPr>
      <t xml:space="preserve"> 99.932 </t>
    </r>
    <r>
      <rPr>
        <sz val="12"/>
        <rFont val="Calibri"/>
        <family val="2"/>
      </rPr>
      <t xml:space="preserve">libros y textos escolares en formatos accesibles de braille, relieve, macrotipo y digitales y otras ayudas técnicas para la población con discapacidad visual en el primer trimestre del año discriminados así: 
Enero: Se realizó la producción de 2 titulos para un total de 540 ejemplares
Febrero: Se realizó la producción de 90.000 tarjetones electorales, 8.000 calendarios tributarios para el Banco Sudameris, 100 folletos para cliente externo y 100 decalogo del periodista para Comunicaciones
Marzo: Se realizó la Impresión de 220 unidades de los  Decretos 2011 de 2017,  Decreto 392 de 2018 y Decreto 2177 de 2017en  Tinta Braille, reimpresión de 500 calendarios INCI y 32 avisos para clientes externos
De acuerdo con lo anterior, se evidencia que el cumplimiento dela meta se encuentra por encima de lo establecido, por lo cual es necesario hacer la gestión para la reformulación del proyecto en el SUIFP. </t>
    </r>
  </si>
  <si>
    <t xml:space="preserve">Libros y textos escolares producidos  en formato digital accesible </t>
  </si>
  <si>
    <t xml:space="preserve">Producir libros y textos escolares producidos  en formato digital accesible para las personas con discapacidad visual </t>
  </si>
  <si>
    <r>
      <t>Se produjeron 27</t>
    </r>
    <r>
      <rPr>
        <b/>
        <sz val="16"/>
        <rFont val="Calibri"/>
        <family val="2"/>
      </rPr>
      <t xml:space="preserve">00 </t>
    </r>
    <r>
      <rPr>
        <sz val="12"/>
        <rFont val="Calibri"/>
        <family val="2"/>
      </rPr>
      <t xml:space="preserve"> libros y textos escolares en formato digital accesible para las personas con discapacidad visual </t>
    </r>
  </si>
  <si>
    <t xml:space="preserve">Libros digitales accesibles descargados </t>
  </si>
  <si>
    <t xml:space="preserve">Promover las descargas de libros digitales accesibles de la biblioteca virtual para personas con discapacidad visual </t>
  </si>
  <si>
    <r>
      <t>Se realizaron</t>
    </r>
    <r>
      <rPr>
        <b/>
        <sz val="16"/>
        <rFont val="Calibri"/>
        <family val="2"/>
      </rPr>
      <t xml:space="preserve"> 865</t>
    </r>
    <r>
      <rPr>
        <sz val="12"/>
        <rFont val="Calibri"/>
        <family val="2"/>
      </rPr>
      <t xml:space="preserve"> descargas de libros digitales accesibles de la biblioteca virtual para personas con discapacidad visual </t>
    </r>
  </si>
  <si>
    <t>INSOR</t>
  </si>
  <si>
    <t>95 entidades territoriales asesoradas presencial y virtualmente parala implementación del decreto 1421 de 2017 -Oferta bilingue y en los diferentes frentes de trabajo del proyecto Colombia primera en educación 
1500  agentes educativos cualificados que atienden población sorda</t>
  </si>
  <si>
    <t xml:space="preserve">Implementar  una estrategia de asesoría  y asistencia tecnica dirigida a 95 entidades territoriales en todos los frentes de trabajo del proyecto Colombia primera en educación para poblacion sorda en coherencia con la normatividad vigente </t>
  </si>
  <si>
    <t>Durante el primer trimiestre del año se definió el modelo de asesoría en torno al decreto 1421/2017 y la ruta de implementación para el trabajo con las secretarías de educación.
Se adelantaron acciones de asesoría en 8 entidades territoriales:
1. Bogotá (Convenio SDIS, convenio Caro y Cuervo, IE La Esperanza)
2. Cundinamarca (convenio con la SED)
3. Villavicencio
4. Bucaramanga
5. Ibagué
6. Cali
7. Barranquilla
8. Fusagasugá
Así mismo, se cualificaron 381 agentes educativos</t>
  </si>
  <si>
    <t>1 Documento consolidado: Estrategia de atención integral para el mejoramiento de la calidad educativa de la población sorda</t>
  </si>
  <si>
    <t>Realizar la consolidación de documentos y produccion de lineamientos que sustentan  la estrategia integral para el mejoramiento de la calidad educativa de la poblacion sorda</t>
  </si>
  <si>
    <t>Conforme a lo presupuestado, se realizan acciones para la formulación del la estructura del documento Estrategia de Atención integral para el mejoramiento de la calidad educativa de la población sorda, el cual se desarrollara conforme al desarrollo de las acciones presupuestadas para tal fin.</t>
  </si>
  <si>
    <t>1 Dcumento de implementación de estrategia de asesoría y asistencia técnica: Criterios para la inclusión de estudiantes sordos en educación superior</t>
  </si>
  <si>
    <t>Promover acciones para mejorar el acceso y permanencia en educación superior para la población sorda</t>
  </si>
  <si>
    <t>Se ha avanzado en el desarrollo de procesos de asesoría y asistencia técnica sobre criterios de inclusion a estudiantes sordos en educación superior a Fundacion Universitaria San Alfonso , Universidad Distrital, UNAD, Unidades tecnologícas de Santander .</t>
  </si>
  <si>
    <t>4 ajustes razonables a los procesos de enseñanza-aprendizaje y de evaluación de las personas sordas y hasta 120 contenidos educativos accesibles diseñados</t>
  </si>
  <si>
    <t xml:space="preserve">
Realizar los ajustes a las pruebas Saber 11 y Construir recursos educativos accesibles para la educación de la poblacion sorda colombiana</t>
  </si>
  <si>
    <t xml:space="preserve">PRUEBAS SABER: Se avanzó en la formulacion y aprobacion del plan de tranajo que conduzca a la traduccion en LSC  de los items de la prueba Saber 11 / 2018 para población sorda , la estrategia de asesoria para estudiantes y colegios con dicha pobalción en grado 11 y la produccion de items liberados en LSC para la preparación de los estudiantes sordos antes de la prueba.
Con respecto a la producción de 120 contenidos accesibles, durante el primer trimestre del año se ha avanzado así: 4 Lecciones y 3 Clases en vivo. Total trimestre: 7 productos. 
La región Caribe - módulo de ciencias sociales: Dos lecciones y Organización celular - módulo de ciencias naturales: Dos lecciones
Clases en vivo:
23 de marzo:  Ciencias Naturales
                          https://www.youtube.com/watch?v=LFkYjvT45mg&amp;t=3s
16 de marzo:  Accidentes Geográficos
                         https://www.youtube.com/watch?v=oUZHRMJSetY&amp;t=908s
8 de marzo:  Democracia y elecciones
                       https://www.youtube.com/watch?v=cU79m7Fvvb8&amp;t=641s
</t>
  </si>
  <si>
    <t>Informe de contenidos pedagogicoas parala construccion del diseño curricular de programas de formación de intérpretes en educación superior</t>
  </si>
  <si>
    <t xml:space="preserve">Implementacion de strategia de asesoría y asistencia técnica para el fomento de programas de  formación de intérpretes LSC-español </t>
  </si>
  <si>
    <t xml:space="preserve">En la actividad referida a la elaboración de un documento de orientaciones para la apertura y gestión de programas de formación de intérpretes en IES, se implementaron las sigientes acciones: (a)  Se realizó revisión de videos en LSC de acciones desarrolladas en el marco de la alianza con el SENA y de los cinco videos en LSC de la Norma Sectorial de Competencia laboral de intérpretes y guías intérpretes que se encuentran en la página web institucional. (b)  Se realizó reunión con profesionales del SENA con el fin de establecer acuerdos para dar continuidad al proceso para la elaboración de programa de formación de intérpretes y traductores de LSC-español. (c) Reunión con representantes de la Universidad Distrital Francisco José de Caldas. Se envían documento justificando la necesidad de la formación de intérpretes y traductores, y (d) Elaboración de la propuesta de la estructura del documento de orientaciones para la apertura y gestión de programas de formación de intérpretes en Instituciones de Educación Superior -IES y avances del mismo.      </t>
  </si>
  <si>
    <t>FODESEP</t>
  </si>
  <si>
    <t xml:space="preserve">Porcentaje de cumplimiento en el otorgamiento de crédito </t>
  </si>
  <si>
    <t xml:space="preserve">$18.000 Millones </t>
  </si>
  <si>
    <t xml:space="preserve">Otorgar el Servicio de Crédito a la medida de las necesidades de las IES afiliadas </t>
  </si>
  <si>
    <t xml:space="preserve">Se dio cumplimiento de las actividades programadas para el otorgamiento de credito  planeado para el primer trimestre,  lo pendiente esta sujeto a la aprobación del comité de credito previsto para el mes de abril . En el desarrollo de las actividades para el otorgamiento del crédito, se colocaron 1000 millones.  </t>
  </si>
  <si>
    <t xml:space="preserve">Nuevos productos estructurados </t>
  </si>
  <si>
    <t xml:space="preserve">Estructurar nuevos productos y/o servicios no financieros en el Fondo a partir de las necesidades de las IES </t>
  </si>
  <si>
    <t>31/04/2018</t>
  </si>
  <si>
    <t xml:space="preserve">Nuevos productos implementados </t>
  </si>
  <si>
    <t xml:space="preserve">Implementar nuevos productos y/o servicios no financieros en el Fondo a partir de las necesidades de las IES </t>
  </si>
  <si>
    <t xml:space="preserve">Porcentaje de IES afiliadas utilizando los servicios </t>
  </si>
  <si>
    <t xml:space="preserve">Promover el uso de los servicios no financieros o complementarios entre las IES afiliadas al Fondo. </t>
  </si>
  <si>
    <t>En la realización del  Foro Financiamiento de Educacion Superior, convenios para administración  recursos  y alianzas estrategicas, 59 IES afiliadas utilizaron estos servicios</t>
  </si>
  <si>
    <t xml:space="preserve">Porcentaje de IES afiliadas utilizando las alianzas estratégicas  </t>
  </si>
  <si>
    <t>Evaluar el impacto de las Alianzas Estratégicas en beneficios de las IES y del FODESEP</t>
  </si>
  <si>
    <t>Porcentaje de cumplimiento en la afiliación de IES</t>
  </si>
  <si>
    <t>Incrementar el número de IES afiliadas</t>
  </si>
  <si>
    <t>Se realizaron las actividades programadas para incrementar el numero de IES afiliadas al FODESEP, logrando la afiliacion de 2 nuevas IES</t>
  </si>
  <si>
    <t xml:space="preserve">Porcentaje de cumplimiento en la asistencia a eventos </t>
  </si>
  <si>
    <t xml:space="preserve">Fortalecer las relaciones interinstitucionales mediante la participación en los eventos que programen los entes gubernamentales, las agremiaciones y las Instituciones de Educación Superior. </t>
  </si>
  <si>
    <t>Se fortalece las Relaciones Interinstitucionales con la participación en 11 eventos donde se logró un  posicionamiento de FODESEP</t>
  </si>
  <si>
    <t xml:space="preserve">Asamblea General Ordinaria realizada </t>
  </si>
  <si>
    <t xml:space="preserve">Realización de  la XXIII  Asamblea General Ordinaria del FODESEP </t>
  </si>
  <si>
    <t>Se efectuaron el total de  las actividades programadas para realización de la XXIII Asamblea General de FODESEP</t>
  </si>
  <si>
    <t xml:space="preserve">Porcentaje de cumplimiento de asistencia de IES hábiles </t>
  </si>
  <si>
    <t>Incentivar la participación de las IES afiliadas en la Asamblea General Ordinaria del FODESEP</t>
  </si>
  <si>
    <t xml:space="preserve">En la realización de la XXIII Asamblea General de FODESEP  se conto con un numero mayor de participantes de lo esperado </t>
  </si>
  <si>
    <t xml:space="preserve">Porcentaje encuestas realizadas </t>
  </si>
  <si>
    <t>Evaluación de la percepción de los asistentes a la XXIII Asamblea General Ordinaria del FODESEP</t>
  </si>
  <si>
    <t>Se aplico la encuesta de satisfacción a los participantes de la XXIII asamblea general Ordinaria las  fueron recolectadas un total de 77% encuestas del 100% de asistentes</t>
  </si>
  <si>
    <t xml:space="preserve">Porcentaje de cumplimiento </t>
  </si>
  <si>
    <t>Ejecutar el Plan de mejoramiento 2017 para la  percepción de los asistentes a la XXIII Asamblea General Ordinaria del FODESEP</t>
  </si>
  <si>
    <t>Se efectuaron el total de  las actividades  programadas  del plan de mejoramiento 2017 para el primer trimestre dando como resultado 100%</t>
  </si>
  <si>
    <t xml:space="preserve">Plan de mejoramiento estructurado </t>
  </si>
  <si>
    <t>Estructurar un plan de mejoramiento, con base en los resultados de la evaluación de la percepción de los asistentes a la XXIII Asamblea General Ordinaria del FODESEP</t>
  </si>
  <si>
    <t>30/062018</t>
  </si>
  <si>
    <t>Porcentaje de cumplimiento en la asistencia</t>
  </si>
  <si>
    <t>Verificar  la asistencia de las IES integrantes de los cuerpos colegiados a las sesiones a las que sean convocados</t>
  </si>
  <si>
    <t>Se realizaron las actividades proyectadas de verificacion de la participacion IES en las sesiones convocadas, dando como resultado un 17%</t>
  </si>
  <si>
    <t>Verificar  la asistencia de las IES integrantes de los Comités a las sesiones a las que sean convocados</t>
  </si>
  <si>
    <t>Se realizaron las actividades proyectadas de verificación de la participacion IES en las sesiones convocadas, dando como resultado un 17%</t>
  </si>
  <si>
    <t>Hacer presencia y participar en eventos o instancias propicios para la defensa de los intereses del FODESEP</t>
  </si>
  <si>
    <t>Se realizaron las actividades proyectadas  la participación  en eventos de defensade FODESEP, dando como resultado un 18%</t>
  </si>
  <si>
    <t xml:space="preserve">Estrategias diseñadas </t>
  </si>
  <si>
    <t>Diseñar las Estrategias del fortalecimiento comercial para establecer mecanismos de promoción y mercadeo.</t>
  </si>
  <si>
    <t xml:space="preserve">A la fecha se llevan un avance de 2 estrategias de fortalecimiento comeercial </t>
  </si>
  <si>
    <t xml:space="preserve">Estrategias ejecutadas </t>
  </si>
  <si>
    <t>Ejecutar las Estrategias del fortalecimiento comercial para establecer mecanismos de promoción y mercadeo.</t>
  </si>
  <si>
    <t xml:space="preserve">El área comercial se encontraba enfocada a la realización de la caracterización de las IES afilidadas al FODESEP y que se reprogramaron para el segundo trimestre del año </t>
  </si>
  <si>
    <t>Plan de acción del Plan de Mercadeo</t>
  </si>
  <si>
    <t>Elaborar el Plan de Acción del Plan de Mercadeo para la vigencia 2018</t>
  </si>
  <si>
    <t xml:space="preserve">Porcentaje de cumplimiento del Plan de Acción </t>
  </si>
  <si>
    <t>Ejecutar el Plan de Acción del Plan de Mercadeo para la vigencia 2018</t>
  </si>
  <si>
    <t>ETITC</t>
  </si>
  <si>
    <t>Facultades caracterizadas</t>
  </si>
  <si>
    <t>Mejorar la calidad de vida de la comunidad universitaria mediante la caraterización de los estudiantes. Al menos Programas de educación superior</t>
  </si>
  <si>
    <t>Se está trabajando en los resultados de la caracterización de Bachillerato y padres de familia, para dar inicio con la segunda fase de caracterización</t>
  </si>
  <si>
    <t>Programas de Educación Superior acreditados o con visita de pares</t>
  </si>
  <si>
    <t>Acreditar los programas de Educación Superior de la ETITC o al menos obtener la visita de pares</t>
  </si>
  <si>
    <t>Se realizo el cargue de los documentos maestros en la plataforma del CNA</t>
  </si>
  <si>
    <t>INFOTEP SAN JUAN DEL CESAR</t>
  </si>
  <si>
    <t>Programas nuevos con solicitud de registro calificado</t>
  </si>
  <si>
    <t>Realizar los estudios  y diseños para cuatro (4)  nuevos programas académicos para solicitud de registro calificado en el CONACES</t>
  </si>
  <si>
    <t xml:space="preserve">Este avance del 50% está representado  en la visita de los pares los dias 15, 16 y 17 de marzo  para validar los documentos maestro de los programas por ciclo propeuticos Técnica Profesional Operación de Sistemas de Manejo Ambiental, Tecnología en Gestión Ambiental, </t>
  </si>
  <si>
    <t>Estrategias de Marketing Implementadas</t>
  </si>
  <si>
    <t>Realizar diseñar e implementar una (1) estrategia de Marketing para mejorar la cobertura de los programas exitentes</t>
  </si>
  <si>
    <t>La institución cuenta con una estrategia marketing que fue actualizada para el 2018</t>
  </si>
  <si>
    <t>Docentes formados en posgrados</t>
  </si>
  <si>
    <t>Apoyar la Formación de Docentes en Postgrados</t>
  </si>
  <si>
    <t>Este avance del 0%  está representado en para el primer semestre no se han aprovado ninguana solicitud de apoyo para formación de docentes para posgrados</t>
  </si>
  <si>
    <t>Puntos Incrementados en la Pruebas</t>
  </si>
  <si>
    <t>Formar y capacitar a estudiante y docentes en las pruebas Saber Pro para Incrementar el promedio alcanzanzado en las pruebas en las  competencias evaluadas tomando como base los promedios alcanzados en los periodos 2017.</t>
  </si>
  <si>
    <t>Este avance del 25% está representado:1)  En la preparación del informe de analisis y evaluación de las pruebas Saber Pro, lo cual fue socializado a los docentes en la semana de planeación academica; 2) Se formulo el plan de acción saber pro para vigencia 2018; 3) Se han realizado talleres  a docentes y estudiantes para mejorar sus competencias en la pruebas saber pro</t>
  </si>
  <si>
    <t>Eventos de capacitación Realizados</t>
  </si>
  <si>
    <t>Realizar cuatro (4) enventos de capacitación  a docentes en competencias investigativas, Metodologicas y  pedagógicas.</t>
  </si>
  <si>
    <t>Este avance del 25% está representado en las capacitaciones que se hicieron a los docentes durante la semana de la planeación academica: una sobre saber pro y otra sobre el Modelo Pedagogico.</t>
  </si>
  <si>
    <t>Instituciones Articuladas</t>
  </si>
  <si>
    <t>Fortalecer el programa de articulación con las  seis (6) instituciones de educación media.</t>
  </si>
  <si>
    <t>Este avance del 50% está representado: 1) Se pasaron de 5 instituciones articuladas  en el 2017 a 7 en el 2018, que fueron dos colegios del municipio de vilanueva, el Roque de alba y los fundadores; 2) Se realizo un proceso de indución con las instituciones de San Juan del Cesar.</t>
  </si>
  <si>
    <t>Grupos de Investigación Categorizados Fortalecidos</t>
  </si>
  <si>
    <t>Formular y ejecutar un plan de Trabajo para Fortalecer y consolidar las competencia investigativas  de los Cuatro (4) grupos de investigación actualmente categorizados en COLCIENCIAS</t>
  </si>
  <si>
    <t>Este avance del 25% está representado:1) Se formulo el Plan de Acción del Proceso de Investigación cuyas actividades estan orientadas a fortalecer los grupos de investigación categorizados por COLCIENCIA, lo cual se puede evidenciar en el Plan de Acción  institucional publicado en la pagina Weeb en el link https://drive.google.com/file/d/1OXdnZEyAjtJLt3g3AClJdn1FnYCU_Dmf/view?usp=sharing; 2) En la semana del 26 al 28 de febrero se reunieron los grupos de investigación para realizar un autodiagnostico y definir un plan de mejora</t>
  </si>
  <si>
    <t>INFOTEP SAN ANDRÉS</t>
  </si>
  <si>
    <t>Incrementar el número de estudiantes matriculados en diplomados y eventos de educación continua con respecto al año 2017</t>
  </si>
  <si>
    <t>Realizar diplomados y eventos de educación continua</t>
  </si>
  <si>
    <t xml:space="preserve">En el 1 trimestre 122 estudiantes discriminados así :CURSO DE IDIOMAS (INGLÉS) 55 
TECNICO LABORAL EN PRIMERA INFANCIA 26 
CURSO INDUCCION DOCENTE 27 
SEMINARIO TALLER IDENTIDAD CULTURAL 14
</t>
  </si>
  <si>
    <t>Número de estrategias de comunicación ejecutadas</t>
  </si>
  <si>
    <t>Promocionar y divulgar las actividades académicas, de proyección Social y extensión</t>
  </si>
  <si>
    <t>Se encuentra en ejecución la campalña de comunicación</t>
  </si>
  <si>
    <t>Número de campañas de divulgación ejecutadas</t>
  </si>
  <si>
    <t xml:space="preserve">Total de alianzas establecidas </t>
  </si>
  <si>
    <t>Fortalecer la integración de la institución con el sector productivo, egresados y la comunidad</t>
  </si>
  <si>
    <t>Se contrató profesional para la gestión de la proyección social y relaciones comunitarias del INFOTEP por 9 meses; adicionalmente se aportaron recursos  por tres millones para el contrato de un operador logístico.</t>
  </si>
  <si>
    <t>Formular proyectos de investigación</t>
  </si>
  <si>
    <t>Fortalecer los semilleros de Investigación</t>
  </si>
  <si>
    <t>Periodicamente (cada 9 dias) se reune el semillero de investigacion, tocando temas aterrizados al contexto internacional, nacional o local según lo requeirdo. El resultado de estasreuniones es la conceotualizacion y obtención de insumos que permiten formular proyectos de investigación que aborden problemas de la region.</t>
  </si>
  <si>
    <t>Se realizaron reuniones periodicamente  para fortalecer los proyectos generados y liderados por el semillero de investigacion.</t>
  </si>
  <si>
    <t>Asistir a las sesiones programadas de capacitación
Obtener la certificación por parte de los servidores del instituto</t>
  </si>
  <si>
    <t>Realizar y/o participar eventos de capacitación  para fortalecer las capacidades investigativas</t>
  </si>
  <si>
    <t>No se han realizado capacitaciones, sin embargo existen los estudios previos para abrir el proceso de convoctaria para la contratacion de cursos de fortalacimiento de Grupos de investigación.</t>
  </si>
  <si>
    <t>El grupo de investigacion realizó el curso: Plataforma SCIENTI Y CATEGORIZACION DE GRUPOS teniendo como objetivo participar en la proxima convoctaroia de colciencia para categorizacion de grupos.</t>
  </si>
  <si>
    <t>Asistir a eventos académico a nivel nacional
Asistir a un (1) evento académico a nivel internacional</t>
  </si>
  <si>
    <t xml:space="preserve">Participar en eventos académicos misionales en el orden nacional e internacional </t>
  </si>
  <si>
    <t>A la fecha aun no se asisten a eventos de investigación; se tiene estimado asistir a un intercambio de saberes con el semillero a finales del mes de Mayo.</t>
  </si>
  <si>
    <t>Se realizó intercambio de saberes con la institucion COLMAYOR.</t>
  </si>
  <si>
    <t>Conformar administrativamente unidad - equipo de Emprendimiento
Formular un (1) proyecto de Emprendimiento
Inscripción de un (1) proyecto en uno de los fondos de financiación</t>
  </si>
  <si>
    <t>Conformar la Unidad de Emprendimiento</t>
  </si>
  <si>
    <t xml:space="preserve">Se avanzó en la inclusion de la institución en la Red de emprendimiento Departamental; a su vez se creo la unidad de emprendimeinto del instituto. </t>
  </si>
  <si>
    <t>Inclusion en la Rede de emprendimeinto departamental.</t>
  </si>
  <si>
    <t xml:space="preserve">Registrar un nuevo programa académico </t>
  </si>
  <si>
    <t>Registrar nuevos programas académicos</t>
  </si>
  <si>
    <t>Con respecto a esta meta, la institución adelantó la contratación de un profesional que en la actualidad se encuentra actualizando la información tranversal de la institución, tenciendo en cuenta los 15 condiciones minímas para la obtención de nuevos programas académicos. también es importante destacar que la institiución inicio el proceso de contratación (por concurso) para recibir asesoria en el diseño y construcción de la nueva oferta académica.</t>
  </si>
  <si>
    <t>Gestionar convenio para ofrecer programa de pregrado y/o postgrado</t>
  </si>
  <si>
    <t>Gestionar convenios académicos para traer programas pregrado y/o postgrado</t>
  </si>
  <si>
    <t>No se ha iniciado proceso.</t>
  </si>
  <si>
    <t xml:space="preserve">Asistir a las sesiones programadas de capacitación
</t>
  </si>
  <si>
    <t>Fortalecer las competencias académicas, pedadógicas y tecnológicas de los docentes y funcionarios de la institución</t>
  </si>
  <si>
    <t xml:space="preserve">La institución ha venido desarrollando temas que buscan fortalecer  las competencias académicas, pedagogicas y tecnologicas de los docentes, por ello  el área de gestión académica se propusieron temas como: Didacticas para optimizar el proceso de enseña y aprendizaje, gestion del conocimiento, diseño curricular y la inclusión de las nuevas técnologías en el desarrollo de las clase. Se realizo reunión con el área de extensión para iniciar las gestiones correspondientes para el desarrollo de los temas. </t>
  </si>
  <si>
    <t>Implementar las actividades del Plan de Acceso permanencia y graduación</t>
  </si>
  <si>
    <t>Desarrollar actividades de acceso, permanencia y graduación</t>
  </si>
  <si>
    <t>Desarrollar  las actividades de Bienestar</t>
  </si>
  <si>
    <t xml:space="preserve">Desarrollo de actividades del Plan de bienestar </t>
  </si>
  <si>
    <t xml:space="preserve">Entre las actividades desarrolladas por bienestar durante este trimestre estan: ciclopaseo, conmemoración del dia de la mujer y del hombre, campañas de salud y de desarrollo humano. </t>
  </si>
  <si>
    <t>Mantener las condiciones de Seguridad y Salud en el Trabajo</t>
  </si>
  <si>
    <t>Mantenimiento del gimnasio institucional</t>
  </si>
  <si>
    <t xml:space="preserve">Se inició el trámite para la contratación del servicio. </t>
  </si>
  <si>
    <t>Adquirir  la dotación identificada para las actividades de Bienestar</t>
  </si>
  <si>
    <t>Dotación para la ejecución de las actividades contempladas en el Plan de Bienestar e Inclusión</t>
  </si>
  <si>
    <t xml:space="preserve">Las actividades de bienestar dirigidas a la ejecución del proyecto se han desarrollado según lo planeado, entre estas estan: contratación del personal que apoya el área de bienestar, se ha elaborado los planes de acción para el desarrollo de dichas actividades, como asesorias desde el área de salud, psicología y deporte. </t>
  </si>
  <si>
    <t>Ejecutar el Plan Institucional de Capacitaciones</t>
  </si>
  <si>
    <t>Capacitación a la comunidad Educativa del INFOTEP</t>
  </si>
  <si>
    <t>Se estan llevando a cabo las actividades del Plan de Bienestar Social e Incentivos, Plan Institucional de Capacitacion. Se proyecta una evaluacion para determinar el impacto del Fortalecimiento y desarrollo del Talento Humano.</t>
  </si>
  <si>
    <t>Participar en  las actividades de intercambio entre instituciones</t>
  </si>
  <si>
    <t>Participar en actividades de intercambio en instituciones educativas</t>
  </si>
  <si>
    <t>Ofertar intercambios culturales internacionales</t>
  </si>
  <si>
    <t>Crear y ofertar intercambios culturales</t>
  </si>
  <si>
    <t>Crear alianza estratégica</t>
  </si>
  <si>
    <t xml:space="preserve">Participar en alianzas y redes estratégicas </t>
  </si>
  <si>
    <t>Se renovó la afiliación a las redes TTU y Luis Angel Arango, adicionalmente hubo participación de (2) personas de la institución a la Asamblea de Rectores de la RED TTU y asistieron (3) personas a reunión en la escuela de sub oficiales de la armada nacional para establecer alianza estrategica entre ambas instituciones</t>
  </si>
  <si>
    <t>Consolidar  convenios académicos</t>
  </si>
  <si>
    <t>Consolidar convenios académicos</t>
  </si>
  <si>
    <t>Promocionar eventos el programa de inmersión  (inglés y español)</t>
  </si>
  <si>
    <t>Promocionar la institución (regional, nacional e internacionalización)</t>
  </si>
  <si>
    <t>Se visitó a la Uniremington en medellín, promocionando la inmersión del centro de lenguas. Se contrató una empresa para la expedición de los tiquetes para promocionar el centro de lenguas.</t>
  </si>
  <si>
    <t>Participar en actividades en lenguas a nivel  local y nacional</t>
  </si>
  <si>
    <t>Participar en actividades académicas en lenguas</t>
  </si>
  <si>
    <t>Se realizó la celebración del dia de la lengua materna.</t>
  </si>
  <si>
    <t>Desarrollar  las acciones del plan de formación en lenguas y cultura</t>
  </si>
  <si>
    <t>Apoyo a la coordinación del proyecto</t>
  </si>
  <si>
    <t>Se contrató a la docente de danzas para la implementación del grupo de danzas del infotep, logrando abrir un grupo de danzas. Se contrató un profesor de inglés y creole para dictar clase en el centro de lenguas , se lograrón abrir 4 cursos de inglés. Se contrató a un profesional especializado en lenguas, hasta el mes de noviembre.</t>
  </si>
  <si>
    <t xml:space="preserve">Actualizar e Implementar el modelo de articulación </t>
  </si>
  <si>
    <t>Coordinación y Apoyo para la ejecución del proyecto</t>
  </si>
  <si>
    <t>Corrresponde al contrato de la coordinadora del Proyecto. (9 meses)</t>
  </si>
  <si>
    <t>Adquirir la dotación identificada del proyecto de articulación</t>
  </si>
  <si>
    <t>Adquisición anual de uniformes para estudiantes</t>
  </si>
  <si>
    <t>Ya se realizaron los Estudios previos y se solicitó el certificado de disponibilidad presupuestal. Igualmente se allegaron al area de contratación las cotizaciones de posibles oferentes.</t>
  </si>
  <si>
    <t>Adquirir  dotación identificada para el laboratorio de cocina
Realizar mantenimiento al laboratorio de cocina</t>
  </si>
  <si>
    <t>Adquisición anual de equipos de uso directo del proyecto</t>
  </si>
  <si>
    <t>Realizar mantenimiento al laboratorio de cocina</t>
  </si>
  <si>
    <t>Mantenimiento anual de equipos de uso directo del proyecto</t>
  </si>
  <si>
    <t>Corresponde al contrato del personal a cargo del mantenimiento de los equipos. ( 10 meses)</t>
  </si>
  <si>
    <t>Realizar  actividades académicas extracurriculares y extramuros</t>
  </si>
  <si>
    <t>Actividades académicas extracurriculares y extramuro</t>
  </si>
  <si>
    <t>Pertenece al proceso de apoyo logístico. Se entregó al area de contratacion los certificados de disponibilidad presupuestal.</t>
  </si>
  <si>
    <t>Mantener dotado el laboratorio de cocina con los insumos necesarios para la ejecución de actividades</t>
  </si>
  <si>
    <t>Insumos para las clases de cocina</t>
  </si>
  <si>
    <t>Establecer alianzas con los instituciones de Educación Media</t>
  </si>
  <si>
    <t>Gestionar nuevas alianzas con las instituciones de educación media (IEM)</t>
  </si>
  <si>
    <t>La labor con la Instituciones de la Media para lograr que los estudiantes Articulen con el INFOTEP, se realizó a principios del Año con las siguientes instituciones vinculadas: Sagrada Familia, Bolivariano, Flowers Hill, Brooks Hill, Inedas, Junin (PVA).</t>
  </si>
  <si>
    <t>Realizar procesos de induccón y reinducción</t>
  </si>
  <si>
    <t>Realizar procesos de inducción, reinducción a rectores, padres de familia, docentes, estudiantes de las IEM</t>
  </si>
  <si>
    <t>Establecer planes de negocio</t>
  </si>
  <si>
    <t>Plan de raices de Infotep</t>
  </si>
  <si>
    <t>La vinculación del Personal quien desarrollará la estrategia ya se encuentra laborando. Ya se han iniciado los procesos con los padres de familia.</t>
  </si>
  <si>
    <t>Cumplir con las actividades del proyecto de vida y de orientación vocacional</t>
  </si>
  <si>
    <t>Programa de orientación vocacional</t>
  </si>
  <si>
    <t>Corrresponde al contrato de la profesional en psicologia del Proyecto. (10 meses)</t>
  </si>
  <si>
    <t>Entegar bonos de transporte público a los estudiantes articulados</t>
  </si>
  <si>
    <t>Auxilio de transporte</t>
  </si>
  <si>
    <t>Ya se solicitó el certificado de disponibilidad presupuestal y se netregaron los estudios previos al area de contratacion</t>
  </si>
  <si>
    <t>Realizar planes de mejoramiento académico a los estudiantes articuladores</t>
  </si>
  <si>
    <t>Planes semestrales de mejoramiento académico</t>
  </si>
  <si>
    <t>Esta actividad se realiza al final de cada semestre.</t>
  </si>
  <si>
    <t>Realizar ferias anuales de resultados</t>
  </si>
  <si>
    <t>Actividades de emprendimiento deportivas, lúdicas y recreativas</t>
  </si>
  <si>
    <t>ITFIP</t>
  </si>
  <si>
    <t>Proceso de autoevaluación desarrollado</t>
  </si>
  <si>
    <t xml:space="preserve">Desarrollo del proceso de autoevaluacion con fines de acreditación del Programa administración de empresas por ciclos propedeuticos. </t>
  </si>
  <si>
    <t>La fase de autoevaluación no ha dado inicio al desarrollo, debido a que no se ha entregado la fecha de la visita de consejeros por parte del CNA, el proceso quedo actualmente y desde el  2 de marzo de 2018, se visualiza en platorma en tramite de visita de consejeros</t>
  </si>
  <si>
    <t>INTENALCO</t>
  </si>
  <si>
    <t>N° total de estudiantes nuevos matriculados en las los dos periodos académicos de la vigencia</t>
  </si>
  <si>
    <t xml:space="preserve">Ejecutar actividades y estrategias de mercadeo para matricular estudiantes nuevos  en programas técnicos profesionales </t>
  </si>
  <si>
    <t>En el primer semestre /2018-I), se matricularon en primer semestre 395 estudiantes en los diferentes programas técnicos profesionales .</t>
  </si>
  <si>
    <t xml:space="preserve">N° total de estudiantes matriculados (nuevos + antiguos) en las los dos periodos académicos de la vigencia, en programas técnicos profesionales </t>
  </si>
  <si>
    <t xml:space="preserve">Ejecutar actividades y estrategias de mercadeo y permanencia para matricular y mantener estudiantes (nuevos + antiguos) en programas técnicos profesionales </t>
  </si>
  <si>
    <t>En el primer semestre (2018-I), el total de estudiantes matriculados en los diferentes programas técnicos profesionales asciende a 951 estudiantes.</t>
  </si>
  <si>
    <t>N° de programas nuevos, radicados en la plataforma SACES por ciclos propedéuticos (5 técnicos y 5 hasta nivel tecnológico)</t>
  </si>
  <si>
    <t xml:space="preserve">Documentar las condiciones de calidad de los programas académicos a radicar
</t>
  </si>
  <si>
    <t>Se inicio trabajo para documentar las condiciones de calidad de los 10 programas por ciclos propedéuticos que se radicaran en SACES en la vigencia</t>
  </si>
  <si>
    <t>Radicar en la plataforma del SACES los 10 programas académicos por ciclos propedéuticos</t>
  </si>
  <si>
    <t>Recibir visita de pares académicos para verificar condiciones de los programas registrados</t>
  </si>
  <si>
    <t>Implementación del modelo de autoevaluación institucional
(N° de factores evaluados / N° total de factores del modelo de autoevaluación institucional) x 100</t>
  </si>
  <si>
    <t>Recopilar, analizar y evaluar objetivamente en los grupos de trabajo la base documental del modelo de autoevaluación</t>
  </si>
  <si>
    <t>El plan de trabajo para adelantar el proceso de autoevaluación institucional que cobija todos los programas técnicos profesionales de la institución, avanza de acuerdo a lo planeado.</t>
  </si>
  <si>
    <t>Aplicar encuetas al 100% de los estamentos de la comunidad educativa</t>
  </si>
  <si>
    <t>tabular y analizar la información recolectada</t>
  </si>
  <si>
    <t>Realizar informe y socializar a la comunidad</t>
  </si>
  <si>
    <t>N° total de estudiantes matriculados en las los dos periodos académicos de la vigencia, en programas de educación para el trabajo y el desarrollo humano</t>
  </si>
  <si>
    <t>Ejecutar actividades y estrategias de mercadeo para matricular y mantener estudiantes en  de educación para el trabajo y el desarrollo humano</t>
  </si>
  <si>
    <t>A la fecha de corte se han matriculado 200 estudiantes en los diferentes programas de educación para el trabajo y desarrollo Humano, que equivalen a 50 estudiantes mas de lo esperado para el primer semestre</t>
  </si>
  <si>
    <t>% de ejecución del plan de inversiones de dotación de la nueva sede construida</t>
  </si>
  <si>
    <t>Ejecutar del plan de inversión para la vigencia</t>
  </si>
  <si>
    <t xml:space="preserve">A la fecha de corte solo se ha ejecutado el 7% de los recursos de inversión. Esto se debe a la no asignación de PAC por parte del Ministerio de Hacienda para adelantar los procesos contractuales.  </t>
  </si>
  <si>
    <t>Porcentaje de proyectos formulados con la nueva metodología
N° de proyectos formulados con la nueva metodología / N° de proyectos en banco de proyectos de intenalco) x 100</t>
  </si>
  <si>
    <t>Formular nuevos proyectos de inversión con la nueva metodología para solicitar recursos para la vigencia  2019</t>
  </si>
  <si>
    <t>Se formularon 2 proyectos nuevos para solicitar recursos de para la vigencia 2019, los cuales cumplen con la nueva metodología de cadena de valor del DNP</t>
  </si>
  <si>
    <t>Porcentaje de ejecución del plan de acción de investigación para la vigencia
(N° de actividades ejecutadas / N° total actividades programadas) x 100</t>
  </si>
  <si>
    <t>Formular plan de acción para la vigencia</t>
  </si>
  <si>
    <t>Se formuló plan de acción para la vigencia 2018 y se publico oportunamente en la pagina web. Se realzo el primer seguimiento trimestral</t>
  </si>
  <si>
    <t>Ejecutar actividades programadas</t>
  </si>
  <si>
    <t>Porcentaje de ejecución del plan de acción de Internacionalizació para la vigencia
(N° de actividades ejecutadas / N° total actividades programadas) x 100</t>
  </si>
  <si>
    <t xml:space="preserve">A la fecha de corte el avance del plan de acción de la oficina de internacionalización asciende al 20% de las actividades programadas. </t>
  </si>
  <si>
    <t xml:space="preserve">Porcentaje
Proyectado </t>
  </si>
  <si>
    <t>Gestión con valores para Resultados</t>
  </si>
  <si>
    <t>Ventanilla hacia adentro</t>
  </si>
  <si>
    <t>Porcentaje de cumplimiento del plan de fortalecimiento institucional para el Sistema de Gestión de la entidad</t>
  </si>
  <si>
    <t>Formular el plan de fortalecimiento institucional para el Sistema de Gestión de la entidad.</t>
  </si>
  <si>
    <t># de actividades ejecutadas oportunamente en el plan de fortalecimiento institucional
_________________________________ x 100
Total actividades en el Plan de fortalecimiento institucional</t>
  </si>
  <si>
    <t>Porcentaje Ejecución Presupuestal</t>
  </si>
  <si>
    <t>Realizar la ejecución presupuestal de la entidad realizando los ajustes a los que haya lugar.</t>
  </si>
  <si>
    <t>Presupuesto de la entidad ejecutado oportunamente
____________________________________ x 100
Presupuesto programado</t>
  </si>
  <si>
    <t>Porcentaje de cumplimiento del plan de implementación y estrategia gobierno digital y los cuatro ejes que lo comprenden</t>
  </si>
  <si>
    <t>Formular y ejecutar Plan para la implementación de la Política de Gobierno Digital para la entidad en función de los lineamiento de Min Tic.</t>
  </si>
  <si>
    <t># de actividades ejecutadas oportunamente en el Plan para la implementación de la Política de Gobierno Digital
_________________________________ x 100
Total actividades en el Plan para la implementación de la Política de Gobierno Digital</t>
  </si>
  <si>
    <t>Porcentaje de cumplimiento del plan de implementación de la estrategia seguridad digital</t>
  </si>
  <si>
    <t>Formular y ejecutar Plan de trabajo para dar cumplimiento a los requisitos de seguridad digital para la entidad en función de los lineamiento de Min Tic para el efecto.</t>
  </si>
  <si>
    <t># de actividades formuladas y ejecutadas oportunamente en el Plan de trabajo de seguridad digital
_________________________________ x 100
Total actividades en el Plan de trabajo de seguridad digital</t>
  </si>
  <si>
    <t xml:space="preserve">Porcentaje de cumplimiento del plan de trabajo de requisitos, procedimientos de defensa judicial, control normativo, conceptualización jurídica, cobro coactivo y demás actividades de defensa jurídica del Estado. </t>
  </si>
  <si>
    <t>Realizar el plan de trabajo orientado a dar cumplimiento a los requisitos  y procedimientos de defensa judicial, control normativo , conceptualización jurídica, cobro coactivo y demás actividades de defensa jurídica del Estado.</t>
  </si>
  <si>
    <t># de actividades formuladas y ejecutadas oportunamente en el Plan de trabajo para la defensa jurídica del Estado
_________________________________ x 100
Total actividades en el Plan de trabajo para la defensa jurídica del Estado</t>
  </si>
  <si>
    <t>Porcentaje de Contratación realizada en el SECOP II</t>
  </si>
  <si>
    <t>Realizar la contratación a través  del SECOP II</t>
  </si>
  <si>
    <t>Procesos realizados en SECOP II
____________________________________ x 100
Total de procesos de la entidad</t>
  </si>
  <si>
    <t>Ventanilla hacia afuera</t>
  </si>
  <si>
    <t xml:space="preserve">Porcentaje de cumplimiento del plan de trabajo de actividades de gestión ambiental. </t>
  </si>
  <si>
    <t xml:space="preserve">Formular y ejecutar el plan de trabajo con los componentes definidos en el numeral 3.2.3.3. del Manual Operativo Sistema de Gestión Mipg para el desarrollo de actividades de gestión ambiental de la entidad. </t>
  </si>
  <si>
    <t># de actividades formuladas y ejecutadas oportunamente en el Plan de trabajo de gestión ambiental
_________________________________ x 100
Total actividades en el Plan de trabajo de   de gestión ambiental</t>
  </si>
  <si>
    <t xml:space="preserve">Porcentaje de Implementación de la herramienta de evaluación de percepción de los ciudadanos </t>
  </si>
  <si>
    <t>Medir el nivel de satisfacción de los ciudadanos con relación a los trámites y servicios que ofrece a Entidad Adscrita y/o Vinculada.</t>
  </si>
  <si>
    <t>Encuesta de satisfacción de servicios</t>
  </si>
  <si>
    <t>Porcentaje de cumplimiento del Plan de Racionalización de Trámites</t>
  </si>
  <si>
    <t>Formular y monitorear el plan de racionalización de trámites</t>
  </si>
  <si>
    <t># de actividades formuladas y ejecutadas oportunamente en el plan de racionalización de trámites
_________________________________ x 100
Total actividades en el plan de racionalización de trámites</t>
  </si>
  <si>
    <t>Porcentaje de cumplimiento del Plan de Participación Ciudadana</t>
  </si>
  <si>
    <t>Diseñar  e implementar estrategia de participación ciudadana</t>
  </si>
  <si>
    <t># de actividades formuladas y ejecutadas de la Estrategia de participación ciudadana
_________________________________ x 100
Total actividades de la Estrategia de participación ciudadana</t>
  </si>
  <si>
    <t>Porcentaje de cumplimiento de actividades de Rendición de Cuentas</t>
  </si>
  <si>
    <t>Diseñar e implementar el 100Porcentaje la estrategia de rendición de cuentas</t>
  </si>
  <si>
    <t># de actividades formuladas y ejecutadas de la Estrategia de rendición de cuentas
_________________________________ x 100
Total actividades de la Estrategia de de rendición de cuentas</t>
  </si>
  <si>
    <t xml:space="preserve">Porcentaje de cumplimiento del plan de trabajo de fortalecimiento de constitución de alianzas orientadas a fortalecimiento de los fines  actividades de alianzas </t>
  </si>
  <si>
    <t>Elaborar y hacer seguimiento al plan de trabajo de la entidad para fortalecer la constitución de alianzas orientadas al fortalecimiento de los fines Misionales de la entidad.</t>
  </si>
  <si>
    <t># de actividades formuladas y ejecutadas del  plan de trabajo para fortalecer la constitución de alianzas orientadas al fortalecimiento de los fines Misionales de la entidad
_________________________________ x 100
Total actividades del  plan de trabajo para fortalecer la constitución de alianzas orientadas al fortalecimiento de los fines Misionales de la entidad</t>
  </si>
  <si>
    <t xml:space="preserve">Evaluación de Resultados </t>
  </si>
  <si>
    <t>Seguimiento y evaluación del desempeño institucional</t>
  </si>
  <si>
    <t>Porcentaje de cumplimiento en la implementación de estrategia y herramientas para realizar el seguimiento y evaluación del desempeño institucional</t>
  </si>
  <si>
    <t>pocentaje</t>
  </si>
  <si>
    <t>Elaborar la estrategia y herramientas de seguimiento a planes programas y proyectos de la entidad a nivel estrategico táctico y operativo</t>
  </si>
  <si>
    <t># de actividades ejecutadas oportunamente de la estrategia de seguimiento y evaluación institucional
_________________________________ x 100
Total actividades de la estrategia de seguimiento y evaluación institucional</t>
  </si>
  <si>
    <t>Autodiagnostico FURAG II</t>
  </si>
  <si>
    <t xml:space="preserve">Realizar el autodiagnóstico del MIPG V2 para la entidad y elaborar el plan de trabajo para fortalecer las poíticas de gestión y desempeño institucional y el cumplimiento de requisitos </t>
  </si>
  <si>
    <t xml:space="preserve"># de actividades ejecutada del plan de trabajo del Autodiagnóstico del MIPG V2
_________________________________ x 100
Total actividades del plan de trabajo del Autodiagnóstico del MIPG V2 </t>
  </si>
  <si>
    <t>Porcentaje de presentación de informes en comités o comité de gestión y desempeño institucional</t>
  </si>
  <si>
    <t>Realizar el seguimiento y la evaluación al cumplimiento de las metas o el uso de recursos de acuerdo a la planeación institucional, asi como garantizar la toma de decisiones</t>
  </si>
  <si>
    <t># de informes elaborados</t>
  </si>
  <si>
    <t>Porcentaje de cumplimiento en los informes de evaluación de riesgos por control interno</t>
  </si>
  <si>
    <t>Realizar evaluación de la gestión de riesgos en la entidad como insumo para la toma de decisiones</t>
  </si>
  <si>
    <t># de controles ejecutados
_______________________ x 100
Total de controles</t>
  </si>
  <si>
    <t>porcentaje de cumplimiento en reportes externo a nivel nación y sector</t>
  </si>
  <si>
    <t>Asegurar que se reporte en aplicativo Nacional y sectorial la información requerida (SINERGIA, SPI, entre otros)</t>
  </si>
  <si>
    <t># de reportes externos entregados oportunamente (SINERGIA, SPI entre otros)
_________________________________ x 100
Total de reportes externos definidos</t>
  </si>
  <si>
    <t xml:space="preserve">Porcentaje de implementación del Modelo Integrado de Planeación II por entidad </t>
  </si>
  <si>
    <t xml:space="preserve">Información y Comunicación </t>
  </si>
  <si>
    <t>Gestión de la información y comunicación</t>
  </si>
  <si>
    <t xml:space="preserve">Estrategia de comunicaciones elaborada </t>
  </si>
  <si>
    <t>Realizar, ejecutar y hacer seguimiento a la estrategia de comunicación externa e interna para  visibilizar la gestión institucional  (ciudadanos, proveedores, contratistas, organismos de control, fuentes de financiación, colaboradores y otros organismos).</t>
  </si>
  <si>
    <t>Estrategia de comunicación externa e interna para visibilizar la gestión institucional elaborada</t>
  </si>
  <si>
    <t>Porcentaje de ejecución de la estrategia</t>
  </si>
  <si>
    <t># de actividades ejecutadas oportunamente de la estrategia  para visibilizar la gestión institucional
_________________________________ x 100
Total actividades  para visibilizar la gestión institucional</t>
  </si>
  <si>
    <t>Numero de informes de PQRSD publicados</t>
  </si>
  <si>
    <t>Registrar, clasificar y realizar seguimiento la atención de PQRSD realizadas por los grupos de valor y las partes interesadas</t>
  </si>
  <si>
    <t>Informes de PQRSD publicados</t>
  </si>
  <si>
    <t>Procentaje de información publicada de acuerdo con el cronograma establecido</t>
  </si>
  <si>
    <t>Realizar programación de la actualización de la información institucional derivada del cumplimiento de la Ley 1712 de 2014. Decreto 103 de 2015 y Resolución 3564 de 2015.</t>
  </si>
  <si>
    <t># de actividades publicada oportunamente de la información institucional derivada del cumplimiento de la Ley 1712 de 2014. Decreto 103 de 2015 y Resolución 3564 de 2015
_________________________________ x 100
Total actividades  a publicar de la información institucional, derivada del cumplimiento de la Ley 1712 de 2014. Decreto 103 de 2015 y Resolución 3564 de 2015</t>
  </si>
  <si>
    <t>No. de iniciativas de innovación abierta implementadas</t>
  </si>
  <si>
    <t>Desarrollar una iniciativa de de innovación abierta en la entidad.</t>
  </si>
  <si>
    <t>iniciativa de innovación abierta implementada</t>
  </si>
  <si>
    <t>Plan de trabajo elaborado y publicado</t>
  </si>
  <si>
    <t xml:space="preserve">Formular, ejecutar y hacer seguimiento al  plan de accesibilidad para la vigencia </t>
  </si>
  <si>
    <t xml:space="preserve">Procentaje de ejecución del plan </t>
  </si>
  <si>
    <t># de actividades ejecutadas oportunamente del plan de accesibilidad
_________________________________ x 100
Total actividades   del plan de accesibilidad</t>
  </si>
  <si>
    <t>Procentaje de HV cargadas en el SIGEP</t>
  </si>
  <si>
    <t>Realizar oportunamente el registro y reporte de novedades y Hojas de vida vinculadas en el SIGEP</t>
  </si>
  <si>
    <t># de actividades ejecutadas oportunamente registradas y reporte de novedades y Hojas de vida vinculadas en el SIGEP
_________________________________ x 100
Total actividades a registro y reporte de novedades y Hojas de vida vinculadas en el SIGEP</t>
  </si>
  <si>
    <t>Gestión Documental</t>
  </si>
  <si>
    <t>Formular y ejecutar el Plan de trabajo para el fortalecimiento y cumplimiento de requisitos normativos del  Sistema de gestión documental, acorde con las directrices del Archivo General de la Nación.</t>
  </si>
  <si>
    <t xml:space="preserve">Porcentaje de ejecución del plan </t>
  </si>
  <si>
    <t># de actividades ejecutadas oportunamente del plan de Gestión Documental
_________________________________ x 100
Total actividades definidas en el plan de Gestión Documental</t>
  </si>
  <si>
    <t xml:space="preserve">Gestión del Conocimiento y la Innovación </t>
  </si>
  <si>
    <t xml:space="preserve"> Gestión del Conocimiento y la Innovación</t>
  </si>
  <si>
    <t>Definición o ajuste de la metodología/procedimiento(s) y la estrategia para la gestión del conocimiento</t>
  </si>
  <si>
    <t>1 documento con la metodología/procedimiento(s) y la estrategia definidos al interior de cada entidad</t>
  </si>
  <si>
    <t>Definir  o ajustar la  metodología/procedimiento(s) y la estrategia en cada entidad para la gestión del conocimiento  como parte de la implementación del MIPG V2</t>
  </si>
  <si>
    <t>Documento con la metodología/procedimiento(s) y la estrategia elaborado</t>
  </si>
  <si>
    <t>% de cumplimiento definición y ejecución plan de trabajo</t>
  </si>
  <si>
    <t>100% del plan de trabajo ejecutado</t>
  </si>
  <si>
    <t>Definir y ejecutar un plan de trabajo a través del cual se desarrolle una estrategia de aprendizaje organizacional en cada entidad para la gestión del conocimiento  en la que se incorporen los ejes de: generación y producción del conocimiento, cultura de compartir y difundir, herramientas para uso y apropiación, analítica institucional</t>
  </si>
  <si>
    <t># de actividades ejecutadas oportunamente del plan de trabajo
_________________________________ x 100
Total actividades del plan de trabajo</t>
  </si>
  <si>
    <t>Control Interno</t>
  </si>
  <si>
    <t>Estrategia elaborada</t>
  </si>
  <si>
    <t xml:space="preserve">Formular y Desarrollar una estrategia para fortalecer la cultura del autocontrol y  la autoevaluación en la entidad
</t>
  </si>
  <si>
    <t># de actividades ejecutadas oportunamente de la estrategia para fortalecer la cultura del autocontrol y  la autoevaluación en la entidad
_________________________________ x 100
Total actividades definidas en la estrategia para fortalecer la cultura del autocontrol y  la autoevaluación en la entidad</t>
  </si>
  <si>
    <t>Formular y desarrollar un plan de trabajo para la gestión del riesgo de la entidad</t>
  </si>
  <si>
    <t xml:space="preserve"> Formular y desarrollar un plan de trabajo para la gestión del riesgo de la entidad</t>
  </si>
  <si>
    <t># de actividades desarrolladas oportunamente en el plan de trabajo
_________________________________ x 100
Total actividades definidas en el plan de trabajo</t>
  </si>
  <si>
    <t>Hacer seguimiento al plan de trabajo para la gestión del riesgo en la entidad</t>
  </si>
  <si>
    <t># de actividades ejecutadas oportunamente en el plan de trabajo
_________________________________ x 100
Total actividades definidas en el plan de trabajo</t>
  </si>
  <si>
    <t>Programa Anual de Auditoría</t>
  </si>
  <si>
    <t>Formular y desarrollar el Programa Anual de Auditoria para evaluar la gestión institucional.</t>
  </si>
  <si>
    <t># de actividades desarrolladas oportunamente en el Programa Anual de Auditoria
_________________________________ x 100
Total actividades definidas en el Programa Anual de Auditoria</t>
  </si>
  <si>
    <t xml:space="preserve">Plan de Mejoramiento </t>
  </si>
  <si>
    <t xml:space="preserve">Realizar seguimiento al cumplimiento y efectividad de las acciones de mejoramiento generadas en las diferentes fuentes de evaluación.
</t>
  </si>
  <si>
    <t># de acciones de mejoramiento ejecutadas oportunamente _________________________________ x 100
Total de acciones de mejoramiento</t>
  </si>
  <si>
    <t>DIMENSION O EJE MIPG</t>
  </si>
  <si>
    <t>OBJETIVO ESTRATÉGICO</t>
  </si>
  <si>
    <t>PROGRAMA</t>
  </si>
  <si>
    <t>PERTENECE AL TABLERO DE LA MINISTRA</t>
  </si>
  <si>
    <t xml:space="preserve">ACTIVIDADES  </t>
  </si>
  <si>
    <t xml:space="preserve"> INDICADOR DE PRODUCTO </t>
  </si>
  <si>
    <t>UNIDAD DE MEDIDA</t>
  </si>
  <si>
    <t>META</t>
  </si>
  <si>
    <t>FECHA DE EJECUCIÓN</t>
  </si>
  <si>
    <t>RECURSOS REQUERIDOS</t>
  </si>
  <si>
    <t>FECHA DE INICIO</t>
  </si>
  <si>
    <t>FECHA FINAL</t>
  </si>
  <si>
    <t>PRESUPUESTO ASIGNADO FUNCIONAMIENTO (EN PESOS)</t>
  </si>
  <si>
    <t>PRESUPUESTO ASIGNADO INVERSIÓN (EN PESOS)</t>
  </si>
  <si>
    <t>SI ES INVERSIÓN, NOMBRE DEL PROYECTO</t>
  </si>
  <si>
    <t>FINANCIEROS APORTADOS POR OTRAS ENTIDADES Y POR GESTIONAR (EN PESOS)</t>
  </si>
  <si>
    <t>FÍSICOS Y HUMANOS</t>
  </si>
  <si>
    <t>Presupuesto de Funcionamiento</t>
  </si>
  <si>
    <t>Brindar acceso con calidad a la educación superior</t>
  </si>
  <si>
    <t>ASISTENCIA A COMUNIDADES INDIGENAS A TRAVES DEL FONDO DE CREDITOS CONDONABLES ALVARO ULCUE - PNR REGION NACIONAL - ICETEX</t>
  </si>
  <si>
    <t>Transformar y fortalecer la gestión y la cultura institucional</t>
  </si>
  <si>
    <t>CREDITO EDUCATIVO PARA SOSTENIMIENTO DIRIGIDO A PROFESIONALES QUE CURSEN ESPECIALIZACIONES EN EL AREA DE SALUD -ICETEX.</t>
  </si>
  <si>
    <t>Otro</t>
  </si>
  <si>
    <t>MEJORAMIENTO DE LA CALIDAD DE LA EDUCACION PREESCOLAR, BASICA Y MEDIA.</t>
  </si>
  <si>
    <t>ASISTENCIA TECNICA Y ASESORIA PARA EL FORTALECIMIENTO DE LOS PROCESOS DE PLANEACION, DESCENTRALIZACION Y REORGANIZACION DEL SECTOR EDUCATIVO.</t>
  </si>
  <si>
    <t>AMPLIACION DE LA COBERTURA EN LA EDUCACION SUPERIOR</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</si>
  <si>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</si>
  <si>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</si>
  <si>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</si>
  <si>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</si>
  <si>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</si>
  <si>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</si>
  <si>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</si>
  <si>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</si>
  <si>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</si>
  <si>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</si>
  <si>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</si>
  <si>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</si>
  <si>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</si>
  <si>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</si>
  <si>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</si>
  <si>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</si>
  <si>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</si>
  <si>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</si>
  <si>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</si>
  <si>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</si>
  <si>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</si>
  <si>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</si>
  <si>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</si>
  <si>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</si>
  <si>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</si>
  <si>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</si>
  <si>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</si>
  <si>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</si>
  <si>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</si>
  <si>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</si>
  <si>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</si>
  <si>
    <t>El plan se encuentra formulado, sin embargo aún no se ha ejecutado.</t>
  </si>
  <si>
    <t>Todos los meses se realizan los seguimientos a los proyectos de inversión en el SPI según las fechas de corte de la plataforma. Se han presentados incovenientes con el reporte de avance financiero en las actividades y físico de los productos, los cuales siempre se han reportado a la mesa de ayuda del SUIFP. Hasta el momento solo permanecen inconvenientes con el reporte físico de los productos en el Proyecto de Lenguas e Internacionalización.</t>
  </si>
  <si>
    <t>Tanto el plan como la estrategia de racionalización de trámites se encuentran formuladas y ejecutadas en su totalidad par anuestra institución. Dentro de la estrategia se eliminaron 02 trámites que la entidad no usaba, y se pasó a estado de inscrito los 17 trámites restantes. Se aplicó una (1) racionalización administrativa al trámite Inscripción aspirantes a programas de pregrados. Y se realizaron once (11) racionalizaciones de tipo tecnológico a los siguientes trámites: Renovación de matrícula de estudiantes, Cursos intersemestrales, Reingreso a un programa académico, Transferencia de estudiantes de pregrado, Contenido del programa académico, Cancelación de la matrícula académica, Aplazamiento del semestre, Duplicaciones de diplomas y actas en instituciones de educación superior, Matrícula a cursos de idiomas, Certificado de notas, Certificados y constancias de estudios.</t>
  </si>
  <si>
    <t>El documento de caracterización de ciudadanos ya fue parametrizado por la coordinación SIG y está siendo aplicado a las partes interesadas para tener la actualización de la caracterización a corte 2018.</t>
  </si>
  <si>
    <t>Se adelantaron 2 reuniones para realizar el diagnóstico de capacidades de acuerdo a los lineamientos establecidos para hacerlo y en concordancia con las necesidades de la institución. Con los anteriores ejercicios se dejaron tareas asignadas a los líderes de procesos encargados y se está a la espera de la revisión y consolidación de la información para terminar el diagnóstico de capacidades de la entidad.</t>
  </si>
  <si>
    <t>El presupuesto se encuentra articulado con el Plan Estratégico,  PDI, Plan de Acción y proyectos de inversión 2018. La ejecución del mismo a la fecha corresponde  a las actividades ejecutadas de los proyectos de inversión y el plan de acción, donde los proyectos representan el peso más alto de recursos.</t>
  </si>
  <si>
    <t>Para el 2019 se formularon 2 proyectos de inversión que recojen todas las iniciativas de inversión necesarias para la ejecución de la misionalidad de la institución. Mismos que están articulados con la estructura de cadena de valor de los programas presupuestales para el 2019 y se encuentran en estado registrado en el SUIFP.</t>
  </si>
  <si>
    <t>Se viene cumpliendo el plan de auditorias en relacion a los Informes de ley.  Seguimiento y evaluaciones periodicas. /- pendiente hacer un ejercicion de revision de actividades cumplidas y no cumplidas conforme los plazos a fecha corte Septiembre 30 de 2018,</t>
  </si>
  <si>
    <t>Se ha diseñado, actualizado y realizado el seguimiento del Plan Estrategico de Talento Humano</t>
  </si>
  <si>
    <t xml:space="preserve">Envío de la actualizacion y modificación del Manual especifico de Funciones y competencias laborales para la Gestión de la Oferta Laboral de Carrera Administrativa que se lleva a cabo con la CNSC, Gestión de la certificación de la Oferta Pública de Empleos de carrera OPEC- correspondiente a los empleos de carrera en vacancia deefinitiva existentes, Envio de los ejes temáticos a la Comision nacional del Servicio Civil, El 100% del personal de planta y contratista esta caracterizado con un diagnostico simple de observación, el Plan de Ley de cuotas de genero fue diligenciado conforme a la Ley 581 de 2000, para la gestión de conflictos se adelantaron actividades con el Comite de Convivencia Laboral con respecto a la Ley 1010 de 2006. </t>
  </si>
  <si>
    <t xml:space="preserve">Se realizó la reunión del Comité de Convivencia Laboral, capacitación al Comité de Convivencia Laboral en las Funciones y responsabilidades - Ley 1010 de 2006, Capacitación del Acoso laboral y sus situaciones, se realizó el registro de  las estadísticas de morbilidad y mortalidad de los trabajadores y registros de ausentismo por enfermedad común. No se ha presentado reporte de accidentes de trabajo ni enfermedad laboral.
Registro certificado microbiológico de agua potable apto para consumo humano, Pausas activas, capacitación al Comité Paritario de Seguridad y Salud en el Trabajo. Se ejecutó seguimiento a los reportes de actos y condiciones inseguras, Socialización de instructivos de que hacer en casos de accidente de tabajo y enfermedad laboral, Sensibilización de la Seguridad vial, Señalización de Seguridad vial en la institución, Socializacion del Formato de actos y condiciones inseguras, Curso de Primeros auxilios con Positivas y Gestion del curso de primeros auxilios para el personal de brigadas. Ademas se comenzó la ejecución del programa "Locos por el GYM", que promueve la actividad fisica de los funcionarios de INFOTEP. 
</t>
  </si>
  <si>
    <t>No existe plan de trabajo elaborado, pero se han realizado actividades encaminadas al Procedimiento de Gestión Documental que van tendientes al cumplimiento de la norma, y  que son productos del Plan de Gestión Documental.</t>
  </si>
  <si>
    <t>1. Actualización del Procedimiento de Gestión Documental  Version por definir con el Sistema Integrado de Gestión.  2. Socialización del Procedimiento de Gestión Documental.  3. Cronograma de Transferncia Documental.  4. Cronograma de Tabla de Retención Documental. 5. Seguimiento y acompañamiento a la implementación del Procedimiento de Gestión Documental.  6. Diseño  y desarrollo con el area de comunicaciones de la campaña "Caliman es el man que te enseña a archivar".  7. Borrador de la politica de Gestión Documental  8. Elaboración de encuesta para la actualización de las Tablas de Retención Documental.</t>
  </si>
  <si>
    <t>El contrato ya fue adjudicado y se está esperando la entrega de los uniformes.</t>
  </si>
  <si>
    <t>Corresponde al contrato de dotacion de la cocina. Ya se entregaron los estudios previos y se tiene CDP</t>
  </si>
  <si>
    <t>Corresponde al contrato del personal a cargo del mantenimiento de los equipos. ( 10 meses). Proximo a finalizar.</t>
  </si>
  <si>
    <t>Pertenece al proceso de apoyo logístico.</t>
  </si>
  <si>
    <t>El proceso con los padres de familia se ha llevado a cbo de acuerdo con la programación</t>
  </si>
  <si>
    <t>Corrresponde al contrato de la profesional en psicologia del Proyecto. (10 meses). Ya se encuentra finalizando</t>
  </si>
  <si>
    <t>Ya esta finalizando el proceso de entrega de los bonos a los estudiantes.</t>
  </si>
  <si>
    <t>El evento grande de esta actividad es la Feria De Resultados de Articulación se realiza en el marco de la Semana Cultural de la Institución.</t>
  </si>
  <si>
    <t>En alianza con la red Colombiana de Internacionalización Nodo caribe, se capacitó a un Docente de Planta en Resolución de Conflictos para comunidades vulnerables con el apoyo de la Universidad de Sallisbury.</t>
  </si>
  <si>
    <t xml:space="preserve">Durante el tercer trimestre 2018 desde el área de bienestar se han realizado las siguientes actividades orientadas a Implementar el Plan de Acceso permanencia y graduación: Adquisición de camisetas institucionales, USB y adquisición de las agendas institucionales,continuan los seguimiento a los casos de posibles deserciones, practicas y presentación del grupo de danzas tipicas y contemporaneas institucional. </t>
  </si>
  <si>
    <t xml:space="preserve">Entre las actividades desarrolladas por bienestar durante este trimestre estan: Taller "Planificación familiar", taller sobre prevención del alcoholismo y drogadicción, cine - foro, desarrollo de un taller de arte y pintura, Atención y primeros auxilios a la comunidad, brigadas de vacunación, caminatas deportivas, Practicas deportivas. </t>
  </si>
  <si>
    <t xml:space="preserve">El contrato de mantenimiento del gimnasio se esta ejecutando actualmente. </t>
  </si>
  <si>
    <t xml:space="preserve">En este trimestre se adelantan las acciones para la compra de elelentos para el área del gimnasio, la compra de trajes tipicos, desarrollo de  talleres y actividades desde el área de salud y desde el area de seguimiento a posibles deserciones. </t>
  </si>
  <si>
    <t>El total de actividades programadas en el PAA para la vigencia 2018 es de 204 actividades de las cuales se realizaron 79 para un total de 65,7% de actividades realizadas.</t>
  </si>
  <si>
    <t>Se realizó dentro del proceso de cocina.</t>
  </si>
  <si>
    <t>En el 3 trimestre el número total de estudiantes fue de 87 discriminados así : (creole)25; diseño de productos turisticos:21 Seminario de investigación en sociedades de la co creacion 9; taller: Arte y Pintura Tradicional Isleña con Material Reciclable:7  Y 25 Primera Infancia</t>
  </si>
  <si>
    <t>Participación de 3 funcionarios de la institución en actividad académica denominada VIII Simposio Internacional de Investigación Técnica, Profesional, Tecnológica y Universitaria</t>
  </si>
  <si>
    <t>Se desarrolla toda la etapa contractual para la creación y oferta de intercambio cultural internacional, el cual estará enfocado en la cultura escrita: TALLER MEK WI RAYT WI LANGWICH, ALFABETO DEL CRIOLLO LIMONENSE. Será desarrollado en el marco de la semana cultural INFOTEP en el mes de Octubre</t>
  </si>
  <si>
    <t>Capacitación a un docente y al profesional especializado de extensión en “Academic peace leaders for problem solving and conflict resolution for vulnerable communities” por parte de la Universidad Salisbury  y asistencia a la 5ta Reunión del año del Nodo Caribe de la Red Colombiana para la Internacionalización de la Educación Superior (RCI),</t>
  </si>
  <si>
    <t>Se generó contacto con la Oficina de proyectos y cooperacion externa de la Universidad Nacional de Ingeniería de Nicaragua, quienes están interesados en conocer detalles del creole dentro del currículo</t>
  </si>
  <si>
    <t>Aún no se cuenta con una iniciativa de innovación abierta.</t>
  </si>
  <si>
    <t>Se revisaron los criterios de accesibilidad, según las condiciones de cumplimiento de la estrategia de Gobierno en Linea 2 criterios hacen falta revisar en el sitio web para el cumplimiento.</t>
  </si>
  <si>
    <t>Ya se realizó la contratación de un aliado para la creación de la nueva oferta académica. La cual ya se encuentra registrada en el SACES, con fecha de visita de pares para noviembre.</t>
  </si>
  <si>
    <t>Hay convenios marco con varias IES pero aún no se ha concretado ofertas de programas de pregrado y posgrado.</t>
  </si>
  <si>
    <t>El Plan estrategico de Talento Humano se encuentra diseñado y actualizado.</t>
  </si>
  <si>
    <t xml:space="preserve">Existe un Manual de Funciones y Requisitos Mínimos ajustados según las necesidades del servicio.  La Provisión del personal de planta está ocupada de manera provisional hacia un próximo concurso de meritos a nivel nacional.  La evaluación de desempeño laboral cumple con lo requerido.  Los servidores del INFOTEP reciben sus incentivos no pecuniarios.  El PIC tiene un avance cosiderable a la fecha reflejado en las diferentes capacitaciones de tipo administrativo y academico. El Plan de Bienestar Social e incentivos ha avanzado en ejecución de actividades mensuales en conjunto con el area de bienestar estudiantil. </t>
  </si>
  <si>
    <t xml:space="preserve">Avance en un 25% en la promoción, prevención y toma de conciencia en Salud y Seguridad, plan de incentivos y de movilidad, plan de bienestar a los empleados ampliado por ventajas de la caja de compensacion, capacitacione especifica al personal docente y de planta. Gestion del conflicto apartir de la implementacion del Comite de Convivencia laboral. </t>
  </si>
  <si>
    <t xml:space="preserve">La caracterizacion de los servidores de la entidad  se avanzó con datos generales sin nucleo familiar. </t>
  </si>
  <si>
    <t>Se realizo la caracterizacion del personal de planta: Cargo, codigo, cargo, dependencia, nivel, tipo de nombramiento, formacion, experiencia especifica, según el decreto 1571 (Reestructuracion de la planta), aun hace falta complementar la informacion del nucleo familiar.</t>
  </si>
  <si>
    <t>El Diagnostico del Talento Humano esta para diseño, por lo que actulamente se está realizando levantamiento de la informacion y estableciendo un plan de trabajo con actividades correspondientes al mismo.</t>
  </si>
  <si>
    <t xml:space="preserve">Se ha realizado el diagnostico a la población al 45%, y falta optimizar los planes en su totalidad en especial el de bienestar. </t>
  </si>
  <si>
    <t>Actualización de la Matriz de identificación de peligros, evaluación y valoración de los riesgos.   Actualización de la matriz de requisitos legales.  Revisión y ajustes de la documentación de la designación del  responsable del Sistema de Gestión de Seguridad y Salud en el Trabajo, con la respectiva asignación de responsabilidades.   Entrega de la  Política de espacios libres de tabaco, alcohol y sustancias psicoactivas, para su aprobación por consejo directivo. Reuniones COPASST y CCL. Revisión y realización de ajustes al  programa de Capacitación y entrenamiento de SST. Actualización del programa de inspección. Actualización del  programa de estilo de vida saludable. inspecciones de seguridad de extintores con participación del COPASST. Vigilancia y control de plagas: Registro de fumigación. Realización de pausas activas. Registro de los examenes de ingreso.</t>
  </si>
  <si>
    <t>Actualizacion de la Politica de SST, actualizacion de la Matriz de requisitos legales, Designacion del responsable del SG-SST, ajuste en la documentacion de las responsabilidades especificas en el SG-SST, Realizacion del curso virtual de SG-SST (50 horas), reuniones COPASST, reuniones CCL, capacitacion al COPASST y al CCL, Creacion del formato de quejas de acoso laboral por el CCL, Actualizacion de la estadisticas y de ausentismo laboral, Adquisicion del Botiquin de primeros auxilios, inspeccion de extintores, vigilancia y control de plagas (fumigacion), actualizacion de analisis de vulnerabilidad, plan de emergencias, reunion de brigadas, realizacion de pausas activas, Higiene postural y manejos de cargas, que hacer en casos de accidentes, incidentes y enfermedades, manejo y conservacion de la voz para docentes.</t>
  </si>
  <si>
    <t>Desarrollo de las competencias y la capacitacion especifica:  Secop II, Viaticos en SIIF Nación, Diplomado Programa Integral de capacitaciones en el Catálogo de Clasificación presupuestal, Guia metodologica de trámites, Google Apps, Induccion Docente 2018,</t>
  </si>
  <si>
    <t>El Infotep realizó la evaluación de Desempeño corespondiente y los acuerdos que tienen que ver con el fluido desarrollo organizacional. La institucion se encuentra en el establecimiento de un plan de actividades de la mano de la oficina de Empleo Publico (Profesional del area Marcela Moreno).</t>
  </si>
  <si>
    <t>Plan de vacantes actualizado, actividades de movilidad, Diplomado en ACAC para el reconocimiento del GrupLAC en Colciencias, Aproximacion a la Educacion Colombiana en la Escuela Corporativa (3 módulos), Introducción al codigo de Integridad,  Taller ¿tu discriminas? para docentes y colaboradores,</t>
  </si>
  <si>
    <t>Se debe diseñar el plan ambiente y cutura laboral. Se conformó el Comité de Convivencia Laboral el cual adelanta actividades según su función para promover la convivencia laboral y fortalecer el ambiente laboral.</t>
  </si>
  <si>
    <t>Se han adelantado 5 reuniones del Comité de Convivencia Laboral y una capacitacion al mismo. Ademas se diseño el formato de quejas de acoso laboral por el comité de Convivencia laboral. Se realizo un taller liderado por la Defensoria del Pueblo basado en la tolerancia cuyo nombre fue ¿Tu discriminas? para docentes y colaboradores. Se definieron las funciones y responsables en el Comite de Convivencia Laboral(Ley 1010 del 2006)</t>
  </si>
  <si>
    <t>Se programó para el próximo 17 de Abril, un taller con los servidores de planta y contratistas  liderado por la rectoría para el diseño del Codigo de Integridad</t>
  </si>
  <si>
    <t>Se realizó la jornada de Introduccion al Codigo de Integridad en la cual se definio los valores institucionales. Esta jornada se conto con la participación de todos los servidores de planta y con contratistas.</t>
  </si>
  <si>
    <t xml:space="preserve">Se proyecta incluir dentro del codigo de Integridad del INFOTEP los valores de respeto, honestidad, diligencia, justicia y compromiso. </t>
  </si>
  <si>
    <t>Construccion del Codigo de Integridad</t>
  </si>
  <si>
    <t>Actualmente nos encontramos en la etapa de revisión, con el fin de ajustar el plan de acción articulado a los 17 planes del MIPG</t>
  </si>
  <si>
    <t>No se ha iniciado este proceso</t>
  </si>
  <si>
    <t>La institución espera revisar modelos referentes, con el fin de realizar la iniciativa</t>
  </si>
  <si>
    <t xml:space="preserve">Actualización del documento caracterización del ciudadano, se encuentra en revisión, para su parametrización y aplicación </t>
  </si>
  <si>
    <t>Actualmente nos encontramos identificando los actores para la realización del  diagnóstico</t>
  </si>
  <si>
    <t>Nos encontramos recolectando los insumos para la realización del diagnóstico definir cuales son las áreas, funciones y personal</t>
  </si>
  <si>
    <t>El presupuesto se armoniza acorde con los proyectos de inversión del año 2018</t>
  </si>
  <si>
    <t>El presupuesto se armoniza acorde con el Plan de Desarrollo Institucional, Plan de Acción y sus proyectos de inversión del año 2018</t>
  </si>
  <si>
    <t>Se realizan pagos a los compromisos establecidos en el primer trimestre</t>
  </si>
  <si>
    <t>Se realizan pagos a los compromisos establecidos en el segundo trimestre</t>
  </si>
  <si>
    <t>Se formularton los proyectos de inversión de Infotep, para los programas presupuestales del año 2019.</t>
  </si>
  <si>
    <t>En el 2 trimestre el número total de estudiantes fue de 96 discriminados así :CURSO DE IDIOMAS (INGLÉS)71, y Primera Infancia 25</t>
  </si>
  <si>
    <t>Se ejecutó una estrategia  en el marco del día mundial del medio ambiente y 2 campañas de divulgación enfocadas en la  III jornada de limpieza del borde costero y concurso de compromiso ambiental</t>
  </si>
  <si>
    <t>Se cuenta con la campaña de divulgación Yo creo en Infotep, donde se muestran los avances realizados y alineados con el Plan de Desarrollo Institucional</t>
  </si>
  <si>
    <t>Para el segundo trimestre se realizó una (1) alianza con la FAC, Secretaria de desarrollo social, ICBF y comunidad del sector del Barrack para la jornada de la celebracion del dia de la familia</t>
  </si>
  <si>
    <t xml:space="preserve">Fue adjudicada contratación a IES para que poye la creación de la nueva oferta académica basado en el estudio de mercado que la institución realizó en diciembre del año pasado. La IES ya se encuentra trabajando en los documentos  maestros con   las quince condiciones de calidad establecidas por el ministerio de educación nacional. </t>
  </si>
  <si>
    <t>Se estableció alianza con IES para la profesionalización de nuestros egresados y otros interesados en las carrera de Administración de empresas y contaduria Pública.</t>
  </si>
  <si>
    <t>La institución ha venido desarrollando temas que buscan fortalecer  las competencias académicas, pedagogicas y tecnologicas de los docentes, por ello  el área de gestión académica se propusieron temas como: Didacticas para optimizar el proceso de enseña y aprendizaje, gestion del conocimiento, diseño curricular y la inclusión de las nuevas técnologías en el desarrollo de las clase. Se realizo reunión con el área de extensión para iniciar las gestiones correspondientes para el desarrollo de los temas. 
Se participó en el Taller de...</t>
  </si>
  <si>
    <t>Acceso y Permanencia: Se esta adelantando convenio con el Departamento de la Prosperidad Social DPS, para que nuestros estudiantes participen en la iniciativa Jovenes en Acción.</t>
  </si>
  <si>
    <t>Durante el segundo trimestre 2018 desde el área de bienestar se han realizado las siguientes actividades orientadas a Implementar el Plan de Acceso permanencia y graduación: Adquisición de los bonos de transporte la adquisición de las camisetas para la limpieza del borda costero, inicio del trámite para la adquisición de las agendas institucionales,continuan los seguimiento a los casos de posibles deserciones, practicas y presentación del grupo de danzas tipicas y contemporaneas institucional, evaluación y asesoria deportiva, atención al gimnasio, atención por parte del área de salud y psicología, microferia de servicios.</t>
  </si>
  <si>
    <t xml:space="preserve">Entre las actividades desarrolladas por bienestar durante este trimestre estan: Taller "Cultura de Paz y Derechos Humanos, Prevención del Tabaquismo, Taller de Enfermedades Crónicas no Transmisibles (toma de talla, peso, tamizaje y glucometria), Charla-taller sobre alementación Saludable (educación en nutrición), Charla Sexualidad responsable, Prevención de ITS, Planificación Familiar.   </t>
  </si>
  <si>
    <t xml:space="preserve">Las ejecución de estas actividades se han desarrollado en su mayoría, no solo se han realizado asesorias desde el área de salud, psicología y deporte, tambien se han desarrollado las actividades desde el áera de Recreación y Deporte y Desarrollo Humano.  </t>
  </si>
  <si>
    <t>Participación de 6 funcionarios de la institución en actividad académica denominada Diplomado internacional sobre protocolo de estado y ceremonial diplomático.</t>
  </si>
  <si>
    <t>Participacion en el estudio que esta realizando la RCI Nodo norte  de los ejes: Gestión de la iInternacionalización e Internacionalización del Currículo.</t>
  </si>
  <si>
    <t>Se visitó a la Uniremington en medellín, promocionando la inmersión del centro de lenguas. Se contrató una empresa para la expedición de los tiquetes para promocionar el centro de lenguas. Se mandaron a imprimir flyers para la inmersión del centro de lenguas y cultura</t>
  </si>
  <si>
    <t>Se realizó la celebración del dia de la lengua materna. Se participo en el més de abril en elCiclo de Conferencias del Campo Profesional e Investigativo, del departamento de lenguas en la UCEVA TULÚA, al igual que en el més de junio, se participó en el immersion day en el mes de Junio en la UCEVA de Tulúase realizarón las vacaciones recreativas con enfasis en inglés con un total de 21 niños, siendo el programa todo un exito.</t>
  </si>
  <si>
    <t>El contrato a esta adjudicado  se encuentra en proceso de aprobación de muestras por parte del supervisor del contrato</t>
  </si>
  <si>
    <t>El contrato ya fue adjudicado . Las actividades se iniciarán una vez los estudiantes entren de su periodo de vacaciones.</t>
  </si>
  <si>
    <t>Ya se han iniciado los procesos con los padres de familia.</t>
  </si>
  <si>
    <t>El contrato fue adjudicado  los bonos entregados. Los estudiantes a se encuentran haciendo uso del servicio</t>
  </si>
  <si>
    <t xml:space="preserve">En te primer semestre no se vio la necesidad de realizar actividades de plan de mejoramiento.  Generalemte se realiza cuando hay estudiantes con necesidades de refuerzo  mejormaiento. </t>
  </si>
  <si>
    <t>Se convoca a comité SIG para la toma de decisiones y las orientaciones necesarias para definir los criterios de formulacion del plan de fortalecimiento para el SIG.</t>
  </si>
  <si>
    <t xml:space="preserve">Se concluye de parte del comité SIG en sesion del 10 de Abril, que el plan de trabajo del sistema integrago de Gestion, se debe formular de acuerdo a lo demandando por MIPG version 2. Sin embargo el referente de trabajo actual es el plan de mejoramiento institucional en el marco de las acciones solicitadas por el grupo de inspeccion y vigilacia del MEN, de ese plan de mejoramiento se reporta el avance. </t>
  </si>
  <si>
    <t>Se siguen los lineamientos de Minhacienda para la ejecución del presupuesto de la institución.</t>
  </si>
  <si>
    <t>se cumple con el porcentaje de la meta, toda vez que en la apropiación tenemos un valor de distribución previo concepto que no puede ser ejecutado ya que se encuentra bloqueado.</t>
  </si>
  <si>
    <t>Se deben revisar algunas metricas en el plan de GD formulado, se han venido ejecutando las actividades propuestas.</t>
  </si>
  <si>
    <t>Se viene revisando los documentos de GEL trabajados; Se estan actualizando los documentos con base en la nueva estrategia de Gobierno Digital correspondiente al decreto 1008 del 14 de junio de 2018. Según las evidencias y plan de trabajo que se viene desarrollando para el cumplimiento. Se viene actualizando el Plan Estratégico de Tecnologías de la Información bajo el nuevo decreto. 36 Actividades Formuladas/12 actividades ejecutadas</t>
  </si>
  <si>
    <t>Se avanzó en la contratación del especialista en seguridad digital con el fin de formular el plan de trabajo, el cual se encuentra en proceso de  formulación para su posterior adopción e implementación.</t>
  </si>
  <si>
    <t>Se formula plan de trabajo durante la asistencia técnica del MEN, se entrega el MSPI actualizado y se establece el cronograma de los entregables. Actividades ejecutadas:
1. Autodiagnóstico del MSPI
2. Identificar el nivel de madurez del SPI.
3. Identificación de vulnerabilidades técnicas y administrativas.
4. Elaboración de la Política General y el Manual de Polítcas del Seguridad de la Información.
5. Procedimiento de Seguridad del Recurso Humano.
6. Procedimiento de Gestión de Activos.
7. Procedimiento de Control de Acceso.
8. Procedimiento de Criptografía.
9. Procedimiento de Seguridad Física y del Entorno.
10. Procedimiento Seguridad de las operaciones.
11. Procedimiento de Seguridad de las Comunicaciones.
12. Procedimiento de Gestión de Incidentes de Seguridad.
13. Procedimiento de Adquisición, Desarrollo y Mantenimiento de Sistemas de Información.</t>
  </si>
  <si>
    <t>Se registró en el sistema EKOGUI y se asignaron los roles.</t>
  </si>
  <si>
    <t>Nos encontramos en el sistema Ekogui para la defensa judicial del estado, con todos los perfiles y roles asignados</t>
  </si>
  <si>
    <t>El total de actividades programadas en el PAA para la vigencia 2018 es de 164 las cuales se realizaron 46 para un total de 28% de actividades realizadas.</t>
  </si>
  <si>
    <t>El plan de trabajo de gestión ambiental se formuló en febrero. El siguiente paso es iniciar la ejecución del mismo de acuerdo a lo planteado.</t>
  </si>
  <si>
    <t>Se formula plan de trabajo durante la asistencia técnica del MEN, se entrega el MSPI actualizado y se establece el cronograma de los entregables, se envía manual de políticas y política a revisión, se están desarrollando los 10 procedimientos de seguridad, se tienen 6 desarrollados.</t>
  </si>
  <si>
    <t xml:space="preserve">Se diseñaron los instrumentos de medicion de satisfaccion del cliente frente a los servicios, una encuesta que sera implementada inmediatamente finalizado la prestacion del servicio. </t>
  </si>
  <si>
    <t>No se ha ejecutado la encuesta</t>
  </si>
  <si>
    <t>Se formuló el plan de Racionalización de Trámites</t>
  </si>
  <si>
    <t>Se definieron 12 actividades del plan de racionalización de trámites, y se ejecutaron 2 de 12</t>
  </si>
  <si>
    <t>El plan de racionalización de trámites se encuentra formulado y en proceso de ejecución, de acuerdo a los lineamientos que la función pública dicta al respecto.</t>
  </si>
  <si>
    <t>El plan de participación ciudadana cuenta con 6 actividades de las cuales se han ejecutado 2</t>
  </si>
  <si>
    <t>Al principio de la vigencia se formuló la estrategia de participación ciudadana como componente del plan anticorrupción y requerimiento normativo de la institución. Se encuentra publicado en la página web y sus actividades</t>
  </si>
  <si>
    <t>Se formularon 3 rendiciones de cuenta y se ejecutó 1</t>
  </si>
  <si>
    <t>La estrategia de rendición de cuentas se formuló y publicó en la página web al principio de la vigencia, y se socializó a los funcionarios para que se pueda iniciar la ejecución del mismo.</t>
  </si>
  <si>
    <t>Se esta trabajando en este plan de fortalecimiento, recogiendo la insumos.</t>
  </si>
  <si>
    <t>A la fecha no se ha avanzado en este ítem, la estrategia y herramienta serán formuladas antes del corte del segundo trimestre.</t>
  </si>
  <si>
    <t>Se realizó el autodiagnóstico se realizó y se entregarán los resultados en Abril 2018</t>
  </si>
  <si>
    <t>No se realizado comité de desarrollo institucional</t>
  </si>
  <si>
    <t>Se requiere actualizar los riesgos e incluir los procesos que no definieron sus riesgos</t>
  </si>
  <si>
    <t>Se viene cumpliendo con todos los reportes en aplicativos nacionales y sectoriales. En el SPI se han presentado algunos incovenientes con el reporte de información que se han reportado al DNP para darles solución.</t>
  </si>
  <si>
    <t>A la espera en el porcentaje de cumplimiento en el FURAG, último trimestre de 2017</t>
  </si>
  <si>
    <t>1. Resolución
2. Capacitación MIPG
3. Autodiagnósticos</t>
  </si>
  <si>
    <t>Se encuentra en ejecución la campaña de comunicación</t>
  </si>
  <si>
    <t>La institución cuenta con comunicación externa e interna</t>
  </si>
  <si>
    <t>Las actividades ejecutadas son: Campaña #yocreoeninfotep, Campaña #yoapoyoalInfotep,Plan de medios de comunicación, Estrategia social media, Estrategía de comunicación interna buen clima organizacional e Infotep al Barrio</t>
  </si>
  <si>
    <t xml:space="preserve">No se ha realizado seguimiento </t>
  </si>
  <si>
    <t>Por instrucciones del proceso de fortalecimiento, se encuentra en revisión el procedimiento y las pruebas en la página web de la institución.
Se aclara que los informes si se realizan, pero no han sido publicados toda vez que la herramienta se ajusto por recomendación de la SDO del MEN</t>
  </si>
  <si>
    <t>La Entidad aún no elabora el segmento de niños, Gestión documental, Costos de reproducción, Registros de Activos de información, Índice de información clasificada y reservada, Información para la población vulnerable, Participación en la formulación de políticas.</t>
  </si>
  <si>
    <t xml:space="preserve">Se viene desarrollando las estrategias de Usabilidad y accesibilidad que hacen parte de los fundamentos de acceso de la información correspondiente a la LEY 1712, revisión del cumplimiento en nivel AA según el plan de ejecución. Y Mecanismo de contacto con el sujeto obligado, Información de interes, Estructura Organica y de Talento Humano, Normatividad, Presupuesto, Planeación 70, contratación, </t>
  </si>
  <si>
    <t>Plan de Accesibilidad Formulado, y con avances en ejecución.</t>
  </si>
  <si>
    <t xml:space="preserve">Anteriormente los problemas que se trabajaban con el validador Tawdis estaban en más de 1000 problemas, con fecha final a tercer corte, 0 Problemas detectados de forma automática
No hay problemas de carácter automático, Deben revisarse de forma manual las advertencias y los puntos no verificados para poder garantizar un nivel de Accesibilidad adecuado, Se han venido trabajando los mecanismos de contactos 100% accesibles, y los contenidos audiovisuales también.
</t>
  </si>
  <si>
    <t>Se viene trabajando en las revisiones manuales de los problemas que se indican en los validadores, referenciando si existe aplicabilidad o no de la alertas generadas, de los principios 50 se cumplen al 100% 30, correspondientes a los funfamentos de Perceptibilidad, Operabilidad, Comprensible y Robusto y directrices, se trabaja actualmente en la directriz,1.3 y 1.4 adaptable y distinguible, y directriz 3.1 y 3.2 legible y previsible, tercer trimestre se iniciara la evaluación manual para descartar o corregir las advertencias manuales.</t>
  </si>
  <si>
    <t>Se reportaron 6 novedades de retiro, 5 novedades de ingreso, de 44 hojas de vida se cargaron 40 a 31 de marzo</t>
  </si>
  <si>
    <t>Se cargaron 46 hojas de vida al SIGEP</t>
  </si>
  <si>
    <t>Se solicitó capacitación y acompañamiento al MEN, con el fin de dar inicio con un plan de trabajo articulado que cumpla con lo requerido por ley para la gestión documental de la Institución</t>
  </si>
  <si>
    <t>plan se encuentra elaborado y terminado ultimos ajuste por calidad para ser socializado</t>
  </si>
  <si>
    <t xml:space="preserve">No se han ejecutado actividades del plan de gestión documental </t>
  </si>
  <si>
    <t>Aún no se han ajustado ni definidos los procedimientos para la implementación de esta dimensión en la institución. Lo anterior es un trabajo que proyectamos concertar con los líderes de procesos bajo la asesoría permanente de la líder de SIG. Adicionalmente, necesitamos capacitarnos al respecto, puesto que presentamos dudas sobre el proceso, lo cual estimamos hacer a corte del segundo trimestre para poder iniciar los ajustes que MIPG 2 exige.</t>
  </si>
  <si>
    <t>Actualmente la entidad realizó el autodiagnóstico, se conformó el grupo, que se capacitará para definir la metodología y estrategias</t>
  </si>
  <si>
    <t>No se ha iniciado proceso</t>
  </si>
  <si>
    <t>Está pendiente definir la estrategia  y  desarrolar la misma al interior de la entidad.</t>
  </si>
  <si>
    <t>Aunque  se realizan  acciones para fortalecer la cultura del autocontrol y autoevaluacion - estas no ebedecen a  actividades previamente pleneadas -  Para este punto se requiere acompañamiento y apoyo</t>
  </si>
  <si>
    <t xml:space="preserve"> Esta actividad se hace en el primer cuatrimestre del año - a traves de los riesgos consolidados por  Planeacion de las diferentes Areas o Procesos de la entidad. Esta pendiente la Actualizacion de los riesgos Institucionales y de Corrupcion para la vigencia 2018.</t>
  </si>
  <si>
    <t>Sin ejecutar</t>
  </si>
  <si>
    <t>En el primer trimestre se avanzó en la formulación del programa anual de auditoría y en el mes de abril se procederá a su aprobacion por parte del organo competente.</t>
  </si>
  <si>
    <t>Se realizó el seguimiento al plan de mejoramiento suscrito con la CGR y a la fecha se esta consolidando el plan de mejoramiento con Inspeccion y vigilancia.   El proximo seguimiento se realizara al cierre de Junio 30 de 2018.</t>
  </si>
  <si>
    <t>Se viene avanzando en la ejecucion de las actividades alli planteadas -b esta pendiente iniciar las auditorias  de gestion programadas</t>
  </si>
  <si>
    <t>Al cierre del mes de junio de 2018- se realizo el seguimiento al plan de mejoramiento suscrito con la CGR-  esta pendiente formalizar el Plan de mejoramiento con Inspeccion y vigilancia del MEN</t>
  </si>
  <si>
    <t>El plan de acción institucional del año 2018, articula los planes solicitados en MIPG, cuenta con 75 actividades de las cuales van en marcha 35.</t>
  </si>
  <si>
    <t>El plan de acción institucional del año 2018 ya fue apobado por el consejo directivo y adoptado mediante acto administrativo. Este se encuentra articulado con todos los planes solicitados por MIPG V2, de las 75 actividades que se encuentran registradas en el plan de acción 2018 a la fecha se han ejecutado 53</t>
  </si>
  <si>
    <t>Se solicita a la coordinadora de Extensión realizar la gestión para la realización de un seminario en Derechos Humanos, Paz y Derecho Humanitario, en el que se invite a Funcionarios, Contratistas, Estudiantes, Egresados y Comunidad en General</t>
  </si>
  <si>
    <t>Se realizan pagos a los compromisos establecidos en el tercer trimestre</t>
  </si>
  <si>
    <r>
      <rPr>
        <u/>
        <sz val="9"/>
        <rFont val="Calibri"/>
        <family val="2"/>
        <scheme val="minor"/>
      </rPr>
      <t>Reporte de Gestión Académic</t>
    </r>
    <r>
      <rPr>
        <sz val="9"/>
        <rFont val="Calibri"/>
        <family val="2"/>
        <scheme val="minor"/>
      </rPr>
      <t xml:space="preserve">a: La institución en sus diversos esfuerzos está logrando articular diferentes áreas con el fin de alcanzar los objetivos propuestos; por ello el área de gestión académica y de Bienestar universitario, realizan esfuerzos en común para lograr tener espacios dentro del desarrollo de las actividades académicas que estimulen, el acceso, la permanencia y la graduación. Para ello se dispusieron inicialmente dentro del calendario académico 4 fechas en las que los docentes estarán en reuniones para evaluar los avances y dificultades de los diferentes cohortes y alterno los estudiantes estarán con el equipo de bienestar universitario desarrollando diferentes actividades. Por otro lado, con la gestora social contratada por la institución, se estarán llevando a cabo microferias de servicios en los diferentes sectores de la isla, para favorecer el acceso a la educación superior de la población de las islas. </t>
    </r>
    <r>
      <rPr>
        <u/>
        <sz val="9"/>
        <rFont val="Calibri"/>
        <family val="2"/>
        <scheme val="minor"/>
      </rPr>
      <t>Reporte de Bienestar Estudianti</t>
    </r>
    <r>
      <rPr>
        <sz val="9"/>
        <rFont val="Calibri"/>
        <family val="2"/>
        <scheme val="minor"/>
      </rPr>
      <t>l: Durante el primer trimestre 2018 desde el área de bienestar se han realizado las siguientes actividades: inducción y re-inducción de estudiantes, se realizó el trámite para la adquisición de los bonos de transporte la adquisición de las camisetas y agendas institucionales, estos tramites se encuentran adelantados por el área juridica, seguimiento a los casos de posibles deserciones, conformación del grupo de danzas tipicas y contemporaneas, evaluación y asesoria deportiva y atención al gimnasio, atención por parte del área de salud y psicología.</t>
    </r>
  </si>
  <si>
    <t>Se ejecutaron dos estrategia  una dirigida al foro de primera infancia y otra  a la actividad denominada dialogando con al comunidad; Las    campañas de divulgación realizadas fueron 9:   Seminario diseño de productos turisticos,Taller de pintura Isleña, 2 mesas de trabajo dialogando con la comunidad en condición de discapacidad,  cursos de creole, Ceremonia de certificación de estudiantes AIPI,  reunión de coordinadores de extensión de la región caribe en Barranquilla, Foro realidades y retos en la primera infancia, Feria de resultados de primera infancia</t>
  </si>
  <si>
    <t>Para el tercer trimestre se realizó alianza con el ICBF para las mesas de trabajo Dialogando con la comunidad para cuidadores de personas en condición de discapacidad</t>
  </si>
  <si>
    <t xml:space="preserve">Se realizaron reuniones periódicamente  para fortalecer los proyectos generados y liderados por el semillero de investigación. Se desarrollaron actividades de campo comprendidas en el ejecución de un proyecto de investigación.El Semillero de Investigación participó en talleres sobre diseño de productos turísticos, gestión del conocimiento, entre otros. </t>
  </si>
  <si>
    <t>El grupo de investigación asistió al encentro de innovación de ACIET.-Medellin. El grupo de Investigación participó en talleres sobre diseño de productos turísticos, gestión del conocimiento, entre otros.</t>
  </si>
  <si>
    <t>Participación del Semillero y Grupo de Investigación en Expociencia.</t>
  </si>
  <si>
    <t>Participación en las actividades desarrolladas por la Red de Emprendimiento Depaertamental.</t>
  </si>
  <si>
    <t>Se visitó a la Uniremington en medellín, promocionando la inmersión del centro de lenguas. Se contrató una empresa para la expedición de los tiquetes para promocionar el centro de lenguas. Se imprimieron  flyers para la inmersión del centro de lenguas y cultura</t>
  </si>
  <si>
    <t>Se realizó la celebración del dia de la lengua materna. Se participo en el més de abril en el Ciclo de Conferencias del Campo Profesional e Investigativo, del departamento de lenguas en la UCEVA TULÚA, al igual que en el més de junio, se participó en el immersion day en el mes de Junio en la UCEVA de Tulúa se realizarón las vacaciones recreativas con enfasis en inglés con un total de 21 niños, siendo el programa todo un exito.</t>
  </si>
  <si>
    <t>Se contrató a la docente de danzas para la implementación del grupo de danzas del infotep, logrando abrir un grupo de danzas conformado por funcionarios y estudiantes. Se contrató un profesor de inglés y creole para dictar clase en el centro de lenguas , se lograrón abrir 4 cursos de inglés. Se contrató a un profesional especializado en lenguas, hasta el mes de diciembre, en el segundo semestre en el mes de agosto se abrio el curso de creole con 25 estudiantes.</t>
  </si>
  <si>
    <t>El rezago se debe a la baja ejecucion del proyecto de internacionalización y lenguas. Igualmente, falta el contrato de obra y ejecutar los recursos liberados de DPPGN.</t>
  </si>
  <si>
    <t>Se estan trabajando en los criterios de accesibilidad y usabilidad en la plataforma web de la entidad, se definio un cronograma para el cumplimiento a nivel AA con base en la NTC 5854. Se definió el cronograma para alinear el PETI con todo lo referente al Logro Información y Sistemas de Información para avanzar en estas condiciones. y lo referente al avance del logro seguridad y privacidad de la información se han venido presentando avances referentes al cronograma generado a principio de año en Politicas, procedimientos, manuales y definir el plan de seguridad y privacidad de la información donde se alinean las métricas, controles y demás elementos correspondientes al planear de este logro.</t>
  </si>
  <si>
    <t>Los riesgos se encuentran definidos y publicados en la página web, se debe realizar el seguimiento con el fin de realizar el informe, para que sirva de insumo para la Planeación Estratégica de Institución</t>
  </si>
  <si>
    <t>1. Resolución
2. Capacitación MIPG
3. Autodiagnósticos
4. Plan de Cierre de Brechas</t>
  </si>
  <si>
    <t>En este trimestre se realizaron las siguientes actividades: prevención del alcoholismo y la drogadicción,  live on friday (recreación y deporte y un cine foro) como estrategia para el desarrollo humano, desarrollo del taller de arte y pintura isleña, taller de matemáticas, socialización de la ruta de atención para víctimas de violencia de género</t>
  </si>
  <si>
    <t>Aunque no se ha definido el Plan de Trabajo- - (Esta Actividad la Lidera el proceso Planeacion)-  Esta actividad se hace en el primer trimestre del año - a traves de los riesgos consolidados por  Planeacion de las diferentes Areas o Procesos de la entidad. -  - a fecha Agosto de 2018- se expidio o actualizo la Guia de Riesgo de Gestion, Corrupcion y Seguridad Digital  y el diseño de Controles en Entidades Publicas. //  la mayor parte de los procesos tienen identificados los Riesgos                                                                                    Nota: Es importante señalar que los responsables de realizar la administración de los riesgos, son los líderes de los procesos, proyectos y/o programas con sus respectivos equipos  de trabajo; la oficina de control interno podrá brindar apoyo en la metodología de administración del riesgo para su identificación a través de su rol de asesoría y acompañamiento y realizar la evaluación y seguimiento de los mapas de riesgos establecidos por la entidad.</t>
  </si>
  <si>
    <t xml:space="preserve">Se realizo seguimiento al plan de mejoramiento con la CGR - a corte Junio 30 de 2018- avance del 95,24% Reportado en SIRECI -  Esta pendiente hacer el seguimiento  del Plan de Mejoramiento con Inspeccion y Vigilancia. Una vez validado con los lideres de procesos las evidencias de avances. </t>
  </si>
  <si>
    <r>
      <rPr>
        <b/>
        <sz val="9"/>
        <rFont val="Calibri"/>
        <family val="2"/>
        <scheme val="minor"/>
      </rPr>
      <t xml:space="preserve">DISEÑAR, ACTUALIZAR Y HACER SEGUIMIENTO AL PLAN ESTRATEGICO DE TALENTO HUMANO: </t>
    </r>
    <r>
      <rPr>
        <sz val="9"/>
        <rFont val="Calibri"/>
        <family val="2"/>
        <scheme val="minor"/>
      </rPr>
      <t xml:space="preserve">Actualizar y hacer seguimiento del plan estratégico de Talento Humano, con todos los componentes definidos y rutas determinadas por el MIPG. </t>
    </r>
  </si>
  <si>
    <r>
      <rPr>
        <b/>
        <sz val="9"/>
        <rFont val="Calibri"/>
        <family val="2"/>
        <scheme val="minor"/>
      </rPr>
      <t xml:space="preserve">DIRECCIONAMIENTO  PLANEACION Y CARACTERIZACION : </t>
    </r>
    <r>
      <rPr>
        <sz val="9"/>
        <rFont val="Calibri"/>
        <family val="2"/>
        <scheme val="minor"/>
      </rPr>
      <t xml:space="preserve"> 
1. Realizar la caracterización de  los servidores de Entidad Adscrita y/o Vinculada y su núcleo familiar. 
2. Realizar el diagnóstico del talento humano de la misma en los componentes del PETH, referencia Matriz GETH. ( Medicion y seguimiento) </t>
    </r>
  </si>
  <si>
    <r>
      <rPr>
        <i/>
        <sz val="9"/>
        <rFont val="Calibri"/>
        <family val="2"/>
        <scheme val="minor"/>
      </rPr>
      <t xml:space="preserve"> # </t>
    </r>
    <r>
      <rPr>
        <sz val="9"/>
        <rFont val="Calibri"/>
        <family val="2"/>
        <scheme val="minor"/>
      </rPr>
      <t>de  servidores de Entidad Adscrita y/o Vinculada y su núcleo familiar caracterizados
_________________________________ x 100
# Total de servidores de Entidad Adscrita y/o Vinculada y su núcleo familiar a caracterizar</t>
    </r>
  </si>
  <si>
    <r>
      <rPr>
        <b/>
        <sz val="9"/>
        <rFont val="Calibri"/>
        <family val="2"/>
        <scheme val="minor"/>
      </rPr>
      <t xml:space="preserve">SGSST: </t>
    </r>
    <r>
      <rPr>
        <sz val="9"/>
        <rFont val="Calibri"/>
        <family val="2"/>
        <scheme val="minor"/>
      </rPr>
      <t xml:space="preserve">Desarrollar el plan de trabajo para el Sistema  de seguridad y salud en el trabajo y hacer medición y seguimiento a su impacto </t>
    </r>
  </si>
  <si>
    <r>
      <rPr>
        <b/>
        <sz val="9"/>
        <rFont val="Calibri"/>
        <family val="2"/>
        <scheme val="minor"/>
      </rPr>
      <t xml:space="preserve">FORTALECIMIENTO Y DESARROLLO DEL TALENTO HUMANO : </t>
    </r>
    <r>
      <rPr>
        <sz val="9"/>
        <rFont val="Calibri"/>
        <family val="2"/>
        <scheme val="minor"/>
      </rPr>
      <t>Formular y hacer seguimiento a los planes asociados al  crecimiento y desarrollo profesional de la entidad  (Clima Organizacional, Plan de bienestar, Incentivos, Inducción y Reinducción, 
Capacitación, Desarrollo de Competencias, Cultura Organizacional).</t>
    </r>
  </si>
  <si>
    <r>
      <rPr>
        <b/>
        <sz val="9"/>
        <rFont val="Calibri"/>
        <family val="2"/>
        <scheme val="minor"/>
      </rPr>
      <t xml:space="preserve">VINCULACION, DESARROLLO Y CRECIMIENTO Y DESVINCULACION   LABORAL: </t>
    </r>
    <r>
      <rPr>
        <sz val="9"/>
        <rFont val="Calibri"/>
        <family val="2"/>
        <scheme val="minor"/>
      </rPr>
      <t>Ejecutar las actividades de vinculo laboral  de acuerdo con las necesidades de la entidad y garantizando su oportunidad (Plan de Vacantes,  planta de personal,  Vinculación por mérito, movilidad, caracterización del talento humano, plan de vacantes, ley de cuotas, SIGEP, evaluación de desempeño, acuerdos de gestión,Mejoramiento Individual, análisis de razones de retiro, evaluación de competencias, valores, gestión de conflictos, gerencia pública, desarrollo de competencias gerenciales, acuerdos de gestión, trabajo en equipo.</t>
    </r>
  </si>
  <si>
    <r>
      <rPr>
        <b/>
        <sz val="9"/>
        <rFont val="Calibri"/>
        <family val="2"/>
        <scheme val="minor"/>
      </rPr>
      <t xml:space="preserve">AMBIENTE Y CULTURA ORGANIZACIONAL :
</t>
    </r>
    <r>
      <rPr>
        <sz val="9"/>
        <rFont val="Calibri"/>
        <family val="2"/>
        <scheme val="minor"/>
      </rPr>
      <t>Formular y hacer seguimiento al plan para fortalecer el ambiente laboral y la cultura organizacional de la entidad, Teletrabajo, Ambiente Laboral, Horarios flexibles, Gestión del conflicto, Dialogo social y concertación, Seguridad de la Información y rendición de cuentas.</t>
    </r>
  </si>
  <si>
    <r>
      <rPr>
        <b/>
        <sz val="9"/>
        <rFont val="Calibri"/>
        <family val="2"/>
        <scheme val="minor"/>
      </rPr>
      <t xml:space="preserve">INTEGRIDAD : </t>
    </r>
    <r>
      <rPr>
        <sz val="9"/>
        <rFont val="Calibri"/>
        <family val="2"/>
        <scheme val="minor"/>
      </rPr>
      <t>Adoptar, Divulgar, ajustar a la entidad y realizar el plan de trabajo para implementación del Código de Integridad</t>
    </r>
  </si>
  <si>
    <r>
      <rPr>
        <i/>
        <sz val="9"/>
        <rFont val="Calibri"/>
        <family val="2"/>
        <scheme val="minor"/>
      </rPr>
      <t xml:space="preserve"> # </t>
    </r>
    <r>
      <rPr>
        <sz val="9"/>
        <rFont val="Calibri"/>
        <family val="2"/>
        <scheme val="minor"/>
      </rPr>
      <t>de  actividades definidas en el Plan de trabajo ejecutadas
_________________________________ x 100
Total de actividades del Plan de trabajo</t>
    </r>
  </si>
  <si>
    <t>La entidad viene realizando todos los seguimientos a los planes y proyectos de la institución de acuerdo a la naturaleza de los mismos. En el SPI se reportan los seguimientos a los proyectos de inversión por parte de los coordinadores de proyectos, en los momentos que se han presentado inconvenientes con los reportes se han presentado los reportes a la mesa de ayuda del SUIFP. El seguimiento de los planes operativos son los insumos para alimentar el PASE, por ende se debe llevar registro de todos los anteriores para que se hagan los monitoreos a los planes de acción y al plan de desarrollo. Este último se le realiza seguimiento semestral o antes según instrucción de la rectora.</t>
  </si>
  <si>
    <t>Se ha diseñado, actualizado y realizado el seguimiento del Plan Estratégico de Talento Humano</t>
  </si>
  <si>
    <t xml:space="preserve">En el Plan Estratégico del Talento Humano  se perciben avances en los componentes de planificación del Recurso Humano con la formalización del nuevo manual de funciones (Rediseño 2018), ante la Comisión Nacional del Servicio Civil, el certificado del concurso de méritos y envío de ejes temáticos para el mismo, lo que también evidencia un avance en la Gestión del Empleo del Servicio Público.  En la Gestión del Desarrollo 12 representantes de las áreas asistieron a diferentes capacitaciones tales como, Taller de Marco Normativo para entidades de Gobierno (Modificaciones Resolución 484 de 2017), Creación Comunidad de práctica Gestión del Conocimiento y la Innovación. MEN – EAV y de la Gestión y Desempeño Sectorial.  El Código de Integridad y el Plan de Bienestar Social e Incentivos se estan ejecutando satisfactoriamente. </t>
  </si>
  <si>
    <r>
      <t>Se  aplicó la encuesta de caracterización del personal de planta y Contratista: Cargo, código, cargo, dependencia, nivel, tipo de nombramiento, formación, experiencia específica, núcleo familiar, datos generales, condiciones de vida, preferencias, percepción sobre la institución, observaciones o propuestas de mejora, movilidad, aspectos personales, proyección en la empresa, capacitación, capacidades y habilidades, conocimientos generales o específicos, relaciones interpersonales.  El total de personal de planta es 23 y contratista es 44, sin embargo, existen áreas en las cuales los contratistas rotan mucho y se tomara una muestra de</t>
    </r>
    <r>
      <rPr>
        <sz val="9"/>
        <color rgb="FFFF0000"/>
        <rFont val="Calibri"/>
        <family val="2"/>
        <scheme val="minor"/>
      </rPr>
      <t xml:space="preserve"> </t>
    </r>
    <r>
      <rPr>
        <sz val="9"/>
        <color theme="1"/>
        <rFont val="Calibri"/>
        <family val="2"/>
        <scheme val="minor"/>
      </rPr>
      <t xml:space="preserve">30 </t>
    </r>
    <r>
      <rPr>
        <sz val="9"/>
        <rFont val="Calibri"/>
        <family val="2"/>
        <scheme val="minor"/>
      </rPr>
      <t xml:space="preserve">contratistas que están en las areas con menos rotación en la contratación. </t>
    </r>
  </si>
  <si>
    <t xml:space="preserve">Se realizó un primer diagnóstico de la poblacion en un 75%  con los datos básicos y las características principales de todo el personal. </t>
  </si>
  <si>
    <t xml:space="preserve">Para el Infotep el servidor representa su primer cliente por lo que en este trimestre se ha incrementado la formación hacia el ser. Por lo anterior, se ejecutó el taller: La Gestión de la Felicidad como herramienta de transformación hacia el nuevo liderazgo organizacional, el taller: Felicidad depende solo de ti... ¿pero quien soy yo para mi empresa?, Taller normativo para entidades de Gobierno - Modificaciones Resolución 484 de 2017, capacitación en primeros auxilios con la empresa aseguradora. Dentro del fortalecimiento y mejoramiento de las competencias laborales, el plan institucional de capacitación apunta a la elaboración y manejo de tablas de retencion documental por lo cual desde talento humano se promueve esta ejecución proporcionando incentivos al personal por medio de concursos y talleres dinámicos. Por otra parte, el PIC tambien se ejecuta hacia el fortalecimiento de las competencias del grupo de investigación, así como de su semillero, para fomentar la cultura investigativa, aportando la gestión al desarrollo de estas actividades. En los ambientes de escenarios de aprendizaje de la Comunidad virtual (E-Learning) de práctica sectorial de Gestión del Conocimiento y la Innovación se han adelantado capacitaciones en la ciudad de Bogota a la cual han asistido los miembros que representan la institución.  </t>
  </si>
  <si>
    <t xml:space="preserve">Para el fortalecimiento del Ambiente laboral, Infotep ha desarrollado capacitaciones al comité de conviviencia laboral y pretende involucrar a todo el personal en el mismo proceso. Los hijos de los funcionarios tambien son importantes, asi que se gestionó una recreación para todos los hijos de los empleados de planta y contratistas. Se realizó un encuentro de amor y amistad de funcionarios de planta y contratista para la integración del personal y las áreas docente-administrativo. Se realizaron concursos con base en el trabajo en equipo para el desarrollo de la implemetación del Código de Integridad y se desarrollaron dinámicas orientadas desde el Plan de Bienestar e Incentivos. Se realizó desde el área la iniciativa del mes de Talento Humano y la Salud y Seguridad para el trabajo para incentivar a las buenas prácticas de las relaciones interpersonales. </t>
  </si>
  <si>
    <t xml:space="preserve">Se realizó el diseño del Código de Integridad Institucional, se adoptó por medio de la Resolución N° 145, se realizan sensibilizaciones para los funcionarios día a día resaltando la importancia de los valores del Código. Nos encontramos en la implementación del Código de Integridad siendo este el centro del desarrollo del mes del talento humano; Actividades que se realizarán hasta el mes de noviembre. </t>
  </si>
  <si>
    <t xml:space="preserve">Se construyó el Código de Integridad y se realizan actividades para la promoción de los valores del mismo. Las Actividades son dinámicas tipo concurso para promover la práctica de los valores del Código de Integridad. </t>
  </si>
  <si>
    <r>
      <t xml:space="preserve">Se identificarion los espacios de participación ciudadana que son extensión y proyección social, articulación, emprendimiento y egresados. El 01 de octubre se hizo la rendición de cuentas con los egresados. Y se estám haciendo para hacer la audiencia púiblica de rendición de cuentas para el </t>
    </r>
    <r>
      <rPr>
        <b/>
        <sz val="9"/>
        <color rgb="FFFF0000"/>
        <rFont val="Calibri"/>
        <family val="2"/>
        <scheme val="minor"/>
      </rPr>
      <t>15 de noviembre.</t>
    </r>
  </si>
  <si>
    <t>Los espacios de participación de ciudadana se encuentran identificados al igual que la estrategia. La cual está compuesta por 6 actividades de las cuales se han ejecutado 4 (incluyendo la rendición de cuentas que se hizo con los egresados, el estudio de mercado que se realizó para la identificación de los nuevos programas técnicos profesionales para ofrecer en el INFOTEP).</t>
  </si>
  <si>
    <t>Todos los autodiagnósticos de MIPG se encuentran realizados y fueron revisadon con el apoyo del MEN.</t>
  </si>
  <si>
    <t>Los seguimientos a los planes y proyectos de la institución se vienen realizando, sin embargo no se han presentado en comité de desempeño institucional. No obstante, dichos reportes se pasan a la rectora quien toma las decisiones pertinentes con respecto a acciones correctivas que se deban implementar. El cual se realizará el próximo 29 de octubre.</t>
  </si>
  <si>
    <t>Aunque  se realizan  acciones para fortalecer la cultura del autocontrol y autoevaluacion - estas no ebedecen a  actividades previamente pleneadas -   sin embargo se cumple con  realizar acciones para concientizar a los servidores públicos de la necesidad de realizar periódicamente ejercicios de autoevaluación.                                                                                                            Seria Importante conocer otras practicas -  o acompañamiento y apoyo para adopcion de estas estrategias. 
Se tiene previsto para el mes de noviembre y diciembre realizar dos actividades para realizar la estrategía de fortalecimiento de la autocontrol.</t>
  </si>
  <si>
    <t>Realizar un informe des 4to trimestre se presentará un informe de ejecución de las actividades</t>
  </si>
  <si>
    <t>La institución 6 estrategias de comunicaciónlas cuales se ejecutan durante todo el año. (por tanto durante el tercer trimestre se realizó Identificar casos exitosos en los que INFOTEP ha cambiado la vida de estudiantes  ,  Estructurar concursos en los que los estudiantes, egresados y comunidad en general puedan participar directamente generando opinión,  Elaborar un Cronograma de eventos que permita el diseño de piezas publicitarias y videos promocionales para Redes  ,  Seguir a instituciones educativas y al Ministerio para identificar información de interés para nuestros públicos, Establecer comunicación a través de enlaces de las cuentas de Facebook, Twitter y la página web    y A través de videos Clasificar la información de servicios y mejora continua de procesos</t>
  </si>
  <si>
    <t xml:space="preserve">Ventanilla única hace reportes de PQRSD trimestrales y control interno hace el seguimiento semestral </t>
  </si>
  <si>
    <t xml:space="preserve">Actualmente se cuenta con todas las hojas de vida (Planta y Contratistas) en la plataforma SIGEP y en la página web de la institución </t>
  </si>
  <si>
    <t>La institución no cuenta con un plan, pero se establecen actividad para fortalecer la misionalidad En este tercer trimestre a  través del MEN se recibió un acompañamiento integral por parte de la Universidad del Valle. Se trabajó en un plan de mejoramiento y el proceso de autoevaluación con fines de registrado calificado.</t>
  </si>
  <si>
    <t>Actualmente se cuenta con 12 procedimientos, adicionalmente se envío la política general de Seguridad y manual de politicas a revisión por parte del comité y/o consejo directivo para su revisión y posterior aprobación, se solicitan 5 formatos dentro de los procedimientos.</t>
  </si>
  <si>
    <t>Se prioriza plan de mejoramiento del MEN, en donde se definen el ajuste, aprobación y segumiento de implementación a procedimientos, en ello se ha centrado el plan de fortalecimiento (procedimientos PQRSD, Registro y admisiones, Gestión Documental).
Adicional se socializaron los planes de cierre de brecha con el fin de identificar las acitivdades faltantes para direccionar a la institución.</t>
  </si>
  <si>
    <t xml:space="preserve">Evaluar el grado de cumplimiento del Modelo Integrado de Planeación y Gestión - MIPG por cada una de las entidades </t>
  </si>
  <si>
    <t># de actividades ejecutada del MIPG
_________________________________ x 100
Total actividades del MIPG</t>
  </si>
  <si>
    <t>Se han revisado enlaces rotos, se tiene en cuenta que se mantiene el avance entre trimestres, se debe redefinir la información en el titulo control interno, y a la espera de los documentos de Gestión documental para su publicación. Para el 30 de Noviembre de 2018, se cumplirá con esta actividad.</t>
  </si>
  <si>
    <t>Se toma modelo referencial de Función pública Generación y producción, Analítica institucional, Herramientas para uso y apropiación y cultura de compartir y difundir, se realizará una mesa de trabajo con el fin de identificar y levantar los documentos necesarios.</t>
  </si>
  <si>
    <t>La institución conformó los diferentes grupos de trabajo para ejecutar las 17 actividades del Plan de Trabajo de la Gestión del Conocimiento, hasta la fecha no se ha trabajado en dichas actividades.</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</si>
</sst>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6" formatCode="&quot;$&quot;\ #,##0_);[Red]\(&quot;$&quot;\ #,##0\)"/>
    <numFmt numFmtId="164" formatCode="_-* #,##0_-;\-* #,##0_-;_-* &quot;-&quot;_-;_-@_-"/>
    <numFmt numFmtId="165" formatCode="0.0%"/>
    <numFmt numFmtId="166" formatCode="_-* #,##0_-;\-* #,##0_-;_-* &quot;-&quot;_-;_-@"/>
    <numFmt numFmtId="167" formatCode="_-* #,##0.00_-;\-* #,##0.00_-;_-* &quot;-&quot;_-;_-@"/>
    <numFmt numFmtId="168" formatCode="#,##0.00_ ;\-#,##0.00\ "/>
    <numFmt numFmtId="169" formatCode="#,##0_ ;\-#,##0\ "/>
    <numFmt numFmtId="170" formatCode="#,##0.000_ ;\-#,##0.000\ "/>
    <numFmt numFmtId="171" formatCode="_-* #,##0.0_-;\-* #,##0.0_-;_-* &quot;-&quot;_-;_-@"/>
    <numFmt numFmtId="172" formatCode="_ &quot;$&quot;\ * #,##0.00_ ;_ &quot;$&quot;\ * \-#,##0.00_ ;_ &quot;$&quot;\ * &quot;-&quot;??_ ;_ @_ "/>
    <numFmt numFmtId="173" formatCode="_ * #,##0.00_ ;_ * \-#,##0.00_ ;_ * &quot;-&quot;??_ ;_ @_ "/>
  </numFmts>
  <fonts count="34" x14ac:knownFonts="1">
    <font>
      <sz val="10"/>
      <color rgb="FF000000"/>
      <name val="Arial"/>
    </font>
    <font>
      <sz val="10"/>
      <name val="Arial"/>
      <family val="2"/>
    </font>
    <font>
      <b/>
      <sz val="26"/>
      <color rgb="FFFFFFFF"/>
      <name val="Calibri"/>
      <family val="2"/>
    </font>
    <font>
      <sz val="10"/>
      <name val="Arial"/>
      <family val="2"/>
    </font>
    <font>
      <b/>
      <sz val="11"/>
      <name val="Calibri"/>
      <family val="2"/>
    </font>
    <font>
      <b/>
      <sz val="14"/>
      <name val="Calibri"/>
      <family val="2"/>
    </font>
    <font>
      <b/>
      <sz val="12"/>
      <name val="Calibri"/>
      <family val="2"/>
    </font>
    <font>
      <sz val="12"/>
      <name val="Calibri"/>
      <family val="2"/>
    </font>
    <font>
      <b/>
      <sz val="12"/>
      <name val="Arial"/>
      <family val="2"/>
    </font>
    <font>
      <sz val="9"/>
      <name val="Arial"/>
      <family val="2"/>
    </font>
    <font>
      <sz val="11"/>
      <name val="Calibri"/>
      <family val="2"/>
    </font>
    <font>
      <sz val="10"/>
      <color rgb="FFFFFFFF"/>
      <name val="Arial"/>
      <family val="2"/>
    </font>
    <font>
      <sz val="10"/>
      <name val="Calibri"/>
      <family val="2"/>
    </font>
    <font>
      <sz val="10"/>
      <name val="Verdana"/>
      <family val="2"/>
    </font>
    <font>
      <sz val="12"/>
      <name val="Arial"/>
      <family val="2"/>
    </font>
    <font>
      <b/>
      <sz val="8"/>
      <name val="Arial"/>
      <family val="2"/>
    </font>
    <font>
      <sz val="8"/>
      <name val="Verdana"/>
      <family val="2"/>
    </font>
    <font>
      <b/>
      <sz val="16"/>
      <name val="Calibri"/>
      <family val="2"/>
    </font>
    <font>
      <b/>
      <sz val="18"/>
      <name val="Calibri"/>
      <family val="2"/>
    </font>
    <font>
      <sz val="10"/>
      <name val="Arial"/>
      <family val="2"/>
    </font>
    <font>
      <sz val="12"/>
      <name val="Calibri"/>
      <family val="2"/>
      <scheme val="minor"/>
    </font>
    <font>
      <sz val="12"/>
      <name val="Calibri"/>
      <family val="2"/>
    </font>
    <font>
      <sz val="10"/>
      <color rgb="FF000000"/>
      <name val="Arial"/>
      <family val="2"/>
    </font>
    <font>
      <sz val="10"/>
      <color rgb="FF000000"/>
      <name val="Arial"/>
      <family val="2"/>
    </font>
    <font>
      <sz val="9"/>
      <color rgb="FF000000"/>
      <name val="Calibri"/>
      <family val="2"/>
      <scheme val="minor"/>
    </font>
    <font>
      <sz val="9"/>
      <name val="Calibri"/>
      <family val="2"/>
      <scheme val="minor"/>
    </font>
    <font>
      <u/>
      <sz val="9"/>
      <name val="Calibri"/>
      <family val="2"/>
      <scheme val="minor"/>
    </font>
    <font>
      <b/>
      <sz val="9"/>
      <color rgb="FFFFFFFF"/>
      <name val="Calibri"/>
      <family val="2"/>
      <scheme val="minor"/>
    </font>
    <font>
      <b/>
      <sz val="9"/>
      <name val="Calibri"/>
      <family val="2"/>
      <scheme val="minor"/>
    </font>
    <font>
      <sz val="9"/>
      <color theme="1"/>
      <name val="Calibri"/>
      <family val="2"/>
      <scheme val="minor"/>
    </font>
    <font>
      <sz val="9"/>
      <color rgb="FFFF0000"/>
      <name val="Calibri"/>
      <family val="2"/>
      <scheme val="minor"/>
    </font>
    <font>
      <sz val="9"/>
      <color indexed="8"/>
      <name val="Calibri"/>
      <family val="2"/>
      <scheme val="minor"/>
    </font>
    <font>
      <i/>
      <sz val="9"/>
      <name val="Calibri"/>
      <family val="2"/>
      <scheme val="minor"/>
    </font>
    <font>
      <b/>
      <sz val="9"/>
      <color rgb="FFFF0000"/>
      <name val="Calibri"/>
      <family val="2"/>
      <scheme val="minor"/>
    </font>
  </fonts>
  <fills count="14">
    <fill>
      <patternFill patternType="none"/>
    </fill>
    <fill>
      <patternFill patternType="gray125"/>
    </fill>
    <fill>
      <patternFill patternType="solid">
        <fgColor rgb="FF31859B"/>
        <bgColor rgb="FF31859B"/>
      </patternFill>
    </fill>
    <fill>
      <patternFill patternType="solid">
        <fgColor rgb="FFD8D8D8"/>
        <bgColor rgb="FFD8D8D8"/>
      </patternFill>
    </fill>
    <fill>
      <patternFill patternType="solid">
        <fgColor rgb="FFB8CCE4"/>
        <bgColor rgb="FFB8CCE4"/>
      </patternFill>
    </fill>
    <fill>
      <patternFill patternType="solid">
        <fgColor rgb="FFFFFFFF"/>
        <bgColor rgb="FFFFFFFF"/>
      </patternFill>
    </fill>
    <fill>
      <patternFill patternType="solid">
        <fgColor rgb="FFC0C0C0"/>
        <bgColor rgb="FFC0C0C0"/>
      </patternFill>
    </fill>
    <fill>
      <patternFill patternType="solid">
        <fgColor rgb="FFBFBFBF"/>
        <bgColor rgb="FFBFBFBF"/>
      </patternFill>
    </fill>
    <fill>
      <patternFill patternType="solid">
        <fgColor rgb="FFFFFF00"/>
        <bgColor rgb="FFFFFF00"/>
      </patternFill>
    </fill>
    <fill>
      <patternFill patternType="solid">
        <fgColor rgb="FFF7F6F3"/>
        <bgColor rgb="FFF7F6F3"/>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s>
  <borders count="32">
    <border>
      <left/>
      <right/>
      <top/>
      <bottom/>
      <diagonal/>
    </border>
    <border>
      <left style="hair">
        <color rgb="FF000000"/>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style="hair">
        <color rgb="FF000000"/>
      </right>
      <top style="hair">
        <color rgb="FF000000"/>
      </top>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right/>
      <top style="hair">
        <color rgb="FF000000"/>
      </top>
      <bottom style="hair">
        <color rgb="FF000000"/>
      </bottom>
      <diagonal/>
    </border>
    <border>
      <left style="hair">
        <color rgb="FF000000"/>
      </left>
      <right style="hair">
        <color rgb="FF000000"/>
      </right>
      <top/>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rgb="FF000000"/>
      </left>
      <right style="hair">
        <color rgb="FF000000"/>
      </right>
      <top style="hair">
        <color rgb="FF000000"/>
      </top>
      <bottom style="dotted">
        <color indexed="64"/>
      </bottom>
      <diagonal/>
    </border>
    <border>
      <left style="hair">
        <color indexed="64"/>
      </left>
      <right style="hair">
        <color indexed="64"/>
      </right>
      <top style="hair">
        <color rgb="FF000000"/>
      </top>
      <bottom style="hair">
        <color indexed="64"/>
      </bottom>
      <diagonal/>
    </border>
    <border>
      <left/>
      <right/>
      <top style="hair">
        <color rgb="FF000000"/>
      </top>
      <bottom/>
      <diagonal/>
    </border>
    <border>
      <left/>
      <right style="hair">
        <color rgb="FF000000"/>
      </right>
      <top style="hair">
        <color rgb="FF000000"/>
      </top>
      <bottom/>
      <diagonal/>
    </border>
    <border>
      <left/>
      <right style="hair">
        <color rgb="FF000000"/>
      </right>
      <top/>
      <bottom/>
      <diagonal/>
    </border>
    <border>
      <left style="hair">
        <color indexed="64"/>
      </left>
      <right style="hair">
        <color rgb="FF000000"/>
      </right>
      <top style="hair">
        <color indexed="64"/>
      </top>
      <bottom style="hair">
        <color indexed="64"/>
      </bottom>
      <diagonal/>
    </border>
    <border>
      <left style="dashed">
        <color rgb="FF000000"/>
      </left>
      <right style="dashed">
        <color rgb="FF000000"/>
      </right>
      <top style="dashed">
        <color rgb="FF000000"/>
      </top>
      <bottom style="dashed">
        <color rgb="FF000000"/>
      </bottom>
      <diagonal/>
    </border>
  </borders>
  <cellStyleXfs count="17">
    <xf numFmtId="0" fontId="0" fillId="0" borderId="0"/>
    <xf numFmtId="0" fontId="19" fillId="0" borderId="18"/>
    <xf numFmtId="9" fontId="22" fillId="0" borderId="0" applyFont="0" applyFill="0" applyBorder="0" applyAlignment="0" applyProtection="0"/>
    <xf numFmtId="173" fontId="19" fillId="0" borderId="18" applyFont="0" applyFill="0" applyBorder="0" applyAlignment="0" applyProtection="0"/>
    <xf numFmtId="172" fontId="19" fillId="0" borderId="18" applyFont="0" applyFill="0" applyBorder="0" applyAlignment="0" applyProtection="0"/>
    <xf numFmtId="0" fontId="19" fillId="0" borderId="18"/>
    <xf numFmtId="9" fontId="19" fillId="0" borderId="18" applyFont="0" applyFill="0" applyBorder="0" applyAlignment="0" applyProtection="0"/>
    <xf numFmtId="9" fontId="19" fillId="0" borderId="18" applyFont="0" applyFill="0" applyBorder="0" applyAlignment="0" applyProtection="0"/>
    <xf numFmtId="9" fontId="19" fillId="0" borderId="18" applyFont="0" applyFill="0" applyBorder="0" applyAlignment="0" applyProtection="0"/>
    <xf numFmtId="173" fontId="19" fillId="0" borderId="18" applyFont="0" applyFill="0" applyBorder="0" applyAlignment="0" applyProtection="0"/>
    <xf numFmtId="172" fontId="19" fillId="0" borderId="18" applyFont="0" applyFill="0" applyBorder="0" applyAlignment="0" applyProtection="0"/>
    <xf numFmtId="9" fontId="19" fillId="0" borderId="18" applyFont="0" applyFill="0" applyBorder="0" applyAlignment="0" applyProtection="0"/>
    <xf numFmtId="164" fontId="19" fillId="0" borderId="18" applyFont="0" applyFill="0" applyBorder="0" applyAlignment="0" applyProtection="0"/>
    <xf numFmtId="9" fontId="19" fillId="0" borderId="18" applyFont="0" applyFill="0" applyBorder="0" applyAlignment="0" applyProtection="0"/>
    <xf numFmtId="0" fontId="23" fillId="0" borderId="18"/>
    <xf numFmtId="9" fontId="23" fillId="0" borderId="18" applyFont="0" applyFill="0" applyBorder="0" applyAlignment="0" applyProtection="0"/>
    <xf numFmtId="164" fontId="19" fillId="0" borderId="18" applyFont="0" applyFill="0" applyBorder="0" applyAlignment="0" applyProtection="0"/>
  </cellStyleXfs>
  <cellXfs count="343">
    <xf numFmtId="0" fontId="0" fillId="0" borderId="0" xfId="0" applyFont="1" applyAlignment="1"/>
    <xf numFmtId="0" fontId="1" fillId="0" borderId="0" xfId="0" applyFont="1"/>
    <xf numFmtId="0" fontId="1" fillId="0" borderId="0" xfId="0" applyFont="1" applyAlignment="1">
      <alignment horizontal="center" vertical="center"/>
    </xf>
    <xf numFmtId="0" fontId="4" fillId="4" borderId="9" xfId="0" applyFont="1" applyFill="1" applyBorder="1" applyAlignment="1">
      <alignment horizontal="center" vertical="center" wrapText="1"/>
    </xf>
    <xf numFmtId="0" fontId="7" fillId="0" borderId="9" xfId="0" applyFont="1" applyBorder="1" applyAlignment="1">
      <alignment horizontal="center" vertical="center" wrapText="1"/>
    </xf>
    <xf numFmtId="0" fontId="1" fillId="0" borderId="9" xfId="0" applyFont="1" applyBorder="1"/>
    <xf numFmtId="9" fontId="7" fillId="0" borderId="9" xfId="0" applyNumberFormat="1" applyFont="1" applyBorder="1" applyAlignment="1">
      <alignment horizontal="center" vertical="center" wrapText="1"/>
    </xf>
    <xf numFmtId="14" fontId="7" fillId="0" borderId="9" xfId="0" applyNumberFormat="1" applyFont="1" applyBorder="1" applyAlignment="1">
      <alignment horizontal="center" vertical="center" wrapText="1"/>
    </xf>
    <xf numFmtId="0" fontId="7" fillId="0" borderId="9" xfId="0" applyFont="1" applyBorder="1" applyAlignment="1">
      <alignment horizontal="left" vertical="center" wrapText="1"/>
    </xf>
    <xf numFmtId="0" fontId="1" fillId="0" borderId="0" xfId="0" applyFont="1" applyAlignment="1">
      <alignment horizontal="center"/>
    </xf>
    <xf numFmtId="0" fontId="9" fillId="0" borderId="0" xfId="0" applyFont="1"/>
    <xf numFmtId="0" fontId="8" fillId="3" borderId="9" xfId="0" applyFont="1" applyFill="1" applyBorder="1" applyAlignment="1">
      <alignment horizontal="center" vertical="center"/>
    </xf>
    <xf numFmtId="0" fontId="8" fillId="3" borderId="9" xfId="0" applyFont="1" applyFill="1" applyBorder="1" applyAlignment="1">
      <alignment horizontal="center" vertical="center" wrapText="1"/>
    </xf>
    <xf numFmtId="165" fontId="7" fillId="0" borderId="9" xfId="0" applyNumberFormat="1" applyFont="1" applyBorder="1" applyAlignment="1">
      <alignment horizontal="center" vertical="center"/>
    </xf>
    <xf numFmtId="165" fontId="1" fillId="0" borderId="9" xfId="0" applyNumberFormat="1" applyFont="1" applyBorder="1" applyAlignment="1">
      <alignment horizontal="center" vertical="center"/>
    </xf>
    <xf numFmtId="0" fontId="1" fillId="0" borderId="9" xfId="0" applyFont="1" applyBorder="1" applyAlignment="1">
      <alignment horizontal="center"/>
    </xf>
    <xf numFmtId="0" fontId="1" fillId="0" borderId="9" xfId="0" applyFont="1" applyBorder="1" applyAlignment="1">
      <alignment horizontal="center" vertical="center"/>
    </xf>
    <xf numFmtId="0" fontId="6" fillId="3" borderId="9" xfId="0" applyFont="1" applyFill="1" applyBorder="1" applyAlignment="1">
      <alignment horizontal="center" vertical="center"/>
    </xf>
    <xf numFmtId="0" fontId="6" fillId="3" borderId="9" xfId="0" applyFont="1" applyFill="1" applyBorder="1" applyAlignment="1">
      <alignment horizontal="center" vertical="center" wrapText="1"/>
    </xf>
    <xf numFmtId="166" fontId="7" fillId="0" borderId="9" xfId="0" applyNumberFormat="1" applyFont="1" applyBorder="1" applyAlignment="1">
      <alignment horizontal="center" vertical="center" wrapText="1"/>
    </xf>
    <xf numFmtId="0" fontId="7" fillId="0" borderId="9" xfId="0" applyFont="1" applyBorder="1" applyAlignment="1">
      <alignment horizontal="right" vertical="center" wrapText="1"/>
    </xf>
    <xf numFmtId="9" fontId="1" fillId="0" borderId="9" xfId="0" applyNumberFormat="1" applyFont="1" applyBorder="1" applyAlignment="1">
      <alignment horizontal="center" vertical="center"/>
    </xf>
    <xf numFmtId="0" fontId="1" fillId="0" borderId="9" xfId="0" applyFont="1" applyBorder="1" applyAlignment="1">
      <alignment vertical="center" wrapText="1"/>
    </xf>
    <xf numFmtId="166" fontId="7" fillId="0" borderId="9" xfId="0" applyNumberFormat="1" applyFont="1" applyBorder="1" applyAlignment="1">
      <alignment horizontal="right" vertical="center" wrapText="1"/>
    </xf>
    <xf numFmtId="9" fontId="7" fillId="0" borderId="9" xfId="0" applyNumberFormat="1" applyFont="1" applyBorder="1" applyAlignment="1">
      <alignment horizontal="right" vertical="center" wrapText="1"/>
    </xf>
    <xf numFmtId="166" fontId="1" fillId="0" borderId="9" xfId="0" applyNumberFormat="1" applyFont="1" applyBorder="1" applyAlignment="1">
      <alignment horizontal="center" vertical="center"/>
    </xf>
    <xf numFmtId="0" fontId="1" fillId="0" borderId="9" xfId="0" applyFont="1" applyBorder="1" applyAlignment="1">
      <alignment horizontal="center" vertical="center" wrapText="1"/>
    </xf>
    <xf numFmtId="10" fontId="1" fillId="0" borderId="9" xfId="0" applyNumberFormat="1" applyFont="1" applyBorder="1" applyAlignment="1">
      <alignment horizontal="center" vertical="center" wrapText="1"/>
    </xf>
    <xf numFmtId="10" fontId="1" fillId="0" borderId="9" xfId="0" applyNumberFormat="1" applyFont="1" applyBorder="1" applyAlignment="1">
      <alignment horizontal="left" vertical="center" wrapText="1"/>
    </xf>
    <xf numFmtId="165" fontId="1" fillId="0" borderId="9" xfId="0" applyNumberFormat="1" applyFont="1" applyBorder="1" applyAlignment="1">
      <alignment horizontal="center" vertical="center" wrapText="1"/>
    </xf>
    <xf numFmtId="0" fontId="1" fillId="5" borderId="9" xfId="0" applyFont="1" applyFill="1" applyBorder="1" applyAlignment="1">
      <alignment horizontal="center" vertical="center"/>
    </xf>
    <xf numFmtId="0" fontId="11" fillId="0" borderId="0" xfId="0" applyFont="1"/>
    <xf numFmtId="0" fontId="10" fillId="0" borderId="9" xfId="0" applyFont="1" applyBorder="1" applyAlignment="1">
      <alignment horizontal="center" vertical="center" wrapText="1"/>
    </xf>
    <xf numFmtId="9" fontId="10" fillId="5" borderId="9" xfId="0" applyNumberFormat="1" applyFont="1" applyFill="1" applyBorder="1" applyAlignment="1">
      <alignment horizontal="center" vertical="center"/>
    </xf>
    <xf numFmtId="9" fontId="10" fillId="5" borderId="9" xfId="0" applyNumberFormat="1" applyFont="1" applyFill="1" applyBorder="1" applyAlignment="1">
      <alignment horizontal="center" vertical="center" wrapText="1"/>
    </xf>
    <xf numFmtId="9" fontId="10" fillId="0" borderId="9" xfId="0" applyNumberFormat="1" applyFont="1" applyBorder="1" applyAlignment="1">
      <alignment horizontal="center" vertical="center"/>
    </xf>
    <xf numFmtId="9" fontId="12" fillId="0" borderId="0" xfId="0" applyNumberFormat="1" applyFont="1" applyAlignment="1">
      <alignment horizontal="center" vertical="center"/>
    </xf>
    <xf numFmtId="0" fontId="10" fillId="0" borderId="9" xfId="0" applyFont="1" applyBorder="1" applyAlignment="1">
      <alignment horizontal="center" vertical="center"/>
    </xf>
    <xf numFmtId="0" fontId="13" fillId="0" borderId="9" xfId="0" applyFont="1" applyBorder="1" applyAlignment="1">
      <alignment horizontal="center" vertical="center" wrapText="1" readingOrder="1"/>
    </xf>
    <xf numFmtId="167" fontId="7" fillId="0" borderId="9" xfId="0" applyNumberFormat="1" applyFont="1" applyBorder="1" applyAlignment="1">
      <alignment horizontal="center" vertical="center" wrapText="1"/>
    </xf>
    <xf numFmtId="168" fontId="7" fillId="0" borderId="9" xfId="0" applyNumberFormat="1" applyFont="1" applyBorder="1" applyAlignment="1">
      <alignment horizontal="center" vertical="center" wrapText="1"/>
    </xf>
    <xf numFmtId="0" fontId="1" fillId="0" borderId="9" xfId="0" applyFont="1" applyBorder="1" applyAlignment="1">
      <alignment vertical="top" wrapText="1"/>
    </xf>
    <xf numFmtId="169" fontId="7" fillId="0" borderId="9" xfId="0" applyNumberFormat="1" applyFont="1" applyBorder="1" applyAlignment="1">
      <alignment horizontal="center" vertical="center" wrapText="1"/>
    </xf>
    <xf numFmtId="0" fontId="1" fillId="0" borderId="9" xfId="0" applyFont="1" applyBorder="1" applyAlignment="1">
      <alignment horizontal="left" vertical="top" wrapText="1"/>
    </xf>
    <xf numFmtId="170" fontId="1" fillId="0" borderId="9" xfId="0" applyNumberFormat="1" applyFont="1" applyBorder="1" applyAlignment="1">
      <alignment horizontal="center" vertical="center"/>
    </xf>
    <xf numFmtId="170" fontId="7" fillId="0" borderId="9" xfId="0" applyNumberFormat="1" applyFont="1" applyBorder="1" applyAlignment="1">
      <alignment horizontal="center" vertical="center" wrapText="1"/>
    </xf>
    <xf numFmtId="6" fontId="7" fillId="0" borderId="9" xfId="0" applyNumberFormat="1" applyFont="1" applyBorder="1" applyAlignment="1">
      <alignment horizontal="center" vertical="center" wrapText="1"/>
    </xf>
    <xf numFmtId="0" fontId="1" fillId="0" borderId="10" xfId="0" applyFont="1" applyBorder="1" applyAlignment="1">
      <alignment horizontal="center" vertical="center"/>
    </xf>
    <xf numFmtId="166" fontId="1" fillId="0" borderId="10" xfId="0" applyNumberFormat="1" applyFont="1" applyBorder="1" applyAlignment="1">
      <alignment horizontal="center" vertical="center"/>
    </xf>
    <xf numFmtId="0" fontId="14" fillId="5" borderId="9" xfId="0" applyFont="1" applyFill="1" applyBorder="1" applyAlignment="1">
      <alignment horizontal="center" vertical="center" wrapText="1"/>
    </xf>
    <xf numFmtId="9" fontId="7" fillId="5" borderId="9" xfId="0" applyNumberFormat="1" applyFont="1" applyFill="1" applyBorder="1" applyAlignment="1">
      <alignment horizontal="center" vertical="center" wrapText="1"/>
    </xf>
    <xf numFmtId="0" fontId="7" fillId="5" borderId="9" xfId="0" applyFont="1" applyFill="1" applyBorder="1" applyAlignment="1">
      <alignment horizontal="center" vertical="center" wrapText="1"/>
    </xf>
    <xf numFmtId="0" fontId="14" fillId="5" borderId="9" xfId="0" applyFont="1" applyFill="1" applyBorder="1" applyAlignment="1">
      <alignment horizontal="center" vertical="center" wrapText="1" readingOrder="1"/>
    </xf>
    <xf numFmtId="9" fontId="1" fillId="5" borderId="9" xfId="0" applyNumberFormat="1" applyFont="1" applyFill="1" applyBorder="1" applyAlignment="1">
      <alignment horizontal="center" vertical="center"/>
    </xf>
    <xf numFmtId="0" fontId="1" fillId="5" borderId="9" xfId="0" applyFont="1" applyFill="1" applyBorder="1" applyAlignment="1">
      <alignment horizontal="center" vertical="center" wrapText="1"/>
    </xf>
    <xf numFmtId="0" fontId="14" fillId="0" borderId="9" xfId="0" applyFont="1" applyBorder="1" applyAlignment="1">
      <alignment horizontal="center" vertical="center" wrapText="1"/>
    </xf>
    <xf numFmtId="14" fontId="7" fillId="5" borderId="9" xfId="0" applyNumberFormat="1" applyFont="1" applyFill="1" applyBorder="1" applyAlignment="1">
      <alignment horizontal="center" vertical="center" wrapText="1"/>
    </xf>
    <xf numFmtId="166" fontId="7" fillId="5" borderId="9" xfId="0" applyNumberFormat="1" applyFont="1" applyFill="1" applyBorder="1" applyAlignment="1">
      <alignment horizontal="center" vertical="center" wrapText="1"/>
    </xf>
    <xf numFmtId="167" fontId="7" fillId="5" borderId="9" xfId="0" applyNumberFormat="1" applyFont="1" applyFill="1" applyBorder="1" applyAlignment="1">
      <alignment horizontal="center" vertical="center" wrapText="1"/>
    </xf>
    <xf numFmtId="171" fontId="7" fillId="5" borderId="9" xfId="0" applyNumberFormat="1" applyFont="1" applyFill="1" applyBorder="1" applyAlignment="1">
      <alignment horizontal="center" vertical="center" wrapText="1"/>
    </xf>
    <xf numFmtId="10" fontId="7" fillId="0" borderId="9" xfId="0" applyNumberFormat="1" applyFont="1" applyBorder="1" applyAlignment="1">
      <alignment horizontal="center" vertical="center" wrapText="1"/>
    </xf>
    <xf numFmtId="0" fontId="1" fillId="0" borderId="9" xfId="0" applyFont="1" applyBorder="1" applyAlignment="1">
      <alignment wrapText="1"/>
    </xf>
    <xf numFmtId="0" fontId="7" fillId="0" borderId="9" xfId="0" applyFont="1" applyBorder="1" applyAlignment="1">
      <alignment horizontal="center" vertical="center"/>
    </xf>
    <xf numFmtId="10" fontId="1" fillId="0" borderId="0" xfId="0" applyNumberFormat="1" applyFont="1" applyAlignment="1">
      <alignment horizontal="center" vertical="center"/>
    </xf>
    <xf numFmtId="0" fontId="15" fillId="6" borderId="17" xfId="0" applyFont="1" applyFill="1" applyBorder="1" applyAlignment="1">
      <alignment horizontal="center" vertical="center" wrapText="1"/>
    </xf>
    <xf numFmtId="3" fontId="15" fillId="6" borderId="17" xfId="0" applyNumberFormat="1" applyFont="1" applyFill="1" applyBorder="1" applyAlignment="1">
      <alignment horizontal="center" vertical="center" wrapText="1"/>
    </xf>
    <xf numFmtId="0" fontId="15" fillId="7" borderId="17" xfId="0" applyFont="1" applyFill="1" applyBorder="1" applyAlignment="1">
      <alignment horizontal="center" vertical="center" wrapText="1"/>
    </xf>
    <xf numFmtId="0" fontId="1" fillId="8" borderId="18" xfId="0" applyFont="1" applyFill="1" applyBorder="1" applyAlignment="1">
      <alignment vertical="center"/>
    </xf>
    <xf numFmtId="0" fontId="16" fillId="9" borderId="18" xfId="0" applyFont="1" applyFill="1" applyBorder="1" applyAlignment="1">
      <alignment vertical="center" wrapText="1"/>
    </xf>
    <xf numFmtId="0" fontId="16" fillId="5" borderId="18" xfId="0" applyFont="1" applyFill="1" applyBorder="1" applyAlignment="1">
      <alignment vertical="center" wrapText="1"/>
    </xf>
    <xf numFmtId="9" fontId="7" fillId="0" borderId="9" xfId="0" applyNumberFormat="1" applyFont="1" applyFill="1" applyBorder="1" applyAlignment="1">
      <alignment horizontal="center" vertical="center" wrapText="1"/>
    </xf>
    <xf numFmtId="9" fontId="20" fillId="0" borderId="19" xfId="0" applyNumberFormat="1" applyFont="1" applyFill="1" applyBorder="1" applyAlignment="1">
      <alignment horizontal="center" vertical="center" wrapText="1"/>
    </xf>
    <xf numFmtId="0" fontId="1" fillId="0" borderId="9" xfId="0" applyFont="1" applyFill="1" applyBorder="1" applyAlignment="1">
      <alignment vertical="center" wrapText="1"/>
    </xf>
    <xf numFmtId="0" fontId="19" fillId="0" borderId="9" xfId="0" applyFont="1" applyFill="1" applyBorder="1" applyAlignment="1">
      <alignment vertical="center" wrapText="1"/>
    </xf>
    <xf numFmtId="0" fontId="21" fillId="5" borderId="9" xfId="0" applyFont="1" applyFill="1" applyBorder="1" applyAlignment="1">
      <alignment horizontal="center" vertical="center" wrapText="1"/>
    </xf>
    <xf numFmtId="9" fontId="20" fillId="0" borderId="19" xfId="2" applyFont="1" applyFill="1" applyBorder="1" applyAlignment="1">
      <alignment horizontal="center" vertical="center" wrapText="1"/>
    </xf>
    <xf numFmtId="0" fontId="25" fillId="0" borderId="19" xfId="0" applyFont="1" applyFill="1" applyBorder="1" applyAlignment="1">
      <alignment horizontal="left" vertical="center" wrapText="1"/>
    </xf>
    <xf numFmtId="0" fontId="25" fillId="0" borderId="19" xfId="0" applyFont="1" applyFill="1" applyBorder="1" applyAlignment="1">
      <alignment horizontal="left" wrapText="1"/>
    </xf>
    <xf numFmtId="0" fontId="25" fillId="0" borderId="23" xfId="0" applyFont="1" applyFill="1" applyBorder="1" applyAlignment="1">
      <alignment horizontal="left" vertical="center" wrapText="1"/>
    </xf>
    <xf numFmtId="0" fontId="25" fillId="0" borderId="24" xfId="0" applyFont="1" applyFill="1" applyBorder="1" applyAlignment="1">
      <alignment horizontal="left" vertical="center" wrapText="1"/>
    </xf>
    <xf numFmtId="0" fontId="25" fillId="0" borderId="9" xfId="0" applyFont="1" applyFill="1" applyBorder="1" applyAlignment="1">
      <alignment horizontal="left" vertical="center" wrapText="1"/>
    </xf>
    <xf numFmtId="9" fontId="24" fillId="0" borderId="19" xfId="0" applyNumberFormat="1" applyFont="1" applyFill="1" applyBorder="1" applyAlignment="1">
      <alignment horizontal="left" vertical="center"/>
    </xf>
    <xf numFmtId="9" fontId="25" fillId="0" borderId="19" xfId="13" applyNumberFormat="1" applyFont="1" applyFill="1" applyBorder="1" applyAlignment="1">
      <alignment horizontal="left" vertical="center" wrapText="1"/>
    </xf>
    <xf numFmtId="9" fontId="25" fillId="0" borderId="9" xfId="0" applyNumberFormat="1" applyFont="1" applyFill="1" applyBorder="1" applyAlignment="1">
      <alignment horizontal="left" vertical="center" wrapText="1"/>
    </xf>
    <xf numFmtId="9" fontId="24" fillId="0" borderId="19" xfId="2" applyFont="1" applyFill="1" applyBorder="1" applyAlignment="1">
      <alignment horizontal="left" vertical="center"/>
    </xf>
    <xf numFmtId="9" fontId="24" fillId="0" borderId="19" xfId="13" applyNumberFormat="1" applyFont="1" applyFill="1" applyBorder="1" applyAlignment="1">
      <alignment horizontal="left" vertical="center"/>
    </xf>
    <xf numFmtId="9" fontId="25" fillId="0" borderId="9" xfId="0" applyNumberFormat="1" applyFont="1" applyFill="1" applyBorder="1" applyAlignment="1">
      <alignment horizontal="left" vertical="center"/>
    </xf>
    <xf numFmtId="0" fontId="24" fillId="0" borderId="19" xfId="0" applyFont="1" applyFill="1" applyBorder="1" applyAlignment="1">
      <alignment horizontal="left" vertical="center" wrapText="1"/>
    </xf>
    <xf numFmtId="0" fontId="24" fillId="0" borderId="22" xfId="0" applyFont="1" applyFill="1" applyBorder="1" applyAlignment="1">
      <alignment horizontal="left" vertical="center" wrapText="1"/>
    </xf>
    <xf numFmtId="9" fontId="24" fillId="0" borderId="19" xfId="13" applyFont="1" applyFill="1" applyBorder="1" applyAlignment="1">
      <alignment horizontal="left" vertical="center"/>
    </xf>
    <xf numFmtId="9" fontId="24" fillId="0" borderId="0" xfId="0" applyNumberFormat="1" applyFont="1" applyFill="1" applyAlignment="1">
      <alignment horizontal="left" vertical="center"/>
    </xf>
    <xf numFmtId="9" fontId="25" fillId="0" borderId="0" xfId="0" applyNumberFormat="1" applyFont="1" applyFill="1" applyAlignment="1">
      <alignment horizontal="left" vertical="center"/>
    </xf>
    <xf numFmtId="9" fontId="25" fillId="0" borderId="19" xfId="0" applyNumberFormat="1" applyFont="1" applyFill="1" applyBorder="1" applyAlignment="1">
      <alignment horizontal="left" vertical="center" wrapText="1"/>
    </xf>
    <xf numFmtId="9" fontId="25" fillId="0" borderId="19" xfId="13" applyFont="1" applyFill="1" applyBorder="1" applyAlignment="1">
      <alignment horizontal="left" vertical="center" wrapText="1"/>
    </xf>
    <xf numFmtId="9" fontId="24" fillId="0" borderId="19" xfId="2" applyNumberFormat="1" applyFont="1" applyFill="1" applyBorder="1" applyAlignment="1">
      <alignment horizontal="left" vertical="center"/>
    </xf>
    <xf numFmtId="0" fontId="24" fillId="0" borderId="19" xfId="0" applyFont="1" applyFill="1" applyBorder="1" applyAlignment="1">
      <alignment horizontal="left" wrapText="1"/>
    </xf>
    <xf numFmtId="9" fontId="25" fillId="0" borderId="9" xfId="2" applyNumberFormat="1" applyFont="1" applyFill="1" applyBorder="1" applyAlignment="1">
      <alignment horizontal="left" vertical="center"/>
    </xf>
    <xf numFmtId="9" fontId="25" fillId="0" borderId="19" xfId="0" applyNumberFormat="1" applyFont="1" applyFill="1" applyBorder="1" applyAlignment="1">
      <alignment horizontal="left" vertical="center"/>
    </xf>
    <xf numFmtId="0" fontId="25" fillId="0" borderId="19" xfId="0" applyFont="1" applyFill="1" applyBorder="1" applyAlignment="1">
      <alignment horizontal="left" vertical="top" wrapText="1"/>
    </xf>
    <xf numFmtId="0" fontId="24" fillId="0" borderId="19" xfId="0" applyFont="1" applyFill="1" applyBorder="1" applyAlignment="1">
      <alignment horizontal="left" vertical="top" wrapText="1"/>
    </xf>
    <xf numFmtId="9" fontId="25" fillId="0" borderId="19" xfId="13" applyFont="1" applyFill="1" applyBorder="1" applyAlignment="1">
      <alignment horizontal="left" vertical="top" wrapText="1"/>
    </xf>
    <xf numFmtId="0" fontId="25" fillId="0" borderId="20" xfId="0" applyFont="1" applyFill="1" applyBorder="1" applyAlignment="1">
      <alignment horizontal="left" vertical="center" wrapText="1"/>
    </xf>
    <xf numFmtId="0" fontId="25" fillId="0" borderId="21" xfId="0" applyFont="1" applyFill="1" applyBorder="1" applyAlignment="1">
      <alignment horizontal="left" vertical="center" wrapText="1"/>
    </xf>
    <xf numFmtId="0" fontId="25" fillId="0" borderId="0" xfId="0" applyFont="1" applyFill="1" applyAlignment="1">
      <alignment horizontal="left" vertical="center" wrapText="1"/>
    </xf>
    <xf numFmtId="0" fontId="25" fillId="0" borderId="9" xfId="0" applyFont="1" applyFill="1" applyBorder="1" applyAlignment="1">
      <alignment horizontal="left" vertical="center"/>
    </xf>
    <xf numFmtId="0" fontId="28" fillId="3" borderId="9" xfId="0" applyFont="1" applyFill="1" applyBorder="1" applyAlignment="1">
      <alignment horizontal="center" vertical="center"/>
    </xf>
    <xf numFmtId="0" fontId="28" fillId="3" borderId="9" xfId="0" applyFont="1" applyFill="1" applyBorder="1" applyAlignment="1">
      <alignment horizontal="center" vertical="center" wrapText="1"/>
    </xf>
    <xf numFmtId="0" fontId="28" fillId="4" borderId="9" xfId="0" applyFont="1" applyFill="1" applyBorder="1" applyAlignment="1">
      <alignment horizontal="center" vertical="center" wrapText="1"/>
    </xf>
    <xf numFmtId="9" fontId="25" fillId="0" borderId="9" xfId="0" applyNumberFormat="1" applyFont="1" applyBorder="1" applyAlignment="1">
      <alignment horizontal="left" vertical="top" wrapText="1"/>
    </xf>
    <xf numFmtId="0" fontId="25" fillId="0" borderId="9" xfId="0" applyFont="1" applyBorder="1" applyAlignment="1">
      <alignment horizontal="left" vertical="top" wrapText="1"/>
    </xf>
    <xf numFmtId="0" fontId="25" fillId="0" borderId="19" xfId="0" applyFont="1" applyBorder="1" applyAlignment="1">
      <alignment horizontal="left" vertical="center" wrapText="1"/>
    </xf>
    <xf numFmtId="0" fontId="25" fillId="0" borderId="9" xfId="0" applyFont="1" applyBorder="1" applyAlignment="1">
      <alignment horizontal="left" vertical="center" wrapText="1"/>
    </xf>
    <xf numFmtId="0" fontId="25" fillId="0" borderId="0" xfId="0" applyFont="1" applyAlignment="1">
      <alignment horizontal="left" vertical="center" wrapText="1"/>
    </xf>
    <xf numFmtId="0" fontId="24" fillId="0" borderId="0" xfId="0" applyFont="1" applyAlignment="1">
      <alignment horizontal="center" vertical="center"/>
    </xf>
    <xf numFmtId="0" fontId="24" fillId="0" borderId="0" xfId="0" applyFont="1" applyAlignment="1">
      <alignment horizontal="left" vertical="center"/>
    </xf>
    <xf numFmtId="0" fontId="25" fillId="0" borderId="0" xfId="0" applyFont="1" applyAlignment="1">
      <alignment horizontal="left" vertical="center"/>
    </xf>
    <xf numFmtId="9" fontId="25" fillId="0" borderId="9" xfId="0" applyNumberFormat="1" applyFont="1" applyBorder="1" applyAlignment="1">
      <alignment horizontal="left" vertical="center" wrapText="1"/>
    </xf>
    <xf numFmtId="9" fontId="25" fillId="0" borderId="9" xfId="0" applyNumberFormat="1" applyFont="1" applyBorder="1" applyAlignment="1">
      <alignment horizontal="left" vertical="center"/>
    </xf>
    <xf numFmtId="0" fontId="25" fillId="0" borderId="4" xfId="0" applyFont="1" applyBorder="1" applyAlignment="1">
      <alignment horizontal="left" vertical="center" wrapText="1"/>
    </xf>
    <xf numFmtId="14" fontId="25" fillId="0" borderId="9" xfId="0" applyNumberFormat="1" applyFont="1" applyBorder="1" applyAlignment="1">
      <alignment horizontal="left" vertical="center" wrapText="1"/>
    </xf>
    <xf numFmtId="14" fontId="25" fillId="0" borderId="9" xfId="0" applyNumberFormat="1" applyFont="1" applyBorder="1" applyAlignment="1">
      <alignment horizontal="left" vertical="center"/>
    </xf>
    <xf numFmtId="9" fontId="25" fillId="12" borderId="19" xfId="13" applyFont="1" applyFill="1" applyBorder="1" applyAlignment="1">
      <alignment horizontal="left" vertical="center"/>
    </xf>
    <xf numFmtId="9" fontId="25" fillId="0" borderId="19" xfId="13" applyFont="1" applyFill="1" applyBorder="1" applyAlignment="1">
      <alignment horizontal="left" vertical="center"/>
    </xf>
    <xf numFmtId="0" fontId="25" fillId="0" borderId="9" xfId="0" applyFont="1" applyBorder="1" applyAlignment="1">
      <alignment horizontal="left" vertical="center"/>
    </xf>
    <xf numFmtId="9" fontId="25" fillId="5" borderId="9" xfId="0" applyNumberFormat="1" applyFont="1" applyFill="1" applyBorder="1" applyAlignment="1">
      <alignment horizontal="left" vertical="center"/>
    </xf>
    <xf numFmtId="0" fontId="25" fillId="0" borderId="4" xfId="0" applyFont="1" applyBorder="1" applyAlignment="1">
      <alignment horizontal="left" vertical="top" wrapText="1"/>
    </xf>
    <xf numFmtId="14" fontId="25" fillId="0" borderId="9" xfId="0" applyNumberFormat="1" applyFont="1" applyBorder="1" applyAlignment="1">
      <alignment horizontal="left" vertical="top" wrapText="1"/>
    </xf>
    <xf numFmtId="0" fontId="25" fillId="0" borderId="0" xfId="0" applyFont="1" applyAlignment="1">
      <alignment horizontal="left" vertical="top" wrapText="1"/>
    </xf>
    <xf numFmtId="0" fontId="25" fillId="0" borderId="19" xfId="0" applyFont="1" applyBorder="1" applyAlignment="1">
      <alignment horizontal="left" vertical="top" wrapText="1"/>
    </xf>
    <xf numFmtId="0" fontId="24" fillId="0" borderId="0" xfId="0" applyFont="1" applyAlignment="1">
      <alignment horizontal="left" vertical="top" wrapText="1"/>
    </xf>
    <xf numFmtId="9" fontId="25" fillId="12" borderId="19" xfId="13" applyFont="1" applyFill="1" applyBorder="1" applyAlignment="1">
      <alignment horizontal="left" vertical="top" wrapText="1"/>
    </xf>
    <xf numFmtId="9" fontId="25" fillId="0" borderId="19" xfId="2" applyFont="1" applyFill="1" applyBorder="1" applyAlignment="1">
      <alignment horizontal="left" vertical="top" wrapText="1"/>
    </xf>
    <xf numFmtId="0" fontId="24" fillId="0" borderId="19" xfId="0" applyFont="1" applyBorder="1" applyAlignment="1">
      <alignment horizontal="left" vertical="top" wrapText="1"/>
    </xf>
    <xf numFmtId="9" fontId="25" fillId="5" borderId="9" xfId="0" applyNumberFormat="1" applyFont="1" applyFill="1" applyBorder="1" applyAlignment="1">
      <alignment horizontal="left" vertical="top" wrapText="1"/>
    </xf>
    <xf numFmtId="9" fontId="25" fillId="11" borderId="19" xfId="13" applyFont="1" applyFill="1" applyBorder="1" applyAlignment="1">
      <alignment horizontal="left" vertical="top" wrapText="1"/>
    </xf>
    <xf numFmtId="9" fontId="25" fillId="12" borderId="19" xfId="2" applyFont="1" applyFill="1" applyBorder="1" applyAlignment="1">
      <alignment horizontal="left" vertical="top" wrapText="1"/>
    </xf>
    <xf numFmtId="9" fontId="25" fillId="13" borderId="19" xfId="13" applyFont="1" applyFill="1" applyBorder="1" applyAlignment="1">
      <alignment horizontal="left" vertical="top" wrapText="1"/>
    </xf>
    <xf numFmtId="0" fontId="25" fillId="5" borderId="9" xfId="0" applyFont="1" applyFill="1" applyBorder="1" applyAlignment="1">
      <alignment horizontal="left" vertical="center" wrapText="1"/>
    </xf>
    <xf numFmtId="14" fontId="25" fillId="5" borderId="9" xfId="0" applyNumberFormat="1" applyFont="1" applyFill="1" applyBorder="1" applyAlignment="1">
      <alignment horizontal="left" vertical="center" wrapText="1"/>
    </xf>
    <xf numFmtId="9" fontId="25" fillId="12" borderId="19" xfId="0" applyNumberFormat="1" applyFont="1" applyFill="1" applyBorder="1" applyAlignment="1">
      <alignment horizontal="left" vertical="center"/>
    </xf>
    <xf numFmtId="0" fontId="25" fillId="0" borderId="11" xfId="0" applyFont="1" applyBorder="1" applyAlignment="1">
      <alignment horizontal="left" vertical="center" wrapText="1"/>
    </xf>
    <xf numFmtId="0" fontId="25" fillId="0" borderId="19" xfId="0" applyFont="1" applyBorder="1" applyAlignment="1">
      <alignment horizontal="left" vertical="center"/>
    </xf>
    <xf numFmtId="0" fontId="25" fillId="0" borderId="9" xfId="0" applyFont="1" applyBorder="1" applyAlignment="1">
      <alignment horizontal="left" wrapText="1"/>
    </xf>
    <xf numFmtId="0" fontId="24" fillId="0" borderId="19" xfId="0" applyFont="1" applyBorder="1" applyAlignment="1">
      <alignment horizontal="left" vertical="center" wrapText="1"/>
    </xf>
    <xf numFmtId="9" fontId="24" fillId="0" borderId="0" xfId="2" applyFont="1" applyAlignment="1">
      <alignment horizontal="left" vertical="center"/>
    </xf>
    <xf numFmtId="9" fontId="24" fillId="0" borderId="0" xfId="0" applyNumberFormat="1" applyFont="1" applyAlignment="1">
      <alignment horizontal="left" vertical="center"/>
    </xf>
    <xf numFmtId="0" fontId="24" fillId="0" borderId="29" xfId="0" applyFont="1" applyBorder="1" applyAlignment="1">
      <alignment horizontal="left" vertical="center" wrapText="1"/>
    </xf>
    <xf numFmtId="0" fontId="24" fillId="0" borderId="0" xfId="0" applyFont="1" applyAlignment="1">
      <alignment horizontal="left" wrapText="1"/>
    </xf>
    <xf numFmtId="9" fontId="25" fillId="0" borderId="26" xfId="0" applyNumberFormat="1" applyFont="1" applyFill="1" applyBorder="1" applyAlignment="1">
      <alignment horizontal="left" vertical="center" wrapText="1"/>
    </xf>
    <xf numFmtId="0" fontId="25" fillId="0" borderId="26" xfId="0" applyFont="1" applyFill="1" applyBorder="1" applyAlignment="1">
      <alignment horizontal="left" vertical="center" wrapText="1"/>
    </xf>
    <xf numFmtId="0" fontId="25" fillId="0" borderId="27" xfId="0" applyFont="1" applyFill="1" applyBorder="1" applyAlignment="1">
      <alignment horizontal="left" wrapText="1"/>
    </xf>
    <xf numFmtId="9" fontId="25" fillId="5" borderId="9" xfId="0" applyNumberFormat="1" applyFont="1" applyFill="1" applyBorder="1" applyAlignment="1">
      <alignment horizontal="left" vertical="center" wrapText="1"/>
    </xf>
    <xf numFmtId="0" fontId="25" fillId="0" borderId="18" xfId="0" applyFont="1" applyFill="1" applyBorder="1" applyAlignment="1">
      <alignment horizontal="left" wrapText="1"/>
    </xf>
    <xf numFmtId="0" fontId="25" fillId="0" borderId="11" xfId="0" applyFont="1" applyFill="1" applyBorder="1" applyAlignment="1">
      <alignment horizontal="left" vertical="center" wrapText="1"/>
    </xf>
    <xf numFmtId="14" fontId="25" fillId="0" borderId="9" xfId="0" applyNumberFormat="1" applyFont="1" applyFill="1" applyBorder="1" applyAlignment="1">
      <alignment horizontal="left" vertical="center" wrapText="1"/>
    </xf>
    <xf numFmtId="9" fontId="25" fillId="0" borderId="19" xfId="2" applyFont="1" applyFill="1" applyBorder="1" applyAlignment="1">
      <alignment horizontal="left" vertical="center" wrapText="1"/>
    </xf>
    <xf numFmtId="0" fontId="24" fillId="0" borderId="30" xfId="0" applyFont="1" applyFill="1" applyBorder="1" applyAlignment="1">
      <alignment horizontal="left" vertical="center" wrapText="1"/>
    </xf>
    <xf numFmtId="0" fontId="24" fillId="0" borderId="0" xfId="0" applyFont="1" applyFill="1" applyAlignment="1">
      <alignment horizontal="left" wrapText="1"/>
    </xf>
    <xf numFmtId="0" fontId="25" fillId="5" borderId="11" xfId="0" applyFont="1" applyFill="1" applyBorder="1" applyAlignment="1">
      <alignment horizontal="left" vertical="center" wrapText="1"/>
    </xf>
    <xf numFmtId="9" fontId="25" fillId="5" borderId="11" xfId="0" applyNumberFormat="1" applyFont="1" applyFill="1" applyBorder="1" applyAlignment="1">
      <alignment horizontal="left" vertical="center" wrapText="1"/>
    </xf>
    <xf numFmtId="0" fontId="25" fillId="0" borderId="10" xfId="0" applyFont="1" applyBorder="1" applyAlignment="1">
      <alignment horizontal="left" vertical="center" wrapText="1"/>
    </xf>
    <xf numFmtId="0" fontId="25" fillId="10" borderId="9" xfId="0" applyFont="1" applyFill="1" applyBorder="1" applyAlignment="1">
      <alignment horizontal="left" vertical="center" wrapText="1"/>
    </xf>
    <xf numFmtId="0" fontId="24" fillId="0" borderId="0" xfId="0" applyFont="1" applyAlignment="1">
      <alignment horizontal="left" vertical="center" wrapText="1"/>
    </xf>
    <xf numFmtId="9" fontId="25" fillId="10" borderId="9" xfId="0" applyNumberFormat="1" applyFont="1" applyFill="1" applyBorder="1" applyAlignment="1">
      <alignment horizontal="left" vertical="center" wrapText="1"/>
    </xf>
    <xf numFmtId="14" fontId="25" fillId="10" borderId="9" xfId="0" applyNumberFormat="1" applyFont="1" applyFill="1" applyBorder="1" applyAlignment="1">
      <alignment horizontal="left" vertical="center" wrapText="1"/>
    </xf>
    <xf numFmtId="0" fontId="25" fillId="10" borderId="9" xfId="0" applyFont="1" applyFill="1" applyBorder="1" applyAlignment="1">
      <alignment horizontal="left" vertical="center"/>
    </xf>
    <xf numFmtId="0" fontId="24" fillId="10" borderId="0" xfId="0" applyFont="1" applyFill="1" applyAlignment="1">
      <alignment horizontal="left" vertical="center"/>
    </xf>
    <xf numFmtId="0" fontId="29" fillId="0" borderId="19" xfId="0" applyFont="1" applyFill="1" applyBorder="1" applyAlignment="1">
      <alignment horizontal="left" vertical="center" wrapText="1"/>
    </xf>
    <xf numFmtId="0" fontId="31" fillId="0" borderId="18" xfId="1" applyFont="1" applyFill="1" applyBorder="1" applyAlignment="1" applyProtection="1">
      <alignment horizontal="left" vertical="center" wrapText="1"/>
    </xf>
    <xf numFmtId="9" fontId="29" fillId="0" borderId="19" xfId="13" applyFont="1" applyFill="1" applyBorder="1" applyAlignment="1">
      <alignment horizontal="left" vertical="center" wrapText="1"/>
    </xf>
    <xf numFmtId="1" fontId="25" fillId="0" borderId="9" xfId="0" applyNumberFormat="1" applyFont="1" applyBorder="1" applyAlignment="1">
      <alignment horizontal="left" vertical="center" wrapText="1"/>
    </xf>
    <xf numFmtId="0" fontId="25" fillId="0" borderId="25" xfId="0" applyFont="1" applyBorder="1" applyAlignment="1">
      <alignment horizontal="left" vertical="center" wrapText="1"/>
    </xf>
    <xf numFmtId="9" fontId="25" fillId="0" borderId="0" xfId="0" applyNumberFormat="1" applyFont="1" applyAlignment="1">
      <alignment horizontal="left" vertical="center"/>
    </xf>
    <xf numFmtId="0" fontId="25" fillId="0" borderId="4" xfId="0" applyFont="1" applyBorder="1" applyAlignment="1">
      <alignment horizontal="left" vertical="center"/>
    </xf>
    <xf numFmtId="0" fontId="24" fillId="0" borderId="0" xfId="0" applyFont="1" applyFill="1" applyAlignment="1">
      <alignment horizontal="left" vertical="center"/>
    </xf>
    <xf numFmtId="0" fontId="24" fillId="0" borderId="18" xfId="0" applyFont="1" applyBorder="1" applyAlignment="1">
      <alignment horizontal="left" vertical="center"/>
    </xf>
    <xf numFmtId="9" fontId="25" fillId="12" borderId="22" xfId="13" applyFont="1" applyFill="1" applyBorder="1" applyAlignment="1">
      <alignment horizontal="left" vertical="center"/>
    </xf>
    <xf numFmtId="0" fontId="27" fillId="0" borderId="0" xfId="0" applyFont="1" applyAlignment="1">
      <alignment horizontal="center" vertical="center"/>
    </xf>
    <xf numFmtId="0" fontId="24" fillId="0" borderId="0" xfId="0" applyFont="1" applyAlignment="1">
      <alignment horizontal="center" wrapText="1"/>
    </xf>
    <xf numFmtId="0" fontId="24" fillId="0" borderId="0" xfId="0" applyFont="1" applyAlignment="1">
      <alignment horizontal="center" vertical="top" wrapText="1"/>
    </xf>
    <xf numFmtId="0" fontId="28" fillId="3" borderId="9" xfId="0" applyFont="1" applyFill="1" applyBorder="1" applyAlignment="1">
      <alignment horizontal="center" vertical="top" wrapText="1"/>
    </xf>
    <xf numFmtId="0" fontId="28" fillId="4" borderId="9" xfId="0" applyFont="1" applyFill="1" applyBorder="1" applyAlignment="1">
      <alignment horizontal="center" vertical="top" wrapText="1"/>
    </xf>
    <xf numFmtId="0" fontId="25" fillId="0" borderId="11" xfId="0" applyFont="1" applyBorder="1" applyAlignment="1">
      <alignment horizontal="left" vertical="center" wrapText="1"/>
    </xf>
    <xf numFmtId="0" fontId="25" fillId="0" borderId="29" xfId="0" applyFont="1" applyFill="1" applyBorder="1" applyAlignment="1">
      <alignment horizontal="left" vertical="center" wrapText="1"/>
    </xf>
    <xf numFmtId="165" fontId="7" fillId="0" borderId="9" xfId="0" applyNumberFormat="1" applyFont="1" applyFill="1" applyBorder="1" applyAlignment="1">
      <alignment horizontal="center" vertical="center" wrapText="1"/>
    </xf>
    <xf numFmtId="165" fontId="7" fillId="0" borderId="9" xfId="0" applyNumberFormat="1" applyFont="1" applyFill="1" applyBorder="1" applyAlignment="1">
      <alignment horizontal="center" vertical="center"/>
    </xf>
    <xf numFmtId="0" fontId="7" fillId="0" borderId="9" xfId="0" applyFont="1" applyFill="1" applyBorder="1" applyAlignment="1">
      <alignment horizontal="center" vertical="center" wrapText="1"/>
    </xf>
    <xf numFmtId="0" fontId="7" fillId="0" borderId="9" xfId="0" applyFont="1" applyFill="1" applyBorder="1" applyAlignment="1">
      <alignment horizontal="left" vertical="center" wrapText="1"/>
    </xf>
    <xf numFmtId="0" fontId="10" fillId="0" borderId="4" xfId="0" applyFont="1" applyFill="1" applyBorder="1" applyAlignment="1">
      <alignment horizontal="center" vertical="center" wrapText="1"/>
    </xf>
    <xf numFmtId="14" fontId="7" fillId="0" borderId="9" xfId="0" applyNumberFormat="1" applyFont="1" applyFill="1" applyBorder="1" applyAlignment="1">
      <alignment horizontal="center" vertical="center" wrapText="1"/>
    </xf>
    <xf numFmtId="14" fontId="7" fillId="0" borderId="9" xfId="0" applyNumberFormat="1" applyFont="1" applyFill="1" applyBorder="1" applyAlignment="1">
      <alignment horizontal="center" vertical="center"/>
    </xf>
    <xf numFmtId="0" fontId="1" fillId="0" borderId="19" xfId="0" applyFont="1" applyFill="1" applyBorder="1" applyAlignment="1">
      <alignment horizontal="center" vertical="center" wrapText="1"/>
    </xf>
    <xf numFmtId="0" fontId="0" fillId="0" borderId="19" xfId="0" applyFont="1" applyFill="1" applyBorder="1" applyAlignment="1">
      <alignment vertical="top" wrapText="1"/>
    </xf>
    <xf numFmtId="0" fontId="1" fillId="0" borderId="9" xfId="0" applyFont="1" applyFill="1" applyBorder="1"/>
    <xf numFmtId="0" fontId="1" fillId="0" borderId="0" xfId="0" applyFont="1" applyFill="1"/>
    <xf numFmtId="0" fontId="19" fillId="0" borderId="0" xfId="0" applyFont="1" applyFill="1"/>
    <xf numFmtId="0" fontId="0" fillId="0" borderId="0" xfId="0" applyFont="1" applyFill="1" applyAlignment="1"/>
    <xf numFmtId="0" fontId="1" fillId="0" borderId="19" xfId="0" applyFont="1" applyFill="1" applyBorder="1" applyAlignment="1">
      <alignment vertical="top" wrapText="1"/>
    </xf>
    <xf numFmtId="0" fontId="19" fillId="0" borderId="19" xfId="0" applyFont="1" applyFill="1" applyBorder="1" applyAlignment="1">
      <alignment horizontal="center" vertical="center" wrapText="1"/>
    </xf>
    <xf numFmtId="0" fontId="19" fillId="0" borderId="19" xfId="0" applyFont="1" applyFill="1" applyBorder="1" applyAlignment="1">
      <alignment vertical="top" wrapText="1"/>
    </xf>
    <xf numFmtId="0" fontId="21" fillId="0" borderId="9" xfId="0" applyFont="1" applyFill="1" applyBorder="1" applyAlignment="1">
      <alignment horizontal="center" vertical="center" wrapText="1"/>
    </xf>
    <xf numFmtId="9" fontId="25" fillId="12" borderId="26" xfId="0" applyNumberFormat="1" applyFont="1" applyFill="1" applyBorder="1" applyAlignment="1">
      <alignment horizontal="left" vertical="center" wrapText="1"/>
    </xf>
    <xf numFmtId="0" fontId="25" fillId="12" borderId="28" xfId="0" applyFont="1" applyFill="1" applyBorder="1" applyAlignment="1">
      <alignment horizontal="left" vertical="center" wrapText="1"/>
    </xf>
    <xf numFmtId="9" fontId="25" fillId="12" borderId="9" xfId="0" applyNumberFormat="1" applyFont="1" applyFill="1" applyBorder="1" applyAlignment="1">
      <alignment horizontal="left" vertical="center" wrapText="1"/>
    </xf>
    <xf numFmtId="9" fontId="25" fillId="12" borderId="19" xfId="2" applyFont="1" applyFill="1" applyBorder="1" applyAlignment="1">
      <alignment horizontal="left" vertical="center" wrapText="1"/>
    </xf>
    <xf numFmtId="0" fontId="24" fillId="12" borderId="19" xfId="0" applyFont="1" applyFill="1" applyBorder="1" applyAlignment="1">
      <alignment horizontal="left" vertical="center" wrapText="1"/>
    </xf>
    <xf numFmtId="0" fontId="25" fillId="12" borderId="19" xfId="1" applyFont="1" applyFill="1" applyBorder="1" applyAlignment="1">
      <alignment horizontal="left" vertical="center" wrapText="1"/>
    </xf>
    <xf numFmtId="9" fontId="25" fillId="12" borderId="19" xfId="8" applyFont="1" applyFill="1" applyBorder="1" applyAlignment="1">
      <alignment horizontal="center" vertical="center" wrapText="1"/>
    </xf>
    <xf numFmtId="9" fontId="25" fillId="0" borderId="19" xfId="2" applyFont="1" applyBorder="1" applyAlignment="1">
      <alignment horizontal="center" vertical="center" wrapText="1"/>
    </xf>
    <xf numFmtId="9" fontId="25" fillId="0" borderId="19" xfId="2" applyFont="1" applyFill="1" applyBorder="1" applyAlignment="1">
      <alignment horizontal="center" vertical="center" wrapText="1"/>
    </xf>
    <xf numFmtId="9" fontId="25" fillId="12" borderId="19" xfId="2" applyFont="1" applyFill="1" applyBorder="1" applyAlignment="1">
      <alignment horizontal="center" vertical="center" wrapText="1"/>
    </xf>
    <xf numFmtId="9" fontId="25" fillId="0" borderId="9" xfId="0" applyNumberFormat="1" applyFont="1" applyBorder="1" applyAlignment="1">
      <alignment horizontal="center" vertical="center" wrapText="1"/>
    </xf>
    <xf numFmtId="10" fontId="25" fillId="0" borderId="9" xfId="0" applyNumberFormat="1" applyFont="1" applyFill="1" applyBorder="1" applyAlignment="1">
      <alignment horizontal="center" vertical="center"/>
    </xf>
    <xf numFmtId="9" fontId="25" fillId="10" borderId="9" xfId="0" applyNumberFormat="1" applyFont="1" applyFill="1" applyBorder="1" applyAlignment="1">
      <alignment horizontal="center" vertical="center" wrapText="1"/>
    </xf>
    <xf numFmtId="9" fontId="25" fillId="0" borderId="9" xfId="0" applyNumberFormat="1" applyFont="1" applyFill="1" applyBorder="1" applyAlignment="1">
      <alignment horizontal="center" vertical="center" wrapText="1"/>
    </xf>
    <xf numFmtId="9" fontId="25" fillId="12" borderId="9" xfId="0" applyNumberFormat="1" applyFont="1" applyFill="1" applyBorder="1" applyAlignment="1">
      <alignment horizontal="center" vertical="center" wrapText="1"/>
    </xf>
    <xf numFmtId="0" fontId="25" fillId="0" borderId="19"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4" fillId="0" borderId="19" xfId="0" applyFont="1" applyFill="1" applyBorder="1" applyAlignment="1">
      <alignment horizontal="center" vertical="center" wrapText="1"/>
    </xf>
    <xf numFmtId="0" fontId="0" fillId="0" borderId="0" xfId="0" applyFont="1" applyAlignment="1">
      <alignment horizontal="center"/>
    </xf>
    <xf numFmtId="9" fontId="25" fillId="12" borderId="19" xfId="13" applyFont="1" applyFill="1" applyBorder="1" applyAlignment="1">
      <alignment horizontal="center" vertical="center"/>
    </xf>
    <xf numFmtId="9" fontId="25" fillId="0" borderId="19" xfId="13" applyFont="1" applyFill="1" applyBorder="1" applyAlignment="1">
      <alignment horizontal="center" vertical="center"/>
    </xf>
    <xf numFmtId="0" fontId="25" fillId="0" borderId="0" xfId="0" applyFont="1" applyAlignment="1">
      <alignment horizontal="center" vertical="center"/>
    </xf>
    <xf numFmtId="0" fontId="25" fillId="12" borderId="9" xfId="0" applyFont="1" applyFill="1" applyBorder="1" applyAlignment="1">
      <alignment horizontal="left" vertical="center" wrapText="1"/>
    </xf>
    <xf numFmtId="0" fontId="25" fillId="12" borderId="4" xfId="0" applyFont="1" applyFill="1" applyBorder="1" applyAlignment="1">
      <alignment horizontal="left" vertical="center" wrapText="1"/>
    </xf>
    <xf numFmtId="14" fontId="25" fillId="12" borderId="9" xfId="0" applyNumberFormat="1" applyFont="1" applyFill="1" applyBorder="1" applyAlignment="1">
      <alignment horizontal="left" vertical="center" wrapText="1"/>
    </xf>
    <xf numFmtId="9" fontId="25" fillId="12" borderId="19" xfId="13" applyFont="1" applyFill="1" applyBorder="1" applyAlignment="1">
      <alignment horizontal="left" vertical="center" wrapText="1"/>
    </xf>
    <xf numFmtId="0" fontId="25" fillId="12" borderId="19" xfId="0" applyFont="1" applyFill="1" applyBorder="1" applyAlignment="1">
      <alignment horizontal="left" vertical="center" wrapText="1"/>
    </xf>
    <xf numFmtId="0" fontId="25" fillId="12" borderId="9" xfId="0" applyFont="1" applyFill="1" applyBorder="1" applyAlignment="1">
      <alignment horizontal="left" vertical="center"/>
    </xf>
    <xf numFmtId="0" fontId="24" fillId="12" borderId="0" xfId="0" applyFont="1" applyFill="1" applyAlignment="1">
      <alignment horizontal="left" vertical="center"/>
    </xf>
    <xf numFmtId="9" fontId="25" fillId="0" borderId="9" xfId="0" applyNumberFormat="1" applyFont="1" applyFill="1" applyBorder="1" applyAlignment="1">
      <alignment horizontal="center" vertical="center"/>
    </xf>
    <xf numFmtId="9" fontId="25" fillId="0" borderId="19" xfId="0" applyNumberFormat="1" applyFont="1" applyFill="1" applyBorder="1" applyAlignment="1">
      <alignment horizontal="center" vertical="center"/>
    </xf>
    <xf numFmtId="0" fontId="25" fillId="0" borderId="4" xfId="0" applyFont="1" applyFill="1" applyBorder="1" applyAlignment="1">
      <alignment horizontal="left" vertical="center" wrapText="1"/>
    </xf>
    <xf numFmtId="14" fontId="25" fillId="0" borderId="9" xfId="0" applyNumberFormat="1" applyFont="1" applyFill="1" applyBorder="1" applyAlignment="1">
      <alignment horizontal="left" vertical="center"/>
    </xf>
    <xf numFmtId="0" fontId="25" fillId="0" borderId="19" xfId="0" applyFont="1" applyFill="1" applyBorder="1" applyAlignment="1">
      <alignment horizontal="left" vertical="center"/>
    </xf>
    <xf numFmtId="0" fontId="25" fillId="0" borderId="0" xfId="0" applyFont="1" applyFill="1" applyAlignment="1">
      <alignment horizontal="left" vertical="center"/>
    </xf>
    <xf numFmtId="14" fontId="25" fillId="0" borderId="6" xfId="0" applyNumberFormat="1" applyFont="1" applyBorder="1" applyAlignment="1">
      <alignment horizontal="left" vertical="center" wrapText="1"/>
    </xf>
    <xf numFmtId="9" fontId="25" fillId="0" borderId="11" xfId="0" applyNumberFormat="1" applyFont="1" applyBorder="1" applyAlignment="1">
      <alignment horizontal="left" vertical="center" wrapText="1"/>
    </xf>
    <xf numFmtId="0" fontId="25" fillId="0" borderId="31" xfId="0" applyFont="1" applyBorder="1" applyAlignment="1">
      <alignment horizontal="left" vertical="center" wrapText="1"/>
    </xf>
    <xf numFmtId="0" fontId="27" fillId="2" borderId="1" xfId="0" applyFont="1" applyFill="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8" fillId="4" borderId="5" xfId="0" applyFont="1" applyFill="1" applyBorder="1" applyAlignment="1">
      <alignment horizontal="center" vertical="center"/>
    </xf>
    <xf numFmtId="0" fontId="25" fillId="0" borderId="7" xfId="0" applyFont="1" applyBorder="1" applyAlignment="1">
      <alignment horizontal="center" vertical="center"/>
    </xf>
    <xf numFmtId="0" fontId="25" fillId="0" borderId="6" xfId="0" applyFont="1" applyBorder="1" applyAlignment="1">
      <alignment horizontal="center" vertical="center"/>
    </xf>
    <xf numFmtId="0" fontId="28" fillId="3" borderId="4" xfId="0" applyFont="1" applyFill="1" applyBorder="1" applyAlignment="1">
      <alignment horizontal="center" vertical="center" wrapText="1"/>
    </xf>
    <xf numFmtId="0" fontId="25" fillId="0" borderId="8" xfId="0" applyFont="1" applyBorder="1" applyAlignment="1">
      <alignment horizontal="center" vertical="center"/>
    </xf>
    <xf numFmtId="0" fontId="25" fillId="0" borderId="10" xfId="0" applyFont="1" applyBorder="1" applyAlignment="1">
      <alignment horizontal="center" vertical="center"/>
    </xf>
    <xf numFmtId="0" fontId="28" fillId="3" borderId="5" xfId="0" applyFont="1" applyFill="1" applyBorder="1" applyAlignment="1">
      <alignment horizontal="center" vertical="center" wrapText="1"/>
    </xf>
    <xf numFmtId="0" fontId="28" fillId="3" borderId="5" xfId="0" applyFont="1" applyFill="1" applyBorder="1" applyAlignment="1">
      <alignment horizontal="center" vertical="center"/>
    </xf>
    <xf numFmtId="0" fontId="25" fillId="0" borderId="4" xfId="0" applyFont="1" applyBorder="1" applyAlignment="1">
      <alignment horizontal="left" vertical="center" wrapText="1"/>
    </xf>
    <xf numFmtId="0" fontId="25" fillId="0" borderId="10" xfId="0" applyFont="1" applyBorder="1" applyAlignment="1">
      <alignment horizontal="left" vertical="center"/>
    </xf>
    <xf numFmtId="0" fontId="25" fillId="5" borderId="4" xfId="0" applyFont="1" applyFill="1" applyBorder="1" applyAlignment="1">
      <alignment horizontal="left" vertical="center" wrapText="1"/>
    </xf>
    <xf numFmtId="9" fontId="25" fillId="0" borderId="4" xfId="0" applyNumberFormat="1" applyFont="1" applyBorder="1" applyAlignment="1">
      <alignment horizontal="left" vertical="center" wrapText="1"/>
    </xf>
    <xf numFmtId="9" fontId="25" fillId="0" borderId="4" xfId="0" applyNumberFormat="1" applyFont="1" applyBorder="1" applyAlignment="1">
      <alignment horizontal="left" vertical="center"/>
    </xf>
    <xf numFmtId="0" fontId="25" fillId="0" borderId="8" xfId="0" applyFont="1" applyBorder="1" applyAlignment="1">
      <alignment horizontal="left" vertical="center"/>
    </xf>
    <xf numFmtId="0" fontId="2" fillId="2" borderId="5" xfId="0" applyFont="1" applyFill="1" applyBorder="1" applyAlignment="1">
      <alignment horizontal="center" vertical="center"/>
    </xf>
    <xf numFmtId="0" fontId="3" fillId="0" borderId="7" xfId="0" applyFont="1" applyBorder="1"/>
    <xf numFmtId="0" fontId="3" fillId="0" borderId="6" xfId="0" applyFont="1" applyBorder="1"/>
    <xf numFmtId="14" fontId="7" fillId="0" borderId="4" xfId="0" applyNumberFormat="1" applyFont="1" applyBorder="1" applyAlignment="1">
      <alignment horizontal="center" vertical="center" wrapText="1"/>
    </xf>
    <xf numFmtId="0" fontId="3" fillId="0" borderId="8" xfId="0" applyFont="1" applyBorder="1"/>
    <xf numFmtId="0" fontId="3" fillId="0" borderId="10" xfId="0" applyFont="1" applyBorder="1"/>
    <xf numFmtId="0" fontId="1" fillId="0" borderId="4" xfId="0" applyFont="1" applyBorder="1" applyAlignment="1">
      <alignment horizontal="center" vertical="center" wrapText="1"/>
    </xf>
    <xf numFmtId="10" fontId="1" fillId="0" borderId="4" xfId="0" applyNumberFormat="1" applyFont="1" applyBorder="1" applyAlignment="1">
      <alignment horizontal="center" vertical="center" wrapText="1"/>
    </xf>
    <xf numFmtId="0" fontId="3" fillId="0" borderId="8" xfId="0" applyFont="1" applyBorder="1" applyAlignment="1">
      <alignment horizontal="center"/>
    </xf>
    <xf numFmtId="0" fontId="3" fillId="0" borderId="10" xfId="0" applyFont="1" applyBorder="1" applyAlignment="1">
      <alignment horizontal="center"/>
    </xf>
    <xf numFmtId="166" fontId="1" fillId="0" borderId="4" xfId="0" applyNumberFormat="1" applyFont="1" applyBorder="1" applyAlignment="1">
      <alignment horizontal="center" vertical="center"/>
    </xf>
    <xf numFmtId="10" fontId="1" fillId="0" borderId="4" xfId="0" applyNumberFormat="1" applyFont="1" applyBorder="1" applyAlignment="1">
      <alignment horizontal="left"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xf>
    <xf numFmtId="166" fontId="5" fillId="3" borderId="4" xfId="0" applyNumberFormat="1" applyFont="1" applyFill="1" applyBorder="1" applyAlignment="1">
      <alignment horizontal="center" vertical="center" wrapText="1"/>
    </xf>
    <xf numFmtId="0" fontId="6" fillId="4" borderId="5" xfId="0" applyFont="1" applyFill="1" applyBorder="1" applyAlignment="1">
      <alignment horizontal="center" vertical="center"/>
    </xf>
    <xf numFmtId="10" fontId="7" fillId="0" borderId="4" xfId="0" applyNumberFormat="1" applyFont="1" applyBorder="1" applyAlignment="1">
      <alignment horizontal="center" vertical="center" wrapText="1"/>
    </xf>
    <xf numFmtId="166" fontId="7" fillId="0" borderId="4" xfId="0" applyNumberFormat="1" applyFont="1" applyBorder="1" applyAlignment="1">
      <alignment horizontal="center" vertical="center" wrapText="1"/>
    </xf>
    <xf numFmtId="0" fontId="1" fillId="0" borderId="4" xfId="0" applyFont="1" applyBorder="1" applyAlignment="1">
      <alignment horizontal="center"/>
    </xf>
    <xf numFmtId="9" fontId="7" fillId="0" borderId="4" xfId="0" applyNumberFormat="1" applyFont="1" applyBorder="1" applyAlignment="1">
      <alignment horizontal="center" vertical="center" wrapText="1"/>
    </xf>
    <xf numFmtId="0" fontId="1" fillId="0" borderId="4" xfId="0" applyFont="1" applyBorder="1" applyAlignment="1">
      <alignment horizontal="left" wrapText="1"/>
    </xf>
    <xf numFmtId="0" fontId="5" fillId="4" borderId="5" xfId="0" applyFont="1" applyFill="1" applyBorder="1" applyAlignment="1">
      <alignment horizontal="center" vertical="center"/>
    </xf>
    <xf numFmtId="0" fontId="6" fillId="3" borderId="4" xfId="0" applyFont="1" applyFill="1" applyBorder="1" applyAlignment="1">
      <alignment horizontal="center" vertical="center" wrapText="1"/>
    </xf>
    <xf numFmtId="9" fontId="1" fillId="0" borderId="4" xfId="0" applyNumberFormat="1" applyFont="1" applyBorder="1" applyAlignment="1">
      <alignment horizontal="left" vertical="center" wrapText="1"/>
    </xf>
    <xf numFmtId="0" fontId="1" fillId="0" borderId="4" xfId="0" applyFont="1" applyBorder="1" applyAlignment="1">
      <alignment horizontal="left" vertical="center" wrapText="1"/>
    </xf>
    <xf numFmtId="0" fontId="10" fillId="0" borderId="4" xfId="0" applyFont="1" applyBorder="1" applyAlignment="1">
      <alignment horizontal="center" vertical="center" wrapText="1"/>
    </xf>
    <xf numFmtId="0" fontId="1" fillId="5" borderId="4" xfId="0" applyFont="1" applyFill="1" applyBorder="1" applyAlignment="1">
      <alignment horizontal="center" vertical="center" wrapText="1"/>
    </xf>
    <xf numFmtId="0" fontId="1" fillId="5" borderId="4" xfId="0" applyFont="1" applyFill="1" applyBorder="1" applyAlignment="1">
      <alignment horizontal="center" vertical="center"/>
    </xf>
    <xf numFmtId="0" fontId="7" fillId="5" borderId="4" xfId="0" applyFont="1" applyFill="1" applyBorder="1" applyAlignment="1">
      <alignment horizontal="center" vertical="center" wrapText="1"/>
    </xf>
    <xf numFmtId="14" fontId="7" fillId="5" borderId="4" xfId="0" applyNumberFormat="1" applyFont="1" applyFill="1" applyBorder="1" applyAlignment="1">
      <alignment horizontal="center" vertical="center" wrapText="1"/>
    </xf>
    <xf numFmtId="0" fontId="5" fillId="3" borderId="5" xfId="0" applyFont="1" applyFill="1" applyBorder="1" applyAlignment="1">
      <alignment horizontal="center" vertical="center" wrapText="1"/>
    </xf>
    <xf numFmtId="0" fontId="1" fillId="0" borderId="5" xfId="0" applyFont="1" applyBorder="1" applyAlignment="1">
      <alignment horizontal="center"/>
    </xf>
    <xf numFmtId="0" fontId="1" fillId="0" borderId="4" xfId="0" applyFont="1" applyBorder="1" applyAlignment="1">
      <alignment horizontal="center" vertical="center"/>
    </xf>
    <xf numFmtId="0" fontId="8" fillId="3" borderId="5" xfId="0" applyFont="1" applyFill="1" applyBorder="1" applyAlignment="1">
      <alignment horizontal="center" vertical="center"/>
    </xf>
    <xf numFmtId="0" fontId="8" fillId="3" borderId="4"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7" fillId="0" borderId="4" xfId="0" applyFont="1" applyFill="1" applyBorder="1" applyAlignment="1">
      <alignment horizontal="center" vertical="center" wrapText="1"/>
    </xf>
    <xf numFmtId="0" fontId="3" fillId="0" borderId="8" xfId="0" applyFont="1" applyFill="1" applyBorder="1"/>
    <xf numFmtId="0" fontId="3" fillId="0" borderId="10" xfId="0" applyFont="1" applyFill="1" applyBorder="1"/>
    <xf numFmtId="0" fontId="25" fillId="0" borderId="20" xfId="0" applyFont="1" applyFill="1" applyBorder="1" applyAlignment="1">
      <alignment horizontal="center" vertical="center" wrapText="1"/>
    </xf>
    <xf numFmtId="0" fontId="24" fillId="0" borderId="21" xfId="0" applyFont="1" applyFill="1" applyBorder="1" applyAlignment="1">
      <alignment horizontal="center" vertical="center" wrapText="1"/>
    </xf>
    <xf numFmtId="0" fontId="7" fillId="0" borderId="4" xfId="0" applyFont="1" applyBorder="1" applyAlignment="1">
      <alignment horizontal="center" vertical="center" wrapText="1"/>
    </xf>
    <xf numFmtId="9" fontId="28" fillId="3" borderId="4" xfId="0" applyNumberFormat="1" applyFont="1" applyFill="1" applyBorder="1" applyAlignment="1">
      <alignment horizontal="center" vertical="center" wrapText="1"/>
    </xf>
    <xf numFmtId="0" fontId="25" fillId="0" borderId="4" xfId="0" applyFont="1" applyFill="1" applyBorder="1" applyAlignment="1">
      <alignment horizontal="left" vertical="center" wrapText="1"/>
    </xf>
    <xf numFmtId="0" fontId="25" fillId="0" borderId="8" xfId="0" applyFont="1" applyFill="1" applyBorder="1" applyAlignment="1">
      <alignment horizontal="left" vertical="center"/>
    </xf>
    <xf numFmtId="0" fontId="25" fillId="0" borderId="10" xfId="0" applyFont="1" applyFill="1" applyBorder="1" applyAlignment="1">
      <alignment horizontal="left" vertical="center"/>
    </xf>
    <xf numFmtId="0" fontId="28" fillId="2" borderId="1" xfId="0" applyFont="1" applyFill="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0" borderId="7" xfId="0" applyFont="1" applyBorder="1" applyAlignment="1">
      <alignment horizontal="center" wrapText="1"/>
    </xf>
    <xf numFmtId="0" fontId="25" fillId="0" borderId="6" xfId="0" applyFont="1" applyBorder="1" applyAlignment="1">
      <alignment horizontal="center" wrapText="1"/>
    </xf>
    <xf numFmtId="0" fontId="28" fillId="4" borderId="5" xfId="0" applyFont="1" applyFill="1" applyBorder="1" applyAlignment="1">
      <alignment horizontal="center" vertical="center" wrapText="1"/>
    </xf>
    <xf numFmtId="9" fontId="25" fillId="0" borderId="20" xfId="13" applyFont="1" applyFill="1" applyBorder="1" applyAlignment="1">
      <alignment horizontal="left" vertical="center" wrapText="1"/>
    </xf>
    <xf numFmtId="9" fontId="25" fillId="0" borderId="21" xfId="13" applyFont="1" applyFill="1" applyBorder="1" applyAlignment="1">
      <alignment horizontal="left" vertical="center" wrapText="1"/>
    </xf>
    <xf numFmtId="0" fontId="25" fillId="0" borderId="20" xfId="0" applyFont="1" applyFill="1" applyBorder="1" applyAlignment="1">
      <alignment horizontal="left" vertical="center" wrapText="1"/>
    </xf>
    <xf numFmtId="0" fontId="25" fillId="0" borderId="21" xfId="0" applyFont="1" applyFill="1" applyBorder="1" applyAlignment="1">
      <alignment horizontal="left" vertical="center" wrapText="1"/>
    </xf>
    <xf numFmtId="0" fontId="25" fillId="0" borderId="11" xfId="0" applyFont="1" applyBorder="1" applyAlignment="1">
      <alignment horizontal="left" vertical="center" wrapText="1"/>
    </xf>
    <xf numFmtId="0" fontId="25" fillId="0" borderId="1" xfId="0" applyFont="1" applyBorder="1" applyAlignment="1">
      <alignment horizontal="left" wrapText="1"/>
    </xf>
    <xf numFmtId="0" fontId="25" fillId="5" borderId="11" xfId="0" applyFont="1" applyFill="1" applyBorder="1" applyAlignment="1">
      <alignment horizontal="left" vertical="center" wrapText="1"/>
    </xf>
    <xf numFmtId="0" fontId="25" fillId="0" borderId="10" xfId="0" applyFont="1" applyBorder="1" applyAlignment="1">
      <alignment horizontal="left" wrapText="1"/>
    </xf>
    <xf numFmtId="0" fontId="25" fillId="0" borderId="8" xfId="0" applyFont="1" applyBorder="1" applyAlignment="1">
      <alignment horizontal="left" wrapText="1"/>
    </xf>
    <xf numFmtId="0" fontId="27" fillId="2" borderId="1" xfId="0" applyFont="1" applyFill="1" applyBorder="1" applyAlignment="1">
      <alignment horizontal="center" vertical="center" wrapText="1"/>
    </xf>
    <xf numFmtId="0" fontId="25" fillId="0" borderId="2" xfId="0" applyFont="1" applyBorder="1" applyAlignment="1">
      <alignment horizontal="center" wrapText="1"/>
    </xf>
    <xf numFmtId="0" fontId="25" fillId="0" borderId="3" xfId="0" applyFont="1" applyBorder="1" applyAlignment="1">
      <alignment horizontal="center" wrapText="1"/>
    </xf>
    <xf numFmtId="0" fontId="25" fillId="0" borderId="10" xfId="0" applyFont="1" applyBorder="1" applyAlignment="1">
      <alignment horizontal="center" wrapText="1"/>
    </xf>
    <xf numFmtId="0" fontId="25" fillId="0" borderId="8" xfId="0" applyFont="1" applyBorder="1" applyAlignment="1">
      <alignment horizontal="center" wrapText="1"/>
    </xf>
    <xf numFmtId="0" fontId="27" fillId="2" borderId="1" xfId="0" applyFont="1" applyFill="1" applyBorder="1" applyAlignment="1">
      <alignment horizontal="center" vertical="top" wrapText="1"/>
    </xf>
    <xf numFmtId="0" fontId="25" fillId="0" borderId="2" xfId="0" applyFont="1" applyBorder="1" applyAlignment="1">
      <alignment horizontal="center" vertical="top" wrapText="1"/>
    </xf>
    <xf numFmtId="0" fontId="25" fillId="0" borderId="3" xfId="0" applyFont="1" applyBorder="1" applyAlignment="1">
      <alignment horizontal="center" vertical="top" wrapText="1"/>
    </xf>
    <xf numFmtId="0" fontId="28" fillId="3" borderId="5" xfId="0" applyFont="1" applyFill="1" applyBorder="1" applyAlignment="1">
      <alignment horizontal="center" vertical="top" wrapText="1"/>
    </xf>
    <xf numFmtId="0" fontId="25" fillId="0" borderId="7" xfId="0" applyFont="1" applyBorder="1" applyAlignment="1">
      <alignment horizontal="center" vertical="top" wrapText="1"/>
    </xf>
    <xf numFmtId="0" fontId="25" fillId="0" borderId="6" xfId="0" applyFont="1" applyBorder="1" applyAlignment="1">
      <alignment horizontal="center" vertical="top" wrapText="1"/>
    </xf>
    <xf numFmtId="0" fontId="28" fillId="4" borderId="5" xfId="0" applyFont="1" applyFill="1" applyBorder="1" applyAlignment="1">
      <alignment horizontal="center" vertical="top" wrapText="1"/>
    </xf>
    <xf numFmtId="0" fontId="28" fillId="3" borderId="4" xfId="0" applyFont="1" applyFill="1" applyBorder="1" applyAlignment="1">
      <alignment horizontal="center" vertical="top" wrapText="1"/>
    </xf>
    <xf numFmtId="0" fontId="25" fillId="0" borderId="10" xfId="0" applyFont="1" applyBorder="1" applyAlignment="1">
      <alignment horizontal="center" vertical="top" wrapText="1"/>
    </xf>
    <xf numFmtId="0" fontId="25" fillId="0" borderId="8" xfId="0" applyFont="1" applyBorder="1" applyAlignment="1">
      <alignment horizontal="center" vertical="top" wrapText="1"/>
    </xf>
    <xf numFmtId="9" fontId="25" fillId="0" borderId="4" xfId="0" applyNumberFormat="1" applyFont="1" applyBorder="1" applyAlignment="1">
      <alignment horizontal="left" vertical="top" wrapText="1"/>
    </xf>
    <xf numFmtId="0" fontId="25" fillId="0" borderId="10" xfId="0" applyFont="1" applyBorder="1" applyAlignment="1">
      <alignment horizontal="left" vertical="top" wrapText="1"/>
    </xf>
    <xf numFmtId="0" fontId="25" fillId="5" borderId="4" xfId="0" applyFont="1" applyFill="1" applyBorder="1" applyAlignment="1">
      <alignment horizontal="left" vertical="top" wrapText="1"/>
    </xf>
    <xf numFmtId="0" fontId="25" fillId="0" borderId="8" xfId="0" applyFont="1" applyBorder="1" applyAlignment="1">
      <alignment horizontal="left" vertical="top" wrapText="1"/>
    </xf>
    <xf numFmtId="0" fontId="15" fillId="6" borderId="13" xfId="0" applyFont="1" applyFill="1" applyBorder="1" applyAlignment="1">
      <alignment horizontal="center" vertical="center"/>
    </xf>
    <xf numFmtId="0" fontId="3" fillId="0" borderId="15" xfId="0" applyFont="1" applyBorder="1"/>
    <xf numFmtId="0" fontId="3" fillId="0" borderId="14" xfId="0" applyFont="1" applyBorder="1"/>
    <xf numFmtId="0" fontId="15" fillId="6" borderId="12" xfId="0" applyFont="1" applyFill="1" applyBorder="1" applyAlignment="1">
      <alignment horizontal="center" vertical="center" wrapText="1"/>
    </xf>
    <xf numFmtId="0" fontId="3" fillId="0" borderId="16" xfId="0" applyFont="1" applyBorder="1"/>
  </cellXfs>
  <cellStyles count="17">
    <cellStyle name="Millares [0] 2" xfId="12"/>
    <cellStyle name="Millares [0] 2 2" xfId="16"/>
    <cellStyle name="Millares 2" xfId="3"/>
    <cellStyle name="Millares 2 2" xfId="9"/>
    <cellStyle name="Moneda 2" xfId="4"/>
    <cellStyle name="Moneda 2 2" xfId="10"/>
    <cellStyle name="Normal" xfId="0" builtinId="0"/>
    <cellStyle name="Normal 2" xfId="5"/>
    <cellStyle name="Normal 3" xfId="1"/>
    <cellStyle name="Normal 4" xfId="14"/>
    <cellStyle name="Porcentaje" xfId="2" builtinId="5"/>
    <cellStyle name="Porcentaje 2" xfId="13"/>
    <cellStyle name="Porcentaje 3" xfId="8"/>
    <cellStyle name="Porcentaje 4" xfId="15"/>
    <cellStyle name="Porcentual 2" xfId="6"/>
    <cellStyle name="Porcentual 2 2" xfId="11"/>
    <cellStyle name="Porcentual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4.jpg"/></Relationships>
</file>

<file path=xl/drawings/_rels/drawing5.xml.rels><?xml version="1.0" encoding="UTF-8" standalone="yes"?>
<Relationships xmlns="http://schemas.openxmlformats.org/package/2006/relationships"><Relationship Id="rId1" Type="http://schemas.openxmlformats.org/officeDocument/2006/relationships/image" Target="../media/image5.jpg"/></Relationships>
</file>

<file path=xl/drawings/_rels/drawing6.xml.rels><?xml version="1.0" encoding="UTF-8" standalone="yes"?>
<Relationships xmlns="http://schemas.openxmlformats.org/package/2006/relationships"><Relationship Id="rId1" Type="http://schemas.openxmlformats.org/officeDocument/2006/relationships/image" Target="../media/image6.jpg"/></Relationships>
</file>

<file path=xl/drawings/_rels/drawing7.xml.rels><?xml version="1.0" encoding="UTF-8" standalone="yes"?>
<Relationships xmlns="http://schemas.openxmlformats.org/package/2006/relationships"><Relationship Id="rId1" Type="http://schemas.openxmlformats.org/officeDocument/2006/relationships/image" Target="../media/image7.jpg"/></Relationships>
</file>

<file path=xl/drawings/drawing1.xml><?xml version="1.0" encoding="utf-8"?>
<xdr:wsDr xmlns:xdr="http://schemas.openxmlformats.org/drawingml/2006/spreadsheetDrawing" xmlns:a="http://schemas.openxmlformats.org/drawingml/2006/main">
  <xdr:oneCellAnchor>
    <xdr:from>
      <xdr:col>0</xdr:col>
      <xdr:colOff>104775</xdr:colOff>
      <xdr:row>0</xdr:row>
      <xdr:rowOff>0</xdr:rowOff>
    </xdr:from>
    <xdr:ext cx="2933700" cy="762000"/>
    <xdr:pic>
      <xdr:nvPicPr>
        <xdr:cNvPr id="2" name="image1.jpg">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57150</xdr:colOff>
      <xdr:row>0</xdr:row>
      <xdr:rowOff>104775</xdr:rowOff>
    </xdr:from>
    <xdr:ext cx="2714625" cy="762000"/>
    <xdr:pic>
      <xdr:nvPicPr>
        <xdr:cNvPr id="2" name="image2.jpg">
          <a:extLst>
            <a:ext uri="{FF2B5EF4-FFF2-40B4-BE49-F238E27FC236}">
              <a16:creationId xmlns:a16="http://schemas.microsoft.com/office/drawing/2014/main" xmlns=""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2733675" cy="752475"/>
    <xdr:pic>
      <xdr:nvPicPr>
        <xdr:cNvPr id="2" name="image3.jpg">
          <a:extLst>
            <a:ext uri="{FF2B5EF4-FFF2-40B4-BE49-F238E27FC236}">
              <a16:creationId xmlns:a16="http://schemas.microsoft.com/office/drawing/2014/main" xmlns=""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886075" cy="752475"/>
    <xdr:pic>
      <xdr:nvPicPr>
        <xdr:cNvPr id="2" name="image4.jpg">
          <a:extLst>
            <a:ext uri="{FF2B5EF4-FFF2-40B4-BE49-F238E27FC236}">
              <a16:creationId xmlns:a16="http://schemas.microsoft.com/office/drawing/2014/main" xmlns=""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2781300" cy="742950"/>
    <xdr:pic>
      <xdr:nvPicPr>
        <xdr:cNvPr id="2" name="image5.jpg">
          <a:extLst>
            <a:ext uri="{FF2B5EF4-FFF2-40B4-BE49-F238E27FC236}">
              <a16:creationId xmlns:a16="http://schemas.microsoft.com/office/drawing/2014/main" xmlns=""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2895600" cy="752475"/>
    <xdr:pic>
      <xdr:nvPicPr>
        <xdr:cNvPr id="2" name="image6.jpg">
          <a:extLst>
            <a:ext uri="{FF2B5EF4-FFF2-40B4-BE49-F238E27FC236}">
              <a16:creationId xmlns:a16="http://schemas.microsoft.com/office/drawing/2014/main" xmlns=""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2724150" cy="752475"/>
    <xdr:pic>
      <xdr:nvPicPr>
        <xdr:cNvPr id="2" name="image7.jpg">
          <a:extLst>
            <a:ext uri="{FF2B5EF4-FFF2-40B4-BE49-F238E27FC236}">
              <a16:creationId xmlns:a16="http://schemas.microsoft.com/office/drawing/2014/main" xmlns=""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Z97"/>
  <sheetViews>
    <sheetView topLeftCell="H1" zoomScale="98" zoomScaleNormal="98" workbookViewId="0">
      <selection activeCell="S4" sqref="S1:S1048576"/>
    </sheetView>
  </sheetViews>
  <sheetFormatPr baseColWidth="10" defaultColWidth="12.5703125" defaultRowHeight="69.95" customHeight="1" x14ac:dyDescent="0.2"/>
  <cols>
    <col min="1" max="1" width="19.7109375" style="114" customWidth="1"/>
    <col min="2" max="2" width="19.85546875" style="114" customWidth="1"/>
    <col min="3" max="3" width="19.5703125" style="114" customWidth="1"/>
    <col min="4" max="4" width="18" style="114" customWidth="1"/>
    <col min="5" max="5" width="25.140625" style="114" customWidth="1"/>
    <col min="6" max="6" width="17.5703125" style="114" customWidth="1"/>
    <col min="7" max="7" width="42.85546875" style="114" customWidth="1"/>
    <col min="8" max="8" width="43.42578125" style="114" customWidth="1"/>
    <col min="9" max="9" width="14" style="114" hidden="1" customWidth="1"/>
    <col min="10" max="10" width="14.42578125" style="114" hidden="1" customWidth="1"/>
    <col min="11" max="12" width="15" style="114" hidden="1" customWidth="1"/>
    <col min="13" max="13" width="15" style="114" customWidth="1"/>
    <col min="14" max="14" width="15" style="114" hidden="1" customWidth="1"/>
    <col min="15" max="15" width="15.5703125" style="114" hidden="1" customWidth="1"/>
    <col min="16" max="16" width="20.5703125" style="114" hidden="1" customWidth="1"/>
    <col min="17" max="17" width="16.85546875" style="114" hidden="1" customWidth="1"/>
    <col min="18" max="18" width="21.28515625" style="114" hidden="1" customWidth="1"/>
    <col min="19" max="19" width="14.140625" style="113" customWidth="1"/>
    <col min="20" max="20" width="59.42578125" style="114" customWidth="1"/>
    <col min="21" max="21" width="14.140625" style="114" customWidth="1"/>
    <col min="22" max="22" width="20.5703125" style="114" customWidth="1"/>
    <col min="23" max="25" width="10.7109375" style="114" customWidth="1"/>
    <col min="26" max="26" width="15" style="114" customWidth="1"/>
    <col min="27" max="16384" width="12.5703125" style="114"/>
  </cols>
  <sheetData>
    <row r="1" spans="1:26" s="113" customFormat="1" ht="69.95" customHeight="1" x14ac:dyDescent="0.2">
      <c r="A1" s="239" t="s">
        <v>0</v>
      </c>
      <c r="B1" s="240"/>
      <c r="C1" s="240"/>
      <c r="D1" s="240"/>
      <c r="E1" s="240"/>
      <c r="F1" s="240"/>
      <c r="G1" s="240"/>
      <c r="H1" s="240"/>
      <c r="I1" s="240"/>
      <c r="J1" s="240"/>
      <c r="K1" s="240"/>
      <c r="L1" s="240"/>
      <c r="M1" s="240"/>
      <c r="N1" s="240"/>
      <c r="O1" s="240"/>
      <c r="P1" s="240"/>
      <c r="Q1" s="240"/>
      <c r="R1" s="240"/>
      <c r="S1" s="240"/>
      <c r="T1" s="240"/>
      <c r="U1" s="240"/>
      <c r="V1" s="241"/>
      <c r="W1" s="177"/>
      <c r="X1" s="177"/>
      <c r="Y1" s="177"/>
      <c r="Z1" s="177"/>
    </row>
    <row r="2" spans="1:26" s="113" customFormat="1" ht="69.95" customHeight="1" x14ac:dyDescent="0.2">
      <c r="A2" s="245" t="s">
        <v>1</v>
      </c>
      <c r="B2" s="245" t="s">
        <v>2</v>
      </c>
      <c r="C2" s="245" t="s">
        <v>3</v>
      </c>
      <c r="D2" s="245" t="s">
        <v>4</v>
      </c>
      <c r="E2" s="245" t="s">
        <v>5</v>
      </c>
      <c r="F2" s="245" t="s">
        <v>6</v>
      </c>
      <c r="G2" s="245" t="s">
        <v>7</v>
      </c>
      <c r="H2" s="245" t="s">
        <v>8</v>
      </c>
      <c r="I2" s="249" t="s">
        <v>9</v>
      </c>
      <c r="J2" s="244"/>
      <c r="K2" s="248" t="s">
        <v>10</v>
      </c>
      <c r="L2" s="243"/>
      <c r="M2" s="243"/>
      <c r="N2" s="244"/>
      <c r="O2" s="242" t="s">
        <v>11</v>
      </c>
      <c r="P2" s="243"/>
      <c r="Q2" s="243"/>
      <c r="R2" s="243"/>
      <c r="S2" s="243"/>
      <c r="T2" s="243"/>
      <c r="U2" s="243"/>
      <c r="V2" s="244"/>
    </row>
    <row r="3" spans="1:26" s="113" customFormat="1" ht="69.95" customHeight="1" x14ac:dyDescent="0.2">
      <c r="A3" s="246"/>
      <c r="B3" s="246"/>
      <c r="C3" s="246"/>
      <c r="D3" s="246"/>
      <c r="E3" s="246"/>
      <c r="F3" s="246"/>
      <c r="G3" s="246"/>
      <c r="H3" s="246"/>
      <c r="I3" s="245" t="s">
        <v>12</v>
      </c>
      <c r="J3" s="245" t="s">
        <v>13</v>
      </c>
      <c r="K3" s="105" t="s">
        <v>14</v>
      </c>
      <c r="L3" s="105" t="s">
        <v>15</v>
      </c>
      <c r="M3" s="105" t="s">
        <v>16</v>
      </c>
      <c r="N3" s="105" t="s">
        <v>17</v>
      </c>
      <c r="O3" s="242" t="s">
        <v>14</v>
      </c>
      <c r="P3" s="244"/>
      <c r="Q3" s="242" t="s">
        <v>15</v>
      </c>
      <c r="R3" s="244"/>
      <c r="S3" s="242" t="s">
        <v>16</v>
      </c>
      <c r="T3" s="244"/>
      <c r="U3" s="242" t="s">
        <v>17</v>
      </c>
      <c r="V3" s="244"/>
    </row>
    <row r="4" spans="1:26" s="113" customFormat="1" ht="69.95" customHeight="1" x14ac:dyDescent="0.2">
      <c r="A4" s="247"/>
      <c r="B4" s="247"/>
      <c r="C4" s="247"/>
      <c r="D4" s="247"/>
      <c r="E4" s="247"/>
      <c r="F4" s="247"/>
      <c r="G4" s="247"/>
      <c r="H4" s="247"/>
      <c r="I4" s="247"/>
      <c r="J4" s="247"/>
      <c r="K4" s="106" t="s">
        <v>18</v>
      </c>
      <c r="L4" s="106" t="s">
        <v>18</v>
      </c>
      <c r="M4" s="106" t="s">
        <v>18</v>
      </c>
      <c r="N4" s="106" t="s">
        <v>18</v>
      </c>
      <c r="O4" s="107" t="s">
        <v>19</v>
      </c>
      <c r="P4" s="107" t="s">
        <v>20</v>
      </c>
      <c r="Q4" s="107" t="s">
        <v>19</v>
      </c>
      <c r="R4" s="107" t="s">
        <v>20</v>
      </c>
      <c r="S4" s="107" t="s">
        <v>19</v>
      </c>
      <c r="T4" s="107" t="s">
        <v>20</v>
      </c>
      <c r="U4" s="107" t="s">
        <v>19</v>
      </c>
      <c r="V4" s="107" t="s">
        <v>20</v>
      </c>
    </row>
    <row r="5" spans="1:26" ht="31.5" customHeight="1" x14ac:dyDescent="0.2">
      <c r="A5" s="252" t="s">
        <v>21</v>
      </c>
      <c r="B5" s="252" t="s">
        <v>22</v>
      </c>
      <c r="C5" s="250" t="s">
        <v>23</v>
      </c>
      <c r="D5" s="254">
        <v>0.2</v>
      </c>
      <c r="E5" s="111" t="s">
        <v>24</v>
      </c>
      <c r="F5" s="111">
        <v>1</v>
      </c>
      <c r="G5" s="250" t="s">
        <v>896</v>
      </c>
      <c r="H5" s="118" t="s">
        <v>25</v>
      </c>
      <c r="I5" s="111" t="s">
        <v>26</v>
      </c>
      <c r="J5" s="120" t="s">
        <v>27</v>
      </c>
      <c r="K5" s="124">
        <v>1</v>
      </c>
      <c r="L5" s="124">
        <v>0</v>
      </c>
      <c r="M5" s="124">
        <v>0</v>
      </c>
      <c r="N5" s="124">
        <v>0</v>
      </c>
      <c r="O5" s="121">
        <v>1</v>
      </c>
      <c r="P5" s="110" t="s">
        <v>770</v>
      </c>
      <c r="Q5" s="122">
        <v>1</v>
      </c>
      <c r="R5" s="76" t="s">
        <v>741</v>
      </c>
      <c r="S5" s="220">
        <v>1</v>
      </c>
      <c r="T5" s="143" t="s">
        <v>906</v>
      </c>
      <c r="U5" s="124"/>
      <c r="V5" s="123"/>
    </row>
    <row r="6" spans="1:26" ht="69.95" customHeight="1" x14ac:dyDescent="0.2">
      <c r="A6" s="255"/>
      <c r="B6" s="255"/>
      <c r="C6" s="251"/>
      <c r="D6" s="251"/>
      <c r="E6" s="111" t="s">
        <v>28</v>
      </c>
      <c r="F6" s="116">
        <v>1</v>
      </c>
      <c r="G6" s="251"/>
      <c r="H6" s="118" t="s">
        <v>29</v>
      </c>
      <c r="I6" s="111" t="s">
        <v>26</v>
      </c>
      <c r="J6" s="120">
        <v>43465</v>
      </c>
      <c r="K6" s="124">
        <v>0.25</v>
      </c>
      <c r="L6" s="124">
        <v>0.5</v>
      </c>
      <c r="M6" s="124">
        <v>0.75</v>
      </c>
      <c r="N6" s="124">
        <v>1</v>
      </c>
      <c r="O6" s="121">
        <v>0.25</v>
      </c>
      <c r="P6" s="110" t="s">
        <v>771</v>
      </c>
      <c r="Q6" s="122">
        <f>7/11</f>
        <v>0.63636363636363635</v>
      </c>
      <c r="R6" s="76" t="s">
        <v>772</v>
      </c>
      <c r="S6" s="221">
        <f>9/11</f>
        <v>0.81818181818181823</v>
      </c>
      <c r="T6" s="143" t="s">
        <v>907</v>
      </c>
      <c r="U6" s="124"/>
      <c r="V6" s="123"/>
    </row>
    <row r="7" spans="1:26" ht="69.95" customHeight="1" x14ac:dyDescent="0.2">
      <c r="A7" s="255"/>
      <c r="B7" s="255"/>
      <c r="C7" s="253" t="s">
        <v>30</v>
      </c>
      <c r="D7" s="254">
        <v>0.2</v>
      </c>
      <c r="E7" s="111" t="s">
        <v>28</v>
      </c>
      <c r="F7" s="111" t="s">
        <v>31</v>
      </c>
      <c r="G7" s="250" t="s">
        <v>897</v>
      </c>
      <c r="H7" s="111" t="s">
        <v>898</v>
      </c>
      <c r="I7" s="119">
        <v>43101</v>
      </c>
      <c r="J7" s="120">
        <v>43190</v>
      </c>
      <c r="K7" s="124">
        <v>1</v>
      </c>
      <c r="L7" s="124">
        <v>1</v>
      </c>
      <c r="M7" s="124">
        <v>1</v>
      </c>
      <c r="N7" s="124">
        <v>1</v>
      </c>
      <c r="O7" s="121">
        <v>0.25</v>
      </c>
      <c r="P7" s="110" t="s">
        <v>773</v>
      </c>
      <c r="Q7" s="122">
        <f>23/67</f>
        <v>0.34328358208955223</v>
      </c>
      <c r="R7" s="76" t="s">
        <v>774</v>
      </c>
      <c r="S7" s="221">
        <f>53/53</f>
        <v>1</v>
      </c>
      <c r="T7" s="110" t="s">
        <v>908</v>
      </c>
      <c r="U7" s="124"/>
      <c r="V7" s="123"/>
    </row>
    <row r="8" spans="1:26" ht="36" customHeight="1" x14ac:dyDescent="0.2">
      <c r="A8" s="255"/>
      <c r="B8" s="255"/>
      <c r="C8" s="251"/>
      <c r="D8" s="251"/>
      <c r="E8" s="111" t="s">
        <v>28</v>
      </c>
      <c r="F8" s="111" t="s">
        <v>32</v>
      </c>
      <c r="G8" s="251"/>
      <c r="H8" s="111" t="s">
        <v>33</v>
      </c>
      <c r="I8" s="119">
        <v>43101</v>
      </c>
      <c r="J8" s="120">
        <v>43465</v>
      </c>
      <c r="K8" s="124">
        <v>0.25</v>
      </c>
      <c r="L8" s="124">
        <v>0.5</v>
      </c>
      <c r="M8" s="124">
        <v>0.75</v>
      </c>
      <c r="N8" s="124">
        <v>1</v>
      </c>
      <c r="O8" s="121">
        <v>0.1</v>
      </c>
      <c r="P8" s="110" t="s">
        <v>775</v>
      </c>
      <c r="Q8" s="122">
        <f>23/67</f>
        <v>0.34328358208955223</v>
      </c>
      <c r="R8" s="76" t="s">
        <v>776</v>
      </c>
      <c r="S8" s="221">
        <f>40/53</f>
        <v>0.75471698113207553</v>
      </c>
      <c r="T8" s="143" t="s">
        <v>909</v>
      </c>
      <c r="U8" s="124"/>
      <c r="V8" s="123"/>
    </row>
    <row r="9" spans="1:26" ht="69.95" customHeight="1" x14ac:dyDescent="0.2">
      <c r="A9" s="255"/>
      <c r="B9" s="255"/>
      <c r="C9" s="116" t="s">
        <v>34</v>
      </c>
      <c r="D9" s="117">
        <v>0.2</v>
      </c>
      <c r="E9" s="111" t="s">
        <v>28</v>
      </c>
      <c r="F9" s="111">
        <v>100</v>
      </c>
      <c r="G9" s="111" t="s">
        <v>899</v>
      </c>
      <c r="H9" s="118" t="s">
        <v>35</v>
      </c>
      <c r="I9" s="119">
        <v>43101</v>
      </c>
      <c r="J9" s="120">
        <v>43465</v>
      </c>
      <c r="K9" s="124">
        <v>0.25</v>
      </c>
      <c r="L9" s="124">
        <v>0.5</v>
      </c>
      <c r="M9" s="124">
        <v>0.75</v>
      </c>
      <c r="N9" s="124">
        <v>1</v>
      </c>
      <c r="O9" s="121">
        <v>0.25</v>
      </c>
      <c r="P9" s="110" t="s">
        <v>777</v>
      </c>
      <c r="Q9" s="122">
        <f>40/80</f>
        <v>0.5</v>
      </c>
      <c r="R9" s="76" t="s">
        <v>778</v>
      </c>
      <c r="S9" s="221">
        <f>63/80</f>
        <v>0.78749999999999998</v>
      </c>
      <c r="T9" s="110" t="s">
        <v>743</v>
      </c>
      <c r="U9" s="124"/>
      <c r="V9" s="123"/>
    </row>
    <row r="10" spans="1:26" ht="69.95" customHeight="1" x14ac:dyDescent="0.2">
      <c r="A10" s="255"/>
      <c r="B10" s="255"/>
      <c r="C10" s="116" t="s">
        <v>36</v>
      </c>
      <c r="D10" s="117">
        <v>0.1</v>
      </c>
      <c r="E10" s="111" t="s">
        <v>28</v>
      </c>
      <c r="F10" s="111">
        <v>100</v>
      </c>
      <c r="G10" s="111" t="s">
        <v>900</v>
      </c>
      <c r="H10" s="118" t="s">
        <v>37</v>
      </c>
      <c r="I10" s="119">
        <v>43101</v>
      </c>
      <c r="J10" s="120">
        <v>43465</v>
      </c>
      <c r="K10" s="124">
        <v>0.25</v>
      </c>
      <c r="L10" s="124">
        <v>0.5</v>
      </c>
      <c r="M10" s="124">
        <v>0.75</v>
      </c>
      <c r="N10" s="124">
        <v>1</v>
      </c>
      <c r="O10" s="121">
        <v>0.25</v>
      </c>
      <c r="P10" s="110" t="s">
        <v>474</v>
      </c>
      <c r="Q10" s="122">
        <f>24/50</f>
        <v>0.48</v>
      </c>
      <c r="R10" s="76" t="s">
        <v>779</v>
      </c>
      <c r="S10" s="221">
        <f>38/50</f>
        <v>0.76</v>
      </c>
      <c r="T10" s="110" t="s">
        <v>910</v>
      </c>
      <c r="U10" s="124"/>
      <c r="V10" s="123"/>
    </row>
    <row r="11" spans="1:26" ht="69.95" customHeight="1" x14ac:dyDescent="0.2">
      <c r="A11" s="255"/>
      <c r="B11" s="255"/>
      <c r="C11" s="111" t="s">
        <v>38</v>
      </c>
      <c r="D11" s="117">
        <v>0.1</v>
      </c>
      <c r="E11" s="111" t="s">
        <v>28</v>
      </c>
      <c r="F11" s="116">
        <v>0.8</v>
      </c>
      <c r="G11" s="111" t="s">
        <v>901</v>
      </c>
      <c r="H11" s="118" t="s">
        <v>39</v>
      </c>
      <c r="I11" s="111" t="s">
        <v>26</v>
      </c>
      <c r="J11" s="120">
        <v>43465</v>
      </c>
      <c r="K11" s="124">
        <v>0.25</v>
      </c>
      <c r="L11" s="124">
        <v>0.5</v>
      </c>
      <c r="M11" s="124">
        <v>0.75</v>
      </c>
      <c r="N11" s="124">
        <v>1</v>
      </c>
      <c r="O11" s="121">
        <v>0.1</v>
      </c>
      <c r="P11" s="110" t="s">
        <v>780</v>
      </c>
      <c r="Q11" s="122">
        <v>0.43</v>
      </c>
      <c r="R11" s="76" t="s">
        <v>781</v>
      </c>
      <c r="S11" s="221">
        <f>5/7</f>
        <v>0.7142857142857143</v>
      </c>
      <c r="T11" s="110" t="s">
        <v>742</v>
      </c>
      <c r="U11" s="124"/>
      <c r="V11" s="123"/>
    </row>
    <row r="12" spans="1:26" ht="69.95" customHeight="1" x14ac:dyDescent="0.2">
      <c r="A12" s="255"/>
      <c r="B12" s="251"/>
      <c r="C12" s="111" t="s">
        <v>40</v>
      </c>
      <c r="D12" s="117">
        <v>0.1</v>
      </c>
      <c r="E12" s="111" t="s">
        <v>28</v>
      </c>
      <c r="F12" s="116">
        <v>0.9</v>
      </c>
      <c r="G12" s="111" t="s">
        <v>902</v>
      </c>
      <c r="H12" s="118" t="s">
        <v>41</v>
      </c>
      <c r="I12" s="111" t="s">
        <v>26</v>
      </c>
      <c r="J12" s="120">
        <v>43465</v>
      </c>
      <c r="K12" s="124">
        <v>0.25</v>
      </c>
      <c r="L12" s="124">
        <v>0.5</v>
      </c>
      <c r="M12" s="124">
        <v>0.75</v>
      </c>
      <c r="N12" s="124">
        <v>1</v>
      </c>
      <c r="O12" s="121">
        <v>0.2</v>
      </c>
      <c r="P12" s="110" t="s">
        <v>782</v>
      </c>
      <c r="Q12" s="122">
        <f>18/30</f>
        <v>0.6</v>
      </c>
      <c r="R12" s="76" t="s">
        <v>783</v>
      </c>
      <c r="S12" s="221">
        <f>24/30</f>
        <v>0.8</v>
      </c>
      <c r="T12" s="110" t="s">
        <v>911</v>
      </c>
      <c r="U12" s="124"/>
      <c r="V12" s="123"/>
    </row>
    <row r="13" spans="1:26" ht="69.95" customHeight="1" x14ac:dyDescent="0.2">
      <c r="A13" s="255"/>
      <c r="B13" s="252" t="s">
        <v>42</v>
      </c>
      <c r="C13" s="250" t="s">
        <v>43</v>
      </c>
      <c r="D13" s="254">
        <v>0.1</v>
      </c>
      <c r="E13" s="111" t="s">
        <v>24</v>
      </c>
      <c r="F13" s="111">
        <v>1</v>
      </c>
      <c r="G13" s="250" t="s">
        <v>903</v>
      </c>
      <c r="H13" s="111" t="s">
        <v>44</v>
      </c>
      <c r="I13" s="111" t="s">
        <v>26</v>
      </c>
      <c r="J13" s="120" t="s">
        <v>27</v>
      </c>
      <c r="K13" s="124">
        <v>1</v>
      </c>
      <c r="L13" s="124">
        <v>1</v>
      </c>
      <c r="M13" s="124">
        <v>1</v>
      </c>
      <c r="N13" s="124">
        <v>1</v>
      </c>
      <c r="O13" s="176">
        <v>0</v>
      </c>
      <c r="P13" s="110" t="s">
        <v>784</v>
      </c>
      <c r="Q13" s="122">
        <f>2/5</f>
        <v>0.4</v>
      </c>
      <c r="R13" s="76" t="s">
        <v>785</v>
      </c>
      <c r="S13" s="221">
        <f>5/5</f>
        <v>1</v>
      </c>
      <c r="T13" s="110" t="s">
        <v>912</v>
      </c>
      <c r="U13" s="124"/>
      <c r="V13" s="123"/>
    </row>
    <row r="14" spans="1:26" ht="69.95" customHeight="1" x14ac:dyDescent="0.2">
      <c r="A14" s="251"/>
      <c r="B14" s="251"/>
      <c r="C14" s="251"/>
      <c r="D14" s="251"/>
      <c r="E14" s="111" t="s">
        <v>28</v>
      </c>
      <c r="F14" s="116">
        <v>1</v>
      </c>
      <c r="G14" s="251"/>
      <c r="H14" s="111" t="s">
        <v>904</v>
      </c>
      <c r="I14" s="111" t="s">
        <v>26</v>
      </c>
      <c r="J14" s="120">
        <v>43465</v>
      </c>
      <c r="K14" s="124">
        <v>0.25</v>
      </c>
      <c r="L14" s="124">
        <v>0.5</v>
      </c>
      <c r="M14" s="124">
        <v>0.75</v>
      </c>
      <c r="N14" s="124">
        <v>1</v>
      </c>
      <c r="O14" s="121">
        <v>0</v>
      </c>
      <c r="P14" s="110" t="s">
        <v>786</v>
      </c>
      <c r="Q14" s="122">
        <f>0.5/3</f>
        <v>0.16666666666666666</v>
      </c>
      <c r="R14" s="76" t="s">
        <v>787</v>
      </c>
      <c r="S14" s="221">
        <f>2/3</f>
        <v>0.66666666666666663</v>
      </c>
      <c r="T14" s="110" t="s">
        <v>913</v>
      </c>
      <c r="U14" s="124"/>
      <c r="V14" s="123"/>
    </row>
    <row r="15" spans="1:26" ht="69.95" customHeight="1" x14ac:dyDescent="0.2">
      <c r="C15" s="115"/>
      <c r="H15" s="115"/>
      <c r="O15" s="115"/>
      <c r="P15" s="115"/>
      <c r="Q15" s="115"/>
      <c r="R15" s="115"/>
      <c r="S15" s="222"/>
      <c r="T15" s="115"/>
      <c r="U15" s="115"/>
      <c r="V15" s="115"/>
      <c r="W15" s="115"/>
      <c r="X15" s="115"/>
      <c r="Y15" s="115"/>
      <c r="Z15" s="115"/>
    </row>
    <row r="16" spans="1:26" ht="69.95" customHeight="1" x14ac:dyDescent="0.2">
      <c r="C16" s="115"/>
      <c r="H16" s="115"/>
      <c r="O16" s="115"/>
      <c r="P16" s="115"/>
      <c r="Q16" s="115"/>
      <c r="R16" s="115"/>
      <c r="S16" s="222"/>
      <c r="T16" s="115"/>
      <c r="U16" s="115"/>
      <c r="V16" s="115"/>
      <c r="W16" s="115"/>
      <c r="X16" s="115"/>
      <c r="Y16" s="115"/>
      <c r="Z16" s="115"/>
    </row>
    <row r="17" spans="3:26" ht="69.95" customHeight="1" x14ac:dyDescent="0.2">
      <c r="C17" s="115"/>
      <c r="H17" s="115"/>
      <c r="O17" s="115"/>
      <c r="P17" s="115"/>
      <c r="Q17" s="115"/>
      <c r="R17" s="115"/>
      <c r="S17" s="222"/>
      <c r="T17" s="115"/>
      <c r="U17" s="115"/>
      <c r="V17" s="115"/>
      <c r="W17" s="115"/>
      <c r="X17" s="115"/>
      <c r="Y17" s="115"/>
      <c r="Z17" s="115"/>
    </row>
    <row r="18" spans="3:26" ht="69.95" customHeight="1" x14ac:dyDescent="0.2">
      <c r="C18" s="115"/>
      <c r="H18" s="115"/>
      <c r="O18" s="115"/>
      <c r="P18" s="115"/>
      <c r="Q18" s="115"/>
      <c r="R18" s="115"/>
      <c r="S18" s="222"/>
      <c r="T18" s="115"/>
      <c r="U18" s="115"/>
      <c r="V18" s="115"/>
      <c r="W18" s="115"/>
      <c r="X18" s="115"/>
      <c r="Y18" s="115"/>
      <c r="Z18" s="115"/>
    </row>
    <row r="19" spans="3:26" ht="69.95" customHeight="1" x14ac:dyDescent="0.2">
      <c r="C19" s="115"/>
      <c r="H19" s="115"/>
      <c r="O19" s="115"/>
      <c r="P19" s="115"/>
      <c r="Q19" s="115"/>
      <c r="R19" s="115"/>
      <c r="S19" s="222"/>
      <c r="T19" s="115"/>
      <c r="U19" s="115"/>
      <c r="V19" s="115"/>
      <c r="W19" s="115"/>
      <c r="X19" s="115"/>
      <c r="Y19" s="115"/>
      <c r="Z19" s="115"/>
    </row>
    <row r="20" spans="3:26" ht="69.95" customHeight="1" x14ac:dyDescent="0.2">
      <c r="C20" s="115"/>
      <c r="H20" s="115"/>
      <c r="O20" s="115"/>
      <c r="P20" s="115"/>
      <c r="Q20" s="115"/>
      <c r="R20" s="115"/>
      <c r="S20" s="222"/>
      <c r="T20" s="115"/>
      <c r="U20" s="115"/>
      <c r="V20" s="115"/>
      <c r="W20" s="115"/>
      <c r="X20" s="115"/>
      <c r="Y20" s="115"/>
      <c r="Z20" s="115"/>
    </row>
    <row r="21" spans="3:26" ht="69.95" customHeight="1" x14ac:dyDescent="0.2">
      <c r="C21" s="115"/>
      <c r="H21" s="115"/>
      <c r="O21" s="115"/>
      <c r="P21" s="115"/>
      <c r="Q21" s="115"/>
      <c r="R21" s="115"/>
      <c r="S21" s="222"/>
      <c r="T21" s="115"/>
      <c r="U21" s="115"/>
      <c r="V21" s="115"/>
      <c r="W21" s="115"/>
      <c r="X21" s="115"/>
      <c r="Y21" s="115"/>
      <c r="Z21" s="115"/>
    </row>
    <row r="22" spans="3:26" ht="69.95" customHeight="1" x14ac:dyDescent="0.2">
      <c r="C22" s="115"/>
      <c r="H22" s="115"/>
      <c r="O22" s="115"/>
      <c r="P22" s="115"/>
      <c r="Q22" s="115"/>
      <c r="R22" s="115"/>
      <c r="S22" s="222"/>
      <c r="T22" s="115"/>
      <c r="U22" s="115"/>
      <c r="V22" s="115"/>
      <c r="W22" s="115"/>
      <c r="X22" s="115"/>
      <c r="Y22" s="115"/>
      <c r="Z22" s="115"/>
    </row>
    <row r="23" spans="3:26" ht="69.95" customHeight="1" x14ac:dyDescent="0.2">
      <c r="C23" s="115"/>
      <c r="H23" s="115"/>
      <c r="O23" s="115"/>
      <c r="P23" s="115"/>
      <c r="Q23" s="115"/>
      <c r="R23" s="115"/>
      <c r="S23" s="222"/>
      <c r="T23" s="115"/>
      <c r="U23" s="115"/>
      <c r="V23" s="115"/>
      <c r="W23" s="115"/>
      <c r="X23" s="115"/>
      <c r="Y23" s="115"/>
      <c r="Z23" s="115"/>
    </row>
    <row r="24" spans="3:26" ht="69.95" customHeight="1" x14ac:dyDescent="0.2">
      <c r="C24" s="115"/>
      <c r="H24" s="115"/>
      <c r="O24" s="115"/>
      <c r="P24" s="115"/>
      <c r="Q24" s="115"/>
      <c r="R24" s="115"/>
      <c r="S24" s="222"/>
      <c r="T24" s="115"/>
      <c r="U24" s="115"/>
      <c r="V24" s="115"/>
      <c r="W24" s="115"/>
      <c r="X24" s="115"/>
      <c r="Y24" s="115"/>
      <c r="Z24" s="115"/>
    </row>
    <row r="25" spans="3:26" ht="69.95" customHeight="1" x14ac:dyDescent="0.2">
      <c r="C25" s="115"/>
      <c r="H25" s="115"/>
      <c r="O25" s="115"/>
      <c r="P25" s="115"/>
      <c r="Q25" s="115"/>
      <c r="R25" s="115"/>
      <c r="S25" s="222"/>
      <c r="T25" s="115"/>
      <c r="U25" s="115"/>
      <c r="V25" s="115"/>
      <c r="W25" s="115"/>
      <c r="X25" s="115"/>
      <c r="Y25" s="115"/>
      <c r="Z25" s="115"/>
    </row>
    <row r="26" spans="3:26" ht="69.95" customHeight="1" x14ac:dyDescent="0.2">
      <c r="C26" s="115"/>
      <c r="H26" s="115"/>
      <c r="O26" s="115"/>
      <c r="P26" s="115"/>
      <c r="Q26" s="115"/>
      <c r="R26" s="115"/>
      <c r="S26" s="222"/>
      <c r="T26" s="115"/>
      <c r="U26" s="115"/>
      <c r="V26" s="115"/>
      <c r="W26" s="115"/>
      <c r="X26" s="115"/>
      <c r="Y26" s="115"/>
      <c r="Z26" s="115"/>
    </row>
    <row r="27" spans="3:26" ht="69.95" customHeight="1" x14ac:dyDescent="0.2">
      <c r="C27" s="115"/>
      <c r="H27" s="115"/>
      <c r="O27" s="115"/>
      <c r="P27" s="115"/>
      <c r="Q27" s="115"/>
      <c r="R27" s="115"/>
      <c r="S27" s="222"/>
      <c r="T27" s="115"/>
      <c r="U27" s="115"/>
      <c r="V27" s="115"/>
      <c r="W27" s="115"/>
      <c r="X27" s="115"/>
      <c r="Y27" s="115"/>
      <c r="Z27" s="115"/>
    </row>
    <row r="28" spans="3:26" ht="69.95" customHeight="1" x14ac:dyDescent="0.2">
      <c r="C28" s="115"/>
      <c r="H28" s="115"/>
      <c r="O28" s="115"/>
      <c r="P28" s="115"/>
      <c r="Q28" s="115"/>
      <c r="R28" s="115"/>
      <c r="S28" s="222"/>
      <c r="T28" s="115"/>
      <c r="U28" s="115"/>
      <c r="V28" s="115"/>
      <c r="W28" s="115"/>
      <c r="X28" s="115"/>
      <c r="Y28" s="115"/>
      <c r="Z28" s="115"/>
    </row>
    <row r="29" spans="3:26" ht="69.95" customHeight="1" x14ac:dyDescent="0.2">
      <c r="C29" s="115"/>
      <c r="H29" s="115"/>
      <c r="O29" s="115"/>
      <c r="P29" s="115"/>
      <c r="Q29" s="115"/>
      <c r="R29" s="115"/>
      <c r="S29" s="222"/>
      <c r="T29" s="115"/>
      <c r="U29" s="115"/>
      <c r="V29" s="115"/>
      <c r="W29" s="115"/>
      <c r="X29" s="115"/>
      <c r="Y29" s="115"/>
      <c r="Z29" s="115"/>
    </row>
    <row r="30" spans="3:26" ht="69.95" customHeight="1" x14ac:dyDescent="0.2">
      <c r="C30" s="115"/>
      <c r="H30" s="115"/>
      <c r="O30" s="115"/>
      <c r="P30" s="115"/>
      <c r="Q30" s="115"/>
      <c r="R30" s="115"/>
      <c r="S30" s="222"/>
      <c r="T30" s="115"/>
      <c r="U30" s="115"/>
      <c r="V30" s="115"/>
      <c r="W30" s="115"/>
      <c r="X30" s="115"/>
      <c r="Y30" s="115"/>
      <c r="Z30" s="115"/>
    </row>
    <row r="31" spans="3:26" ht="69.95" customHeight="1" x14ac:dyDescent="0.2">
      <c r="C31" s="115"/>
      <c r="H31" s="115"/>
      <c r="O31" s="115"/>
      <c r="P31" s="115"/>
      <c r="Q31" s="115"/>
      <c r="R31" s="115"/>
      <c r="S31" s="222"/>
      <c r="T31" s="115"/>
      <c r="U31" s="115"/>
      <c r="V31" s="115"/>
      <c r="W31" s="115"/>
      <c r="X31" s="115"/>
      <c r="Y31" s="115"/>
      <c r="Z31" s="115"/>
    </row>
    <row r="32" spans="3:26" ht="69.95" customHeight="1" x14ac:dyDescent="0.2">
      <c r="C32" s="115"/>
      <c r="H32" s="115"/>
      <c r="O32" s="115"/>
      <c r="P32" s="115"/>
      <c r="Q32" s="115"/>
      <c r="R32" s="115"/>
      <c r="S32" s="222"/>
      <c r="T32" s="115"/>
      <c r="U32" s="115"/>
      <c r="V32" s="115"/>
      <c r="W32" s="115"/>
      <c r="X32" s="115"/>
      <c r="Y32" s="115"/>
      <c r="Z32" s="115"/>
    </row>
    <row r="33" spans="3:26" ht="69.95" customHeight="1" x14ac:dyDescent="0.2">
      <c r="C33" s="115"/>
      <c r="H33" s="115"/>
      <c r="O33" s="115"/>
      <c r="P33" s="115"/>
      <c r="Q33" s="115"/>
      <c r="R33" s="115"/>
      <c r="S33" s="222"/>
      <c r="T33" s="115"/>
      <c r="U33" s="115"/>
      <c r="V33" s="115"/>
      <c r="W33" s="115"/>
      <c r="X33" s="115"/>
      <c r="Y33" s="115"/>
      <c r="Z33" s="115"/>
    </row>
    <row r="34" spans="3:26" ht="69.95" customHeight="1" x14ac:dyDescent="0.2">
      <c r="C34" s="115"/>
      <c r="H34" s="115"/>
      <c r="O34" s="115"/>
      <c r="P34" s="115"/>
      <c r="Q34" s="115"/>
      <c r="R34" s="115"/>
      <c r="S34" s="222"/>
      <c r="T34" s="115"/>
      <c r="U34" s="115"/>
      <c r="V34" s="115"/>
      <c r="W34" s="115"/>
      <c r="X34" s="115"/>
      <c r="Y34" s="115"/>
      <c r="Z34" s="115"/>
    </row>
    <row r="35" spans="3:26" ht="69.95" customHeight="1" x14ac:dyDescent="0.2">
      <c r="C35" s="115"/>
      <c r="H35" s="115"/>
      <c r="O35" s="115"/>
      <c r="P35" s="115"/>
      <c r="Q35" s="115"/>
      <c r="R35" s="115"/>
      <c r="S35" s="222"/>
      <c r="T35" s="115"/>
      <c r="U35" s="115"/>
      <c r="V35" s="115"/>
      <c r="W35" s="115"/>
      <c r="X35" s="115"/>
      <c r="Y35" s="115"/>
      <c r="Z35" s="115"/>
    </row>
    <row r="36" spans="3:26" ht="69.95" customHeight="1" x14ac:dyDescent="0.2">
      <c r="C36" s="115"/>
      <c r="H36" s="115"/>
      <c r="O36" s="115"/>
      <c r="P36" s="115"/>
      <c r="Q36" s="115"/>
      <c r="R36" s="115"/>
      <c r="S36" s="222"/>
      <c r="T36" s="115"/>
      <c r="U36" s="115"/>
      <c r="V36" s="115"/>
      <c r="W36" s="115"/>
      <c r="X36" s="115"/>
      <c r="Y36" s="115"/>
      <c r="Z36" s="115"/>
    </row>
    <row r="37" spans="3:26" ht="69.95" customHeight="1" x14ac:dyDescent="0.2">
      <c r="C37" s="115"/>
      <c r="H37" s="115"/>
      <c r="O37" s="115"/>
      <c r="P37" s="115"/>
      <c r="Q37" s="115"/>
      <c r="R37" s="115"/>
      <c r="S37" s="222"/>
      <c r="T37" s="115"/>
      <c r="U37" s="115"/>
      <c r="V37" s="115"/>
      <c r="W37" s="115"/>
      <c r="X37" s="115"/>
      <c r="Y37" s="115"/>
      <c r="Z37" s="115"/>
    </row>
    <row r="38" spans="3:26" ht="69.95" customHeight="1" x14ac:dyDescent="0.2">
      <c r="C38" s="115"/>
      <c r="H38" s="115"/>
      <c r="O38" s="115"/>
      <c r="P38" s="115"/>
      <c r="Q38" s="115"/>
      <c r="R38" s="115"/>
      <c r="S38" s="222"/>
      <c r="T38" s="115"/>
      <c r="U38" s="115"/>
      <c r="V38" s="115"/>
      <c r="W38" s="115"/>
      <c r="X38" s="115"/>
      <c r="Y38" s="115"/>
      <c r="Z38" s="115"/>
    </row>
    <row r="39" spans="3:26" ht="69.95" customHeight="1" x14ac:dyDescent="0.2">
      <c r="C39" s="115"/>
      <c r="H39" s="115"/>
      <c r="O39" s="115"/>
      <c r="P39" s="115"/>
      <c r="Q39" s="115"/>
      <c r="R39" s="115"/>
      <c r="S39" s="222"/>
      <c r="T39" s="115"/>
      <c r="U39" s="115"/>
      <c r="V39" s="115"/>
      <c r="W39" s="115"/>
      <c r="X39" s="115"/>
      <c r="Y39" s="115"/>
      <c r="Z39" s="115"/>
    </row>
    <row r="40" spans="3:26" ht="69.95" customHeight="1" x14ac:dyDescent="0.2">
      <c r="C40" s="115"/>
      <c r="H40" s="115"/>
      <c r="O40" s="115"/>
      <c r="P40" s="115"/>
      <c r="Q40" s="115"/>
      <c r="R40" s="115"/>
      <c r="S40" s="222"/>
      <c r="T40" s="115"/>
      <c r="U40" s="115"/>
      <c r="V40" s="115"/>
      <c r="W40" s="115"/>
      <c r="X40" s="115"/>
      <c r="Y40" s="115"/>
      <c r="Z40" s="115"/>
    </row>
    <row r="41" spans="3:26" ht="69.95" customHeight="1" x14ac:dyDescent="0.2">
      <c r="C41" s="115"/>
      <c r="H41" s="115"/>
      <c r="O41" s="115"/>
      <c r="P41" s="115"/>
      <c r="Q41" s="115"/>
      <c r="R41" s="115"/>
      <c r="S41" s="222"/>
      <c r="T41" s="115"/>
      <c r="U41" s="115"/>
      <c r="V41" s="115"/>
      <c r="W41" s="115"/>
      <c r="X41" s="115"/>
      <c r="Y41" s="115"/>
      <c r="Z41" s="115"/>
    </row>
    <row r="42" spans="3:26" ht="69.95" customHeight="1" x14ac:dyDescent="0.2">
      <c r="C42" s="115"/>
      <c r="H42" s="115"/>
      <c r="O42" s="115"/>
      <c r="P42" s="115"/>
      <c r="Q42" s="115"/>
      <c r="R42" s="115"/>
      <c r="S42" s="222"/>
      <c r="T42" s="115"/>
      <c r="U42" s="115"/>
      <c r="V42" s="115"/>
      <c r="W42" s="115"/>
      <c r="X42" s="115"/>
      <c r="Y42" s="115"/>
      <c r="Z42" s="115"/>
    </row>
    <row r="43" spans="3:26" ht="69.95" customHeight="1" x14ac:dyDescent="0.2">
      <c r="C43" s="115"/>
      <c r="H43" s="115"/>
      <c r="O43" s="115"/>
      <c r="P43" s="115"/>
      <c r="Q43" s="115"/>
      <c r="R43" s="115"/>
      <c r="S43" s="222"/>
      <c r="T43" s="115"/>
      <c r="U43" s="115"/>
      <c r="V43" s="115"/>
      <c r="W43" s="115"/>
      <c r="X43" s="115"/>
      <c r="Y43" s="115"/>
      <c r="Z43" s="115"/>
    </row>
    <row r="44" spans="3:26" ht="69.95" customHeight="1" x14ac:dyDescent="0.2">
      <c r="C44" s="115"/>
      <c r="H44" s="115"/>
      <c r="O44" s="115"/>
      <c r="P44" s="115"/>
      <c r="Q44" s="115"/>
      <c r="R44" s="115"/>
      <c r="S44" s="222"/>
      <c r="T44" s="115"/>
      <c r="U44" s="115"/>
      <c r="V44" s="115"/>
      <c r="W44" s="115"/>
      <c r="X44" s="115"/>
      <c r="Y44" s="115"/>
      <c r="Z44" s="115"/>
    </row>
    <row r="45" spans="3:26" ht="69.95" customHeight="1" x14ac:dyDescent="0.2">
      <c r="C45" s="115"/>
      <c r="H45" s="115"/>
      <c r="O45" s="115"/>
      <c r="P45" s="115"/>
      <c r="Q45" s="115"/>
      <c r="R45" s="115"/>
      <c r="S45" s="222"/>
      <c r="T45" s="115"/>
      <c r="U45" s="115"/>
      <c r="V45" s="115"/>
      <c r="W45" s="115"/>
      <c r="X45" s="115"/>
      <c r="Y45" s="115"/>
      <c r="Z45" s="115"/>
    </row>
    <row r="46" spans="3:26" ht="69.95" customHeight="1" x14ac:dyDescent="0.2">
      <c r="C46" s="115"/>
      <c r="H46" s="115"/>
      <c r="O46" s="115"/>
      <c r="P46" s="115"/>
      <c r="Q46" s="115"/>
      <c r="R46" s="115"/>
      <c r="S46" s="222"/>
      <c r="T46" s="115"/>
      <c r="U46" s="115"/>
      <c r="V46" s="115"/>
      <c r="W46" s="115"/>
      <c r="X46" s="115"/>
      <c r="Y46" s="115"/>
      <c r="Z46" s="115"/>
    </row>
    <row r="47" spans="3:26" ht="69.95" customHeight="1" x14ac:dyDescent="0.2">
      <c r="C47" s="115"/>
      <c r="H47" s="115"/>
      <c r="O47" s="115"/>
      <c r="P47" s="115"/>
      <c r="Q47" s="115"/>
      <c r="R47" s="115"/>
      <c r="S47" s="222"/>
      <c r="T47" s="115"/>
      <c r="U47" s="115"/>
      <c r="V47" s="115"/>
      <c r="W47" s="115"/>
      <c r="X47" s="115"/>
      <c r="Y47" s="115"/>
      <c r="Z47" s="115"/>
    </row>
    <row r="48" spans="3:26" ht="69.95" customHeight="1" x14ac:dyDescent="0.2">
      <c r="C48" s="115"/>
      <c r="H48" s="115"/>
      <c r="O48" s="115"/>
      <c r="P48" s="115"/>
      <c r="Q48" s="115"/>
      <c r="R48" s="115"/>
      <c r="S48" s="222"/>
      <c r="T48" s="115"/>
      <c r="U48" s="115"/>
      <c r="V48" s="115"/>
      <c r="W48" s="115"/>
      <c r="X48" s="115"/>
      <c r="Y48" s="115"/>
      <c r="Z48" s="115"/>
    </row>
    <row r="49" spans="3:26" ht="69.95" customHeight="1" x14ac:dyDescent="0.2">
      <c r="C49" s="115"/>
      <c r="H49" s="115"/>
      <c r="O49" s="115"/>
      <c r="P49" s="115"/>
      <c r="Q49" s="115"/>
      <c r="R49" s="115"/>
      <c r="S49" s="222"/>
      <c r="T49" s="115"/>
      <c r="U49" s="115"/>
      <c r="V49" s="115"/>
      <c r="W49" s="115"/>
      <c r="X49" s="115"/>
      <c r="Y49" s="115"/>
      <c r="Z49" s="115"/>
    </row>
    <row r="50" spans="3:26" ht="69.95" customHeight="1" x14ac:dyDescent="0.2">
      <c r="C50" s="115"/>
      <c r="H50" s="115"/>
      <c r="O50" s="115"/>
      <c r="P50" s="115"/>
      <c r="Q50" s="115"/>
      <c r="R50" s="115"/>
      <c r="S50" s="222"/>
      <c r="T50" s="115"/>
      <c r="U50" s="115"/>
      <c r="V50" s="115"/>
      <c r="W50" s="115"/>
      <c r="X50" s="115"/>
      <c r="Y50" s="115"/>
      <c r="Z50" s="115"/>
    </row>
    <row r="51" spans="3:26" ht="69.95" customHeight="1" x14ac:dyDescent="0.2">
      <c r="C51" s="115"/>
      <c r="H51" s="115"/>
      <c r="O51" s="115"/>
      <c r="P51" s="115"/>
      <c r="Q51" s="115"/>
      <c r="R51" s="115"/>
      <c r="S51" s="222"/>
      <c r="T51" s="115"/>
      <c r="U51" s="115"/>
      <c r="V51" s="115"/>
      <c r="W51" s="115"/>
      <c r="X51" s="115"/>
      <c r="Y51" s="115"/>
      <c r="Z51" s="115"/>
    </row>
    <row r="52" spans="3:26" ht="69.95" customHeight="1" x14ac:dyDescent="0.2">
      <c r="C52" s="115"/>
      <c r="H52" s="115"/>
      <c r="O52" s="115"/>
      <c r="P52" s="115"/>
      <c r="Q52" s="115"/>
      <c r="R52" s="115"/>
      <c r="S52" s="222"/>
      <c r="T52" s="115"/>
      <c r="U52" s="115"/>
      <c r="V52" s="115"/>
      <c r="W52" s="115"/>
      <c r="X52" s="115"/>
      <c r="Y52" s="115"/>
      <c r="Z52" s="115"/>
    </row>
    <row r="53" spans="3:26" ht="69.95" customHeight="1" x14ac:dyDescent="0.2">
      <c r="C53" s="115"/>
      <c r="H53" s="115"/>
      <c r="O53" s="115"/>
      <c r="P53" s="115"/>
      <c r="Q53" s="115"/>
      <c r="R53" s="115"/>
      <c r="S53" s="222"/>
      <c r="T53" s="115"/>
      <c r="U53" s="115"/>
      <c r="V53" s="115"/>
      <c r="W53" s="115"/>
      <c r="X53" s="115"/>
      <c r="Y53" s="115"/>
      <c r="Z53" s="115"/>
    </row>
    <row r="54" spans="3:26" ht="69.95" customHeight="1" x14ac:dyDescent="0.2">
      <c r="C54" s="115"/>
      <c r="H54" s="115"/>
    </row>
    <row r="55" spans="3:26" ht="69.95" customHeight="1" x14ac:dyDescent="0.2">
      <c r="C55" s="115"/>
      <c r="H55" s="115"/>
    </row>
    <row r="56" spans="3:26" ht="69.95" customHeight="1" x14ac:dyDescent="0.2">
      <c r="C56" s="115"/>
      <c r="H56" s="115"/>
    </row>
    <row r="57" spans="3:26" ht="69.95" customHeight="1" x14ac:dyDescent="0.2">
      <c r="C57" s="115"/>
      <c r="H57" s="115"/>
    </row>
    <row r="58" spans="3:26" ht="69.95" customHeight="1" x14ac:dyDescent="0.2">
      <c r="C58" s="115"/>
      <c r="H58" s="115"/>
    </row>
    <row r="59" spans="3:26" ht="69.95" customHeight="1" x14ac:dyDescent="0.2">
      <c r="C59" s="115"/>
      <c r="H59" s="115"/>
    </row>
    <row r="60" spans="3:26" ht="69.95" customHeight="1" x14ac:dyDescent="0.2">
      <c r="C60" s="115"/>
      <c r="H60" s="115"/>
    </row>
    <row r="61" spans="3:26" ht="69.95" customHeight="1" x14ac:dyDescent="0.2">
      <c r="C61" s="115"/>
      <c r="H61" s="115"/>
    </row>
    <row r="62" spans="3:26" ht="69.95" customHeight="1" x14ac:dyDescent="0.2">
      <c r="C62" s="115"/>
      <c r="H62" s="115"/>
    </row>
    <row r="63" spans="3:26" ht="69.95" customHeight="1" x14ac:dyDescent="0.2">
      <c r="C63" s="115"/>
      <c r="H63" s="115"/>
    </row>
    <row r="64" spans="3:26" ht="69.95" customHeight="1" x14ac:dyDescent="0.2">
      <c r="C64" s="115"/>
      <c r="H64" s="115"/>
    </row>
    <row r="65" spans="3:8" ht="69.95" customHeight="1" x14ac:dyDescent="0.2">
      <c r="C65" s="115"/>
      <c r="H65" s="115"/>
    </row>
    <row r="66" spans="3:8" ht="69.95" customHeight="1" x14ac:dyDescent="0.2">
      <c r="C66" s="115"/>
      <c r="H66" s="115"/>
    </row>
    <row r="67" spans="3:8" ht="69.95" customHeight="1" x14ac:dyDescent="0.2">
      <c r="C67" s="115"/>
      <c r="H67" s="115"/>
    </row>
    <row r="68" spans="3:8" ht="69.95" customHeight="1" x14ac:dyDescent="0.2">
      <c r="C68" s="115"/>
      <c r="H68" s="115"/>
    </row>
    <row r="69" spans="3:8" ht="69.95" customHeight="1" x14ac:dyDescent="0.2">
      <c r="C69" s="115"/>
      <c r="H69" s="115"/>
    </row>
    <row r="70" spans="3:8" ht="69.95" customHeight="1" x14ac:dyDescent="0.2">
      <c r="C70" s="115"/>
      <c r="H70" s="115"/>
    </row>
    <row r="71" spans="3:8" ht="69.95" customHeight="1" x14ac:dyDescent="0.2">
      <c r="C71" s="115"/>
      <c r="H71" s="115"/>
    </row>
    <row r="72" spans="3:8" ht="69.95" customHeight="1" x14ac:dyDescent="0.2">
      <c r="C72" s="115"/>
      <c r="H72" s="115"/>
    </row>
    <row r="73" spans="3:8" ht="69.95" customHeight="1" x14ac:dyDescent="0.2">
      <c r="C73" s="115"/>
      <c r="H73" s="115"/>
    </row>
    <row r="74" spans="3:8" ht="69.95" customHeight="1" x14ac:dyDescent="0.2">
      <c r="C74" s="115"/>
      <c r="H74" s="115"/>
    </row>
    <row r="75" spans="3:8" ht="69.95" customHeight="1" x14ac:dyDescent="0.2">
      <c r="C75" s="115"/>
      <c r="H75" s="115"/>
    </row>
    <row r="76" spans="3:8" ht="69.95" customHeight="1" x14ac:dyDescent="0.2">
      <c r="C76" s="115"/>
      <c r="H76" s="115"/>
    </row>
    <row r="77" spans="3:8" ht="69.95" customHeight="1" x14ac:dyDescent="0.2">
      <c r="C77" s="115"/>
      <c r="H77" s="115"/>
    </row>
    <row r="78" spans="3:8" ht="69.95" customHeight="1" x14ac:dyDescent="0.2">
      <c r="C78" s="115"/>
      <c r="H78" s="115"/>
    </row>
    <row r="79" spans="3:8" ht="69.95" customHeight="1" x14ac:dyDescent="0.2">
      <c r="C79" s="115"/>
      <c r="H79" s="115"/>
    </row>
    <row r="80" spans="3:8" ht="69.95" customHeight="1" x14ac:dyDescent="0.2">
      <c r="C80" s="115"/>
      <c r="H80" s="115"/>
    </row>
    <row r="81" spans="3:8" ht="69.95" customHeight="1" x14ac:dyDescent="0.2">
      <c r="C81" s="115"/>
      <c r="H81" s="115"/>
    </row>
    <row r="82" spans="3:8" ht="69.95" customHeight="1" x14ac:dyDescent="0.2">
      <c r="C82" s="115"/>
      <c r="H82" s="115"/>
    </row>
    <row r="83" spans="3:8" ht="69.95" customHeight="1" x14ac:dyDescent="0.2">
      <c r="C83" s="115"/>
      <c r="H83" s="115"/>
    </row>
    <row r="84" spans="3:8" ht="69.95" customHeight="1" x14ac:dyDescent="0.2">
      <c r="C84" s="115"/>
      <c r="H84" s="115"/>
    </row>
    <row r="85" spans="3:8" ht="69.95" customHeight="1" x14ac:dyDescent="0.2">
      <c r="C85" s="115"/>
      <c r="H85" s="115"/>
    </row>
    <row r="86" spans="3:8" ht="69.95" customHeight="1" x14ac:dyDescent="0.2">
      <c r="C86" s="115"/>
      <c r="H86" s="115"/>
    </row>
    <row r="87" spans="3:8" ht="69.95" customHeight="1" x14ac:dyDescent="0.2">
      <c r="C87" s="115"/>
      <c r="H87" s="115"/>
    </row>
    <row r="88" spans="3:8" ht="69.95" customHeight="1" x14ac:dyDescent="0.2">
      <c r="C88" s="115"/>
      <c r="H88" s="115"/>
    </row>
    <row r="89" spans="3:8" ht="69.95" customHeight="1" x14ac:dyDescent="0.2">
      <c r="C89" s="115"/>
      <c r="H89" s="115"/>
    </row>
    <row r="90" spans="3:8" ht="69.95" customHeight="1" x14ac:dyDescent="0.2">
      <c r="C90" s="115"/>
      <c r="H90" s="115"/>
    </row>
    <row r="91" spans="3:8" ht="69.95" customHeight="1" x14ac:dyDescent="0.2">
      <c r="C91" s="115"/>
      <c r="H91" s="115"/>
    </row>
    <row r="92" spans="3:8" ht="69.95" customHeight="1" x14ac:dyDescent="0.2">
      <c r="C92" s="115"/>
      <c r="H92" s="115"/>
    </row>
    <row r="93" spans="3:8" ht="69.95" customHeight="1" x14ac:dyDescent="0.2">
      <c r="C93" s="115"/>
      <c r="H93" s="115"/>
    </row>
    <row r="94" spans="3:8" ht="69.95" customHeight="1" x14ac:dyDescent="0.2">
      <c r="C94" s="115"/>
      <c r="H94" s="115"/>
    </row>
    <row r="95" spans="3:8" ht="69.95" customHeight="1" x14ac:dyDescent="0.2">
      <c r="C95" s="115"/>
      <c r="H95" s="115"/>
    </row>
    <row r="96" spans="3:8" ht="69.95" customHeight="1" x14ac:dyDescent="0.2">
      <c r="C96" s="115"/>
      <c r="H96" s="115"/>
    </row>
    <row r="97" spans="3:8" ht="69.95" customHeight="1" x14ac:dyDescent="0.2">
      <c r="C97" s="115"/>
      <c r="H97" s="115"/>
    </row>
  </sheetData>
  <mergeCells count="30">
    <mergeCell ref="D2:D4"/>
    <mergeCell ref="E2:E4"/>
    <mergeCell ref="A5:A14"/>
    <mergeCell ref="D13:D14"/>
    <mergeCell ref="C5:C6"/>
    <mergeCell ref="D5:D6"/>
    <mergeCell ref="G13:G14"/>
    <mergeCell ref="B13:B14"/>
    <mergeCell ref="C13:C14"/>
    <mergeCell ref="C7:C8"/>
    <mergeCell ref="D7:D8"/>
    <mergeCell ref="B5:B12"/>
    <mergeCell ref="G7:G8"/>
    <mergeCell ref="G5:G6"/>
    <mergeCell ref="A1:V1"/>
    <mergeCell ref="O2:V2"/>
    <mergeCell ref="O3:P3"/>
    <mergeCell ref="Q3:R3"/>
    <mergeCell ref="S3:T3"/>
    <mergeCell ref="U3:V3"/>
    <mergeCell ref="A2:A4"/>
    <mergeCell ref="K2:N2"/>
    <mergeCell ref="B2:B4"/>
    <mergeCell ref="C2:C4"/>
    <mergeCell ref="J3:J4"/>
    <mergeCell ref="F2:F4"/>
    <mergeCell ref="G2:G4"/>
    <mergeCell ref="I2:J2"/>
    <mergeCell ref="H2:H4"/>
    <mergeCell ref="I3:I4"/>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Z267"/>
  <sheetViews>
    <sheetView topLeftCell="K1" zoomScale="80" zoomScaleNormal="80" workbookViewId="0">
      <selection activeCell="S1" sqref="S1:S1048576"/>
    </sheetView>
  </sheetViews>
  <sheetFormatPr baseColWidth="10" defaultColWidth="12.5703125" defaultRowHeight="15" customHeight="1" x14ac:dyDescent="0.2"/>
  <cols>
    <col min="1" max="1" width="18.28515625" customWidth="1"/>
    <col min="2" max="2" width="25.28515625" customWidth="1"/>
    <col min="3" max="3" width="17.28515625" customWidth="1"/>
    <col min="4" max="4" width="17.7109375" customWidth="1"/>
    <col min="5" max="5" width="14.42578125" customWidth="1"/>
    <col min="6" max="6" width="15.5703125" customWidth="1"/>
    <col min="7" max="7" width="35.85546875" customWidth="1"/>
    <col min="8" max="8" width="43.140625" customWidth="1"/>
    <col min="9" max="9" width="16.28515625" customWidth="1"/>
    <col min="10" max="10" width="10.28515625" customWidth="1"/>
    <col min="11" max="11" width="14.28515625" customWidth="1"/>
    <col min="12" max="13" width="17.28515625" customWidth="1"/>
    <col min="14" max="14" width="18.42578125" customWidth="1"/>
    <col min="15" max="15" width="17.85546875" customWidth="1"/>
    <col min="16" max="16" width="8.85546875" customWidth="1"/>
    <col min="17" max="17" width="15.140625" customWidth="1"/>
    <col min="18" max="18" width="7.7109375" customWidth="1"/>
    <col min="19" max="19" width="38.42578125" style="219" customWidth="1"/>
    <col min="20" max="20" width="29.5703125" customWidth="1"/>
    <col min="21" max="21" width="11.5703125" customWidth="1"/>
    <col min="22" max="22" width="25.28515625" customWidth="1"/>
    <col min="23" max="25" width="10.7109375" customWidth="1"/>
    <col min="26" max="26" width="13.28515625" customWidth="1"/>
  </cols>
  <sheetData>
    <row r="1" spans="1:26" ht="24.75" customHeight="1" x14ac:dyDescent="0.2">
      <c r="A1" s="1"/>
      <c r="B1" s="1"/>
      <c r="C1" s="1"/>
      <c r="D1" s="1"/>
      <c r="E1" s="1"/>
      <c r="F1" s="9"/>
      <c r="G1" s="1"/>
      <c r="H1" s="1"/>
      <c r="I1" s="1"/>
      <c r="J1" s="1"/>
      <c r="K1" s="2"/>
      <c r="L1" s="1"/>
      <c r="M1" s="1"/>
      <c r="N1" s="1"/>
      <c r="O1" s="1"/>
      <c r="P1" s="1"/>
      <c r="Q1" s="1"/>
      <c r="R1" s="1"/>
      <c r="S1" s="9"/>
      <c r="T1" s="1"/>
      <c r="U1" s="1"/>
      <c r="V1" s="1"/>
      <c r="W1" s="1"/>
      <c r="X1" s="1"/>
      <c r="Y1" s="1"/>
      <c r="Z1" s="1"/>
    </row>
    <row r="2" spans="1:26" ht="24.75" customHeight="1" x14ac:dyDescent="0.2">
      <c r="A2" s="1"/>
      <c r="B2" s="1"/>
      <c r="C2" s="1"/>
      <c r="D2" s="1"/>
      <c r="E2" s="1"/>
      <c r="F2" s="9"/>
      <c r="G2" s="1"/>
      <c r="H2" s="1"/>
      <c r="I2" s="1"/>
      <c r="J2" s="1"/>
      <c r="K2" s="2"/>
      <c r="L2" s="1"/>
      <c r="M2" s="1"/>
      <c r="N2" s="1"/>
      <c r="O2" s="1"/>
      <c r="P2" s="1"/>
      <c r="Q2" s="1"/>
      <c r="R2" s="1"/>
      <c r="S2" s="9"/>
      <c r="T2" s="1"/>
      <c r="U2" s="1"/>
      <c r="V2" s="1"/>
      <c r="W2" s="1"/>
      <c r="X2" s="1"/>
      <c r="Y2" s="1"/>
      <c r="Z2" s="1"/>
    </row>
    <row r="3" spans="1:26" ht="24.75" customHeight="1" x14ac:dyDescent="0.2">
      <c r="A3" s="1"/>
      <c r="B3" s="1"/>
      <c r="C3" s="1"/>
      <c r="D3" s="1"/>
      <c r="E3" s="1"/>
      <c r="F3" s="9"/>
      <c r="G3" s="1"/>
      <c r="H3" s="1"/>
      <c r="I3" s="1"/>
      <c r="J3" s="1"/>
      <c r="K3" s="2"/>
      <c r="L3" s="1"/>
      <c r="M3" s="1"/>
      <c r="N3" s="1"/>
      <c r="O3" s="1"/>
      <c r="P3" s="1"/>
      <c r="Q3" s="1"/>
      <c r="R3" s="1"/>
      <c r="S3" s="9"/>
      <c r="T3" s="1"/>
      <c r="U3" s="1"/>
      <c r="V3" s="1"/>
      <c r="W3" s="1"/>
      <c r="X3" s="1"/>
      <c r="Y3" s="1"/>
      <c r="Z3" s="1"/>
    </row>
    <row r="4" spans="1:26" ht="24.75" customHeight="1" x14ac:dyDescent="0.2">
      <c r="A4" s="291" t="s">
        <v>0</v>
      </c>
      <c r="B4" s="292"/>
      <c r="C4" s="292"/>
      <c r="D4" s="292"/>
      <c r="E4" s="292"/>
      <c r="F4" s="292"/>
      <c r="G4" s="292"/>
      <c r="H4" s="292"/>
      <c r="I4" s="292"/>
      <c r="J4" s="292"/>
      <c r="K4" s="292"/>
      <c r="L4" s="292"/>
      <c r="M4" s="292"/>
      <c r="N4" s="292"/>
      <c r="O4" s="292"/>
      <c r="P4" s="292"/>
      <c r="Q4" s="292"/>
      <c r="R4" s="292"/>
      <c r="S4" s="292"/>
      <c r="T4" s="292"/>
      <c r="U4" s="292"/>
      <c r="V4" s="293"/>
      <c r="W4" s="1"/>
      <c r="X4" s="1"/>
      <c r="Y4" s="1"/>
      <c r="Z4" s="1"/>
    </row>
    <row r="5" spans="1:26" ht="24.75" customHeight="1" x14ac:dyDescent="0.2">
      <c r="A5" s="290" t="s">
        <v>1</v>
      </c>
      <c r="B5" s="290" t="s">
        <v>2</v>
      </c>
      <c r="C5" s="290" t="s">
        <v>3</v>
      </c>
      <c r="D5" s="290" t="s">
        <v>4</v>
      </c>
      <c r="E5" s="290" t="s">
        <v>5</v>
      </c>
      <c r="F5" s="290" t="s">
        <v>6</v>
      </c>
      <c r="G5" s="290" t="s">
        <v>7</v>
      </c>
      <c r="H5" s="290" t="s">
        <v>45</v>
      </c>
      <c r="I5" s="289" t="s">
        <v>9</v>
      </c>
      <c r="J5" s="258"/>
      <c r="K5" s="289" t="s">
        <v>10</v>
      </c>
      <c r="L5" s="257"/>
      <c r="M5" s="257"/>
      <c r="N5" s="258"/>
      <c r="O5" s="277" t="s">
        <v>11</v>
      </c>
      <c r="P5" s="257"/>
      <c r="Q5" s="257"/>
      <c r="R5" s="257"/>
      <c r="S5" s="257"/>
      <c r="T5" s="257"/>
      <c r="U5" s="257"/>
      <c r="V5" s="258"/>
      <c r="W5" s="10"/>
      <c r="X5" s="10"/>
      <c r="Y5" s="10"/>
      <c r="Z5" s="10"/>
    </row>
    <row r="6" spans="1:26" ht="24.75" customHeight="1" x14ac:dyDescent="0.2">
      <c r="A6" s="260"/>
      <c r="B6" s="260"/>
      <c r="C6" s="260"/>
      <c r="D6" s="260"/>
      <c r="E6" s="260"/>
      <c r="F6" s="260"/>
      <c r="G6" s="260"/>
      <c r="H6" s="260"/>
      <c r="I6" s="290" t="s">
        <v>12</v>
      </c>
      <c r="J6" s="290" t="s">
        <v>13</v>
      </c>
      <c r="K6" s="11" t="s">
        <v>14</v>
      </c>
      <c r="L6" s="11" t="s">
        <v>15</v>
      </c>
      <c r="M6" s="11" t="s">
        <v>16</v>
      </c>
      <c r="N6" s="11" t="s">
        <v>17</v>
      </c>
      <c r="O6" s="271" t="s">
        <v>14</v>
      </c>
      <c r="P6" s="258"/>
      <c r="Q6" s="271" t="s">
        <v>15</v>
      </c>
      <c r="R6" s="258"/>
      <c r="S6" s="271" t="s">
        <v>16</v>
      </c>
      <c r="T6" s="258"/>
      <c r="U6" s="271" t="s">
        <v>17</v>
      </c>
      <c r="V6" s="258"/>
      <c r="W6" s="10"/>
      <c r="X6" s="10"/>
      <c r="Y6" s="10"/>
      <c r="Z6" s="10"/>
    </row>
    <row r="7" spans="1:26" ht="24.75" customHeight="1" x14ac:dyDescent="0.2">
      <c r="A7" s="261"/>
      <c r="B7" s="261"/>
      <c r="C7" s="261"/>
      <c r="D7" s="261"/>
      <c r="E7" s="261"/>
      <c r="F7" s="261"/>
      <c r="G7" s="261"/>
      <c r="H7" s="261"/>
      <c r="I7" s="261"/>
      <c r="J7" s="261"/>
      <c r="K7" s="12" t="s">
        <v>18</v>
      </c>
      <c r="L7" s="12" t="s">
        <v>18</v>
      </c>
      <c r="M7" s="12" t="s">
        <v>18</v>
      </c>
      <c r="N7" s="12" t="s">
        <v>18</v>
      </c>
      <c r="O7" s="3" t="s">
        <v>19</v>
      </c>
      <c r="P7" s="3" t="s">
        <v>20</v>
      </c>
      <c r="Q7" s="3" t="s">
        <v>19</v>
      </c>
      <c r="R7" s="3" t="s">
        <v>20</v>
      </c>
      <c r="S7" s="3" t="s">
        <v>19</v>
      </c>
      <c r="T7" s="3" t="s">
        <v>20</v>
      </c>
      <c r="U7" s="3" t="s">
        <v>19</v>
      </c>
      <c r="V7" s="3" t="s">
        <v>20</v>
      </c>
      <c r="W7" s="10"/>
      <c r="X7" s="10"/>
      <c r="Y7" s="10"/>
      <c r="Z7" s="10"/>
    </row>
    <row r="8" spans="1:26" s="196" customFormat="1" ht="192" customHeight="1" x14ac:dyDescent="0.2">
      <c r="A8" s="294" t="s">
        <v>46</v>
      </c>
      <c r="B8" s="294" t="s">
        <v>47</v>
      </c>
      <c r="C8" s="184" t="s">
        <v>48</v>
      </c>
      <c r="D8" s="185">
        <v>0.25</v>
      </c>
      <c r="E8" s="186" t="s">
        <v>28</v>
      </c>
      <c r="F8" s="186">
        <v>100</v>
      </c>
      <c r="G8" s="187" t="s">
        <v>49</v>
      </c>
      <c r="H8" s="188" t="s">
        <v>50</v>
      </c>
      <c r="I8" s="189">
        <v>43101</v>
      </c>
      <c r="J8" s="190" t="s">
        <v>51</v>
      </c>
      <c r="K8" s="70">
        <v>0.15</v>
      </c>
      <c r="L8" s="70">
        <v>0.3</v>
      </c>
      <c r="M8" s="70">
        <v>0.7</v>
      </c>
      <c r="N8" s="70">
        <v>1</v>
      </c>
      <c r="O8" s="71">
        <v>0.15</v>
      </c>
      <c r="P8" s="191" t="s">
        <v>788</v>
      </c>
      <c r="Q8" s="75">
        <f>35/71</f>
        <v>0.49295774647887325</v>
      </c>
      <c r="R8" s="192" t="s">
        <v>875</v>
      </c>
      <c r="S8" s="70">
        <f>53/75</f>
        <v>0.70666666666666667</v>
      </c>
      <c r="T8" s="72" t="s">
        <v>876</v>
      </c>
      <c r="U8" s="70"/>
      <c r="V8" s="193"/>
      <c r="W8" s="194"/>
      <c r="X8" s="194"/>
      <c r="Y8" s="194"/>
      <c r="Z8" s="195"/>
    </row>
    <row r="9" spans="1:26" s="196" customFormat="1" ht="126" customHeight="1" x14ac:dyDescent="0.2">
      <c r="A9" s="295"/>
      <c r="B9" s="295"/>
      <c r="C9" s="184" t="s">
        <v>52</v>
      </c>
      <c r="D9" s="185">
        <v>2.5000000000000001E-2</v>
      </c>
      <c r="E9" s="186" t="s">
        <v>53</v>
      </c>
      <c r="F9" s="186">
        <v>1</v>
      </c>
      <c r="G9" s="187" t="s">
        <v>54</v>
      </c>
      <c r="H9" s="186" t="s">
        <v>55</v>
      </c>
      <c r="I9" s="189">
        <v>43191</v>
      </c>
      <c r="J9" s="190" t="s">
        <v>51</v>
      </c>
      <c r="K9" s="70">
        <v>0</v>
      </c>
      <c r="L9" s="70">
        <v>0.3</v>
      </c>
      <c r="M9" s="70">
        <v>0.6</v>
      </c>
      <c r="N9" s="70">
        <v>1</v>
      </c>
      <c r="O9" s="71">
        <v>0</v>
      </c>
      <c r="P9" s="191" t="s">
        <v>789</v>
      </c>
      <c r="Q9" s="71">
        <v>0</v>
      </c>
      <c r="R9" s="197" t="s">
        <v>790</v>
      </c>
      <c r="S9" s="70">
        <v>0.2</v>
      </c>
      <c r="T9" s="72" t="s">
        <v>877</v>
      </c>
      <c r="U9" s="70"/>
      <c r="V9" s="193"/>
      <c r="W9" s="194"/>
      <c r="X9" s="194"/>
      <c r="Y9" s="194"/>
      <c r="Z9" s="194"/>
    </row>
    <row r="10" spans="1:26" s="196" customFormat="1" ht="117" customHeight="1" x14ac:dyDescent="0.2">
      <c r="A10" s="295"/>
      <c r="B10" s="295"/>
      <c r="C10" s="184" t="s">
        <v>56</v>
      </c>
      <c r="D10" s="185">
        <v>0.05</v>
      </c>
      <c r="E10" s="186" t="s">
        <v>53</v>
      </c>
      <c r="F10" s="186">
        <v>1</v>
      </c>
      <c r="G10" s="187" t="s">
        <v>57</v>
      </c>
      <c r="H10" s="186" t="s">
        <v>58</v>
      </c>
      <c r="I10" s="189">
        <v>43191</v>
      </c>
      <c r="J10" s="190" t="s">
        <v>59</v>
      </c>
      <c r="K10" s="70">
        <v>0</v>
      </c>
      <c r="L10" s="70">
        <v>0.5</v>
      </c>
      <c r="M10" s="70">
        <v>1</v>
      </c>
      <c r="N10" s="70">
        <v>1</v>
      </c>
      <c r="O10" s="71">
        <v>0</v>
      </c>
      <c r="P10" s="191" t="s">
        <v>789</v>
      </c>
      <c r="Q10" s="71">
        <v>0.5</v>
      </c>
      <c r="R10" s="192" t="s">
        <v>791</v>
      </c>
      <c r="S10" s="70">
        <v>0.7</v>
      </c>
      <c r="T10" s="73" t="s">
        <v>736</v>
      </c>
      <c r="U10" s="70"/>
      <c r="V10" s="193"/>
      <c r="W10" s="71"/>
      <c r="X10" s="198"/>
      <c r="Y10" s="71"/>
      <c r="Z10" s="192"/>
    </row>
    <row r="11" spans="1:26" s="196" customFormat="1" ht="87" customHeight="1" x14ac:dyDescent="0.2">
      <c r="A11" s="295"/>
      <c r="B11" s="296"/>
      <c r="C11" s="70" t="s">
        <v>60</v>
      </c>
      <c r="D11" s="185">
        <v>0.05</v>
      </c>
      <c r="E11" s="186" t="s">
        <v>53</v>
      </c>
      <c r="F11" s="186">
        <v>1</v>
      </c>
      <c r="G11" s="187" t="s">
        <v>61</v>
      </c>
      <c r="H11" s="186" t="s">
        <v>62</v>
      </c>
      <c r="I11" s="189">
        <v>43101</v>
      </c>
      <c r="J11" s="190" t="s">
        <v>51</v>
      </c>
      <c r="K11" s="70">
        <v>0.25</v>
      </c>
      <c r="L11" s="70">
        <v>0.5</v>
      </c>
      <c r="M11" s="70">
        <v>0.75</v>
      </c>
      <c r="N11" s="70">
        <v>1</v>
      </c>
      <c r="O11" s="71">
        <v>0.1</v>
      </c>
      <c r="P11" s="191" t="s">
        <v>792</v>
      </c>
      <c r="Q11" s="71">
        <v>0</v>
      </c>
      <c r="R11" s="192" t="s">
        <v>793</v>
      </c>
      <c r="S11" s="70">
        <v>0.5</v>
      </c>
      <c r="T11" s="72" t="s">
        <v>737</v>
      </c>
      <c r="U11" s="70"/>
      <c r="V11" s="193"/>
      <c r="W11" s="71"/>
      <c r="X11" s="198"/>
      <c r="Y11" s="71"/>
      <c r="Z11" s="192"/>
    </row>
    <row r="12" spans="1:26" s="196" customFormat="1" ht="111" customHeight="1" x14ac:dyDescent="0.2">
      <c r="A12" s="295"/>
      <c r="B12" s="294" t="s">
        <v>63</v>
      </c>
      <c r="C12" s="70" t="s">
        <v>64</v>
      </c>
      <c r="D12" s="185">
        <v>7.4999999999999997E-2</v>
      </c>
      <c r="E12" s="186" t="s">
        <v>28</v>
      </c>
      <c r="F12" s="186">
        <v>100</v>
      </c>
      <c r="G12" s="187" t="s">
        <v>65</v>
      </c>
      <c r="H12" s="186" t="s">
        <v>66</v>
      </c>
      <c r="I12" s="189">
        <v>43101</v>
      </c>
      <c r="J12" s="190" t="s">
        <v>51</v>
      </c>
      <c r="K12" s="70">
        <v>0.15</v>
      </c>
      <c r="L12" s="70">
        <v>0.3</v>
      </c>
      <c r="M12" s="70">
        <v>0.6</v>
      </c>
      <c r="N12" s="70">
        <v>1</v>
      </c>
      <c r="O12" s="71">
        <v>0.15</v>
      </c>
      <c r="P12" s="191" t="s">
        <v>794</v>
      </c>
      <c r="Q12" s="71">
        <v>0.3</v>
      </c>
      <c r="R12" s="191" t="s">
        <v>795</v>
      </c>
      <c r="S12" s="70">
        <v>0.5</v>
      </c>
      <c r="T12" s="72" t="s">
        <v>738</v>
      </c>
      <c r="U12" s="70"/>
      <c r="V12" s="193"/>
      <c r="W12" s="71"/>
      <c r="X12" s="198"/>
      <c r="Y12" s="71"/>
      <c r="Z12" s="198"/>
    </row>
    <row r="13" spans="1:26" s="196" customFormat="1" ht="125.25" customHeight="1" x14ac:dyDescent="0.2">
      <c r="A13" s="295"/>
      <c r="B13" s="295"/>
      <c r="C13" s="70" t="s">
        <v>67</v>
      </c>
      <c r="D13" s="185">
        <v>2.5000000000000001E-2</v>
      </c>
      <c r="E13" s="186" t="s">
        <v>28</v>
      </c>
      <c r="F13" s="186">
        <v>100</v>
      </c>
      <c r="G13" s="187" t="s">
        <v>68</v>
      </c>
      <c r="H13" s="186" t="s">
        <v>69</v>
      </c>
      <c r="I13" s="189">
        <v>43101</v>
      </c>
      <c r="J13" s="190" t="s">
        <v>51</v>
      </c>
      <c r="K13" s="70">
        <v>1</v>
      </c>
      <c r="L13" s="70">
        <v>1</v>
      </c>
      <c r="M13" s="70">
        <v>1</v>
      </c>
      <c r="N13" s="70">
        <v>1</v>
      </c>
      <c r="O13" s="71">
        <v>1</v>
      </c>
      <c r="P13" s="191" t="s">
        <v>796</v>
      </c>
      <c r="Q13" s="71">
        <v>1</v>
      </c>
      <c r="R13" s="197" t="s">
        <v>797</v>
      </c>
      <c r="S13" s="70">
        <v>1</v>
      </c>
      <c r="T13" s="72" t="s">
        <v>878</v>
      </c>
      <c r="U13" s="70"/>
      <c r="V13" s="193"/>
      <c r="W13" s="71"/>
      <c r="X13" s="198"/>
      <c r="Y13" s="71"/>
      <c r="Z13" s="199"/>
    </row>
    <row r="14" spans="1:26" s="196" customFormat="1" ht="174" customHeight="1" x14ac:dyDescent="0.2">
      <c r="A14" s="296"/>
      <c r="B14" s="296"/>
      <c r="C14" s="70" t="s">
        <v>70</v>
      </c>
      <c r="D14" s="185">
        <v>2.5000000000000001E-2</v>
      </c>
      <c r="E14" s="186" t="s">
        <v>28</v>
      </c>
      <c r="F14" s="186">
        <v>100</v>
      </c>
      <c r="G14" s="187" t="s">
        <v>71</v>
      </c>
      <c r="H14" s="200" t="s">
        <v>72</v>
      </c>
      <c r="I14" s="189">
        <v>43101</v>
      </c>
      <c r="J14" s="190" t="s">
        <v>73</v>
      </c>
      <c r="K14" s="70">
        <v>0</v>
      </c>
      <c r="L14" s="70">
        <v>0</v>
      </c>
      <c r="M14" s="70">
        <v>0</v>
      </c>
      <c r="N14" s="70">
        <v>1</v>
      </c>
      <c r="O14" s="71">
        <v>1</v>
      </c>
      <c r="P14" s="191" t="s">
        <v>798</v>
      </c>
      <c r="Q14" s="71">
        <v>1</v>
      </c>
      <c r="R14" s="197" t="s">
        <v>798</v>
      </c>
      <c r="S14" s="70">
        <v>1</v>
      </c>
      <c r="T14" s="73" t="s">
        <v>739</v>
      </c>
      <c r="U14" s="70"/>
      <c r="V14" s="193"/>
      <c r="W14" s="71"/>
      <c r="X14" s="198"/>
      <c r="Y14" s="71"/>
      <c r="Z14" s="199"/>
    </row>
    <row r="15" spans="1:26" ht="24.75" customHeight="1" x14ac:dyDescent="0.2">
      <c r="A15" s="5"/>
      <c r="B15" s="5"/>
      <c r="C15" s="5"/>
      <c r="D15" s="14">
        <f>SUM(D8:D14)</f>
        <v>0.5</v>
      </c>
      <c r="E15" s="5"/>
      <c r="F15" s="15"/>
      <c r="G15" s="5"/>
      <c r="H15" s="5"/>
      <c r="I15" s="5"/>
      <c r="J15" s="5"/>
      <c r="K15" s="16"/>
      <c r="L15" s="5"/>
      <c r="M15" s="5"/>
      <c r="N15" s="5"/>
      <c r="O15" s="5"/>
      <c r="P15" s="5"/>
      <c r="Q15" s="5"/>
      <c r="R15" s="5"/>
      <c r="S15" s="15"/>
      <c r="T15" s="5"/>
      <c r="U15" s="5"/>
      <c r="V15" s="5"/>
      <c r="W15" s="5"/>
      <c r="X15" s="5"/>
      <c r="Y15" s="5"/>
      <c r="Z15" s="5"/>
    </row>
    <row r="16" spans="1:26" ht="24.75" hidden="1" customHeight="1" x14ac:dyDescent="0.2">
      <c r="A16" s="256" t="s">
        <v>74</v>
      </c>
      <c r="B16" s="257"/>
      <c r="C16" s="257"/>
      <c r="D16" s="257"/>
      <c r="E16" s="257"/>
      <c r="F16" s="257"/>
      <c r="G16" s="257"/>
      <c r="H16" s="257"/>
      <c r="I16" s="257"/>
      <c r="J16" s="257"/>
      <c r="K16" s="257"/>
      <c r="L16" s="257"/>
      <c r="M16" s="257"/>
      <c r="N16" s="257"/>
      <c r="O16" s="257"/>
      <c r="P16" s="257"/>
      <c r="Q16" s="257"/>
      <c r="R16" s="257"/>
      <c r="S16" s="257"/>
      <c r="T16" s="257"/>
      <c r="U16" s="257"/>
      <c r="V16" s="258"/>
      <c r="W16" s="1"/>
      <c r="X16" s="1"/>
      <c r="Y16" s="1"/>
      <c r="Z16" s="1"/>
    </row>
    <row r="17" spans="1:26" ht="24.75" hidden="1" customHeight="1" x14ac:dyDescent="0.2">
      <c r="A17" s="287"/>
      <c r="B17" s="257"/>
      <c r="C17" s="257"/>
      <c r="D17" s="257"/>
      <c r="E17" s="257"/>
      <c r="F17" s="257"/>
      <c r="G17" s="257"/>
      <c r="H17" s="257"/>
      <c r="I17" s="257"/>
      <c r="J17" s="257"/>
      <c r="K17" s="257"/>
      <c r="L17" s="257"/>
      <c r="M17" s="257"/>
      <c r="N17" s="257"/>
      <c r="O17" s="257"/>
      <c r="P17" s="257"/>
      <c r="Q17" s="257"/>
      <c r="R17" s="257"/>
      <c r="S17" s="257"/>
      <c r="T17" s="257"/>
      <c r="U17" s="257"/>
      <c r="V17" s="258"/>
      <c r="W17" s="1"/>
      <c r="X17" s="1"/>
      <c r="Y17" s="1"/>
      <c r="Z17" s="1"/>
    </row>
    <row r="18" spans="1:26" ht="24.75" hidden="1" customHeight="1" x14ac:dyDescent="0.2">
      <c r="A18" s="256" t="s">
        <v>75</v>
      </c>
      <c r="B18" s="257"/>
      <c r="C18" s="257"/>
      <c r="D18" s="257"/>
      <c r="E18" s="257"/>
      <c r="F18" s="257"/>
      <c r="G18" s="257"/>
      <c r="H18" s="257"/>
      <c r="I18" s="257"/>
      <c r="J18" s="257"/>
      <c r="K18" s="257"/>
      <c r="L18" s="257"/>
      <c r="M18" s="257"/>
      <c r="N18" s="257"/>
      <c r="O18" s="257"/>
      <c r="P18" s="257"/>
      <c r="Q18" s="257"/>
      <c r="R18" s="257"/>
      <c r="S18" s="257"/>
      <c r="T18" s="257"/>
      <c r="U18" s="257"/>
      <c r="V18" s="258"/>
      <c r="W18" s="1"/>
      <c r="X18" s="1"/>
      <c r="Y18" s="1"/>
      <c r="Z18" s="1"/>
    </row>
    <row r="19" spans="1:26" ht="24.75" hidden="1" customHeight="1" x14ac:dyDescent="0.2">
      <c r="A19" s="268" t="s">
        <v>1</v>
      </c>
      <c r="B19" s="268" t="s">
        <v>2</v>
      </c>
      <c r="C19" s="268" t="s">
        <v>3</v>
      </c>
      <c r="D19" s="268" t="s">
        <v>4</v>
      </c>
      <c r="E19" s="268" t="s">
        <v>5</v>
      </c>
      <c r="F19" s="270" t="s">
        <v>6</v>
      </c>
      <c r="G19" s="268" t="s">
        <v>7</v>
      </c>
      <c r="H19" s="269" t="s">
        <v>9</v>
      </c>
      <c r="I19" s="258"/>
      <c r="J19" s="286" t="s">
        <v>10</v>
      </c>
      <c r="K19" s="257"/>
      <c r="L19" s="257"/>
      <c r="M19" s="258"/>
      <c r="N19" s="277" t="s">
        <v>11</v>
      </c>
      <c r="O19" s="257"/>
      <c r="P19" s="257"/>
      <c r="Q19" s="257"/>
      <c r="R19" s="257"/>
      <c r="S19" s="257"/>
      <c r="T19" s="257"/>
      <c r="U19" s="258"/>
      <c r="V19" s="1"/>
      <c r="W19" s="1"/>
      <c r="X19" s="1"/>
      <c r="Y19" s="1"/>
      <c r="Z19" s="1"/>
    </row>
    <row r="20" spans="1:26" ht="24.75" hidden="1" customHeight="1" x14ac:dyDescent="0.2">
      <c r="A20" s="260"/>
      <c r="B20" s="260"/>
      <c r="C20" s="260"/>
      <c r="D20" s="260"/>
      <c r="E20" s="260"/>
      <c r="F20" s="260"/>
      <c r="G20" s="260"/>
      <c r="H20" s="278" t="s">
        <v>12</v>
      </c>
      <c r="I20" s="278" t="s">
        <v>76</v>
      </c>
      <c r="J20" s="17" t="s">
        <v>14</v>
      </c>
      <c r="K20" s="17" t="s">
        <v>15</v>
      </c>
      <c r="L20" s="17" t="s">
        <v>16</v>
      </c>
      <c r="M20" s="17" t="s">
        <v>17</v>
      </c>
      <c r="N20" s="271" t="s">
        <v>14</v>
      </c>
      <c r="O20" s="258"/>
      <c r="P20" s="271" t="s">
        <v>15</v>
      </c>
      <c r="Q20" s="258"/>
      <c r="R20" s="271" t="s">
        <v>16</v>
      </c>
      <c r="S20" s="258"/>
      <c r="T20" s="271" t="s">
        <v>17</v>
      </c>
      <c r="U20" s="258"/>
      <c r="V20" s="1"/>
      <c r="W20" s="1"/>
      <c r="X20" s="1"/>
      <c r="Y20" s="1"/>
      <c r="Z20" s="1"/>
    </row>
    <row r="21" spans="1:26" ht="24.75" hidden="1" customHeight="1" x14ac:dyDescent="0.2">
      <c r="A21" s="261"/>
      <c r="B21" s="261"/>
      <c r="C21" s="261"/>
      <c r="D21" s="261"/>
      <c r="E21" s="261"/>
      <c r="F21" s="261"/>
      <c r="G21" s="261"/>
      <c r="H21" s="261"/>
      <c r="I21" s="261"/>
      <c r="J21" s="18" t="s">
        <v>18</v>
      </c>
      <c r="K21" s="18" t="s">
        <v>18</v>
      </c>
      <c r="L21" s="18" t="s">
        <v>18</v>
      </c>
      <c r="M21" s="18" t="s">
        <v>18</v>
      </c>
      <c r="N21" s="3" t="s">
        <v>19</v>
      </c>
      <c r="O21" s="3" t="s">
        <v>20</v>
      </c>
      <c r="P21" s="3" t="s">
        <v>19</v>
      </c>
      <c r="Q21" s="3" t="s">
        <v>20</v>
      </c>
      <c r="R21" s="3" t="s">
        <v>19</v>
      </c>
      <c r="S21" s="3" t="s">
        <v>20</v>
      </c>
      <c r="T21" s="3" t="s">
        <v>19</v>
      </c>
      <c r="U21" s="3" t="s">
        <v>20</v>
      </c>
      <c r="V21" s="1"/>
      <c r="W21" s="1"/>
      <c r="X21" s="1"/>
      <c r="Y21" s="1"/>
      <c r="Z21" s="1"/>
    </row>
    <row r="22" spans="1:26" ht="24.75" hidden="1" customHeight="1" x14ac:dyDescent="0.2">
      <c r="A22" s="256" t="s">
        <v>77</v>
      </c>
      <c r="B22" s="257"/>
      <c r="C22" s="257"/>
      <c r="D22" s="257"/>
      <c r="E22" s="257"/>
      <c r="F22" s="257"/>
      <c r="G22" s="257"/>
      <c r="H22" s="257"/>
      <c r="I22" s="257"/>
      <c r="J22" s="257"/>
      <c r="K22" s="257"/>
      <c r="L22" s="257"/>
      <c r="M22" s="257"/>
      <c r="N22" s="257"/>
      <c r="O22" s="257"/>
      <c r="P22" s="257"/>
      <c r="Q22" s="257"/>
      <c r="R22" s="257"/>
      <c r="S22" s="257"/>
      <c r="T22" s="257"/>
      <c r="U22" s="257"/>
      <c r="V22" s="258"/>
      <c r="W22" s="1"/>
      <c r="X22" s="1"/>
      <c r="Y22" s="1"/>
      <c r="Z22" s="1"/>
    </row>
    <row r="23" spans="1:26" ht="24.75" hidden="1" customHeight="1" x14ac:dyDescent="0.2">
      <c r="A23" s="284" t="s">
        <v>78</v>
      </c>
      <c r="B23" s="288" t="s">
        <v>79</v>
      </c>
      <c r="C23" s="8" t="s">
        <v>80</v>
      </c>
      <c r="D23" s="6">
        <v>9.2499999999999995E-3</v>
      </c>
      <c r="E23" s="4" t="s">
        <v>53</v>
      </c>
      <c r="F23" s="19">
        <v>50</v>
      </c>
      <c r="G23" s="8" t="s">
        <v>81</v>
      </c>
      <c r="H23" s="7">
        <v>43101</v>
      </c>
      <c r="I23" s="4" t="s">
        <v>51</v>
      </c>
      <c r="J23" s="20">
        <v>0</v>
      </c>
      <c r="K23" s="20">
        <v>0</v>
      </c>
      <c r="L23" s="20">
        <v>0</v>
      </c>
      <c r="M23" s="19">
        <v>50</v>
      </c>
      <c r="N23" s="21">
        <v>0</v>
      </c>
      <c r="O23" s="22" t="s">
        <v>82</v>
      </c>
      <c r="P23" s="5"/>
      <c r="Q23" s="5"/>
      <c r="R23" s="5"/>
      <c r="S23" s="15"/>
      <c r="T23" s="5"/>
      <c r="U23" s="5"/>
      <c r="V23" s="1"/>
      <c r="W23" s="1"/>
      <c r="X23" s="1"/>
      <c r="Y23" s="1"/>
      <c r="Z23" s="1"/>
    </row>
    <row r="24" spans="1:26" ht="24.75" hidden="1" customHeight="1" x14ac:dyDescent="0.2">
      <c r="A24" s="260"/>
      <c r="B24" s="260"/>
      <c r="C24" s="8" t="s">
        <v>83</v>
      </c>
      <c r="D24" s="6">
        <v>9.2499999999999995E-3</v>
      </c>
      <c r="E24" s="4" t="s">
        <v>53</v>
      </c>
      <c r="F24" s="19">
        <v>520</v>
      </c>
      <c r="G24" s="8" t="s">
        <v>81</v>
      </c>
      <c r="H24" s="7">
        <v>43101</v>
      </c>
      <c r="I24" s="4" t="s">
        <v>51</v>
      </c>
      <c r="J24" s="20">
        <v>0</v>
      </c>
      <c r="K24" s="20">
        <v>0</v>
      </c>
      <c r="L24" s="20">
        <v>0</v>
      </c>
      <c r="M24" s="19">
        <v>520</v>
      </c>
      <c r="N24" s="21">
        <v>0.46730769230769231</v>
      </c>
      <c r="O24" s="22" t="s">
        <v>84</v>
      </c>
      <c r="P24" s="5"/>
      <c r="Q24" s="5"/>
      <c r="R24" s="5"/>
      <c r="S24" s="15"/>
      <c r="T24" s="5"/>
      <c r="U24" s="5"/>
      <c r="V24" s="1"/>
      <c r="W24" s="1"/>
      <c r="X24" s="1"/>
      <c r="Y24" s="1"/>
      <c r="Z24" s="1"/>
    </row>
    <row r="25" spans="1:26" ht="24.75" hidden="1" customHeight="1" x14ac:dyDescent="0.2">
      <c r="A25" s="260"/>
      <c r="B25" s="260"/>
      <c r="C25" s="8" t="s">
        <v>85</v>
      </c>
      <c r="D25" s="6">
        <v>9.2499999999999995E-3</v>
      </c>
      <c r="E25" s="4" t="s">
        <v>53</v>
      </c>
      <c r="F25" s="19">
        <v>1931</v>
      </c>
      <c r="G25" s="8" t="s">
        <v>86</v>
      </c>
      <c r="H25" s="7">
        <v>43101</v>
      </c>
      <c r="I25" s="4" t="s">
        <v>51</v>
      </c>
      <c r="J25" s="20">
        <v>0</v>
      </c>
      <c r="K25" s="20">
        <v>0</v>
      </c>
      <c r="L25" s="20">
        <v>0</v>
      </c>
      <c r="M25" s="19">
        <v>1931</v>
      </c>
      <c r="N25" s="21">
        <v>0.10305541170378042</v>
      </c>
      <c r="O25" s="22" t="s">
        <v>87</v>
      </c>
      <c r="P25" s="5"/>
      <c r="Q25" s="5"/>
      <c r="R25" s="5"/>
      <c r="S25" s="15"/>
      <c r="T25" s="5"/>
      <c r="U25" s="5"/>
      <c r="V25" s="1"/>
      <c r="W25" s="1"/>
      <c r="X25" s="1"/>
      <c r="Y25" s="1"/>
      <c r="Z25" s="1"/>
    </row>
    <row r="26" spans="1:26" ht="24.75" hidden="1" customHeight="1" x14ac:dyDescent="0.2">
      <c r="A26" s="260"/>
      <c r="B26" s="260"/>
      <c r="C26" s="8" t="s">
        <v>88</v>
      </c>
      <c r="D26" s="6">
        <v>9.2499999999999995E-3</v>
      </c>
      <c r="E26" s="4" t="s">
        <v>53</v>
      </c>
      <c r="F26" s="19">
        <v>3039</v>
      </c>
      <c r="G26" s="8" t="s">
        <v>86</v>
      </c>
      <c r="H26" s="7">
        <v>43101</v>
      </c>
      <c r="I26" s="4" t="s">
        <v>51</v>
      </c>
      <c r="J26" s="20">
        <v>0</v>
      </c>
      <c r="K26" s="20">
        <v>0</v>
      </c>
      <c r="L26" s="20">
        <v>0</v>
      </c>
      <c r="M26" s="19">
        <v>3039</v>
      </c>
      <c r="N26" s="21">
        <v>8.5225403093122737E-2</v>
      </c>
      <c r="O26" s="22" t="s">
        <v>89</v>
      </c>
      <c r="P26" s="5"/>
      <c r="Q26" s="5"/>
      <c r="R26" s="5"/>
      <c r="S26" s="15"/>
      <c r="T26" s="5"/>
      <c r="U26" s="5"/>
      <c r="V26" s="1"/>
      <c r="W26" s="1"/>
      <c r="X26" s="1"/>
      <c r="Y26" s="1"/>
      <c r="Z26" s="1"/>
    </row>
    <row r="27" spans="1:26" ht="24.75" hidden="1" customHeight="1" x14ac:dyDescent="0.2">
      <c r="A27" s="260"/>
      <c r="B27" s="260"/>
      <c r="C27" s="8" t="s">
        <v>90</v>
      </c>
      <c r="D27" s="6">
        <v>9.2499999999999995E-3</v>
      </c>
      <c r="E27" s="4" t="s">
        <v>53</v>
      </c>
      <c r="F27" s="19">
        <v>4100</v>
      </c>
      <c r="G27" s="8" t="s">
        <v>81</v>
      </c>
      <c r="H27" s="7">
        <v>43101</v>
      </c>
      <c r="I27" s="4" t="s">
        <v>51</v>
      </c>
      <c r="J27" s="20">
        <v>0</v>
      </c>
      <c r="K27" s="20">
        <v>0</v>
      </c>
      <c r="L27" s="20">
        <v>0</v>
      </c>
      <c r="M27" s="19">
        <v>4100</v>
      </c>
      <c r="N27" s="21">
        <v>5.5853658536585367E-2</v>
      </c>
      <c r="O27" s="22" t="s">
        <v>91</v>
      </c>
      <c r="P27" s="5"/>
      <c r="Q27" s="5"/>
      <c r="R27" s="5"/>
      <c r="S27" s="15"/>
      <c r="T27" s="5"/>
      <c r="U27" s="5"/>
      <c r="V27" s="1"/>
      <c r="W27" s="1"/>
      <c r="X27" s="1"/>
      <c r="Y27" s="1"/>
      <c r="Z27" s="1"/>
    </row>
    <row r="28" spans="1:26" ht="24.75" hidden="1" customHeight="1" x14ac:dyDescent="0.2">
      <c r="A28" s="260"/>
      <c r="B28" s="260"/>
      <c r="C28" s="8" t="s">
        <v>92</v>
      </c>
      <c r="D28" s="6">
        <v>9.2499999999999995E-3</v>
      </c>
      <c r="E28" s="4" t="s">
        <v>53</v>
      </c>
      <c r="F28" s="19">
        <v>639766300</v>
      </c>
      <c r="G28" s="8" t="s">
        <v>93</v>
      </c>
      <c r="H28" s="7">
        <v>43101</v>
      </c>
      <c r="I28" s="4" t="s">
        <v>51</v>
      </c>
      <c r="J28" s="20">
        <v>0</v>
      </c>
      <c r="K28" s="20">
        <v>0</v>
      </c>
      <c r="L28" s="20">
        <v>0</v>
      </c>
      <c r="M28" s="19">
        <v>639766300</v>
      </c>
      <c r="N28" s="21">
        <v>0</v>
      </c>
      <c r="O28" s="22" t="s">
        <v>94</v>
      </c>
      <c r="P28" s="5"/>
      <c r="Q28" s="5"/>
      <c r="R28" s="5"/>
      <c r="S28" s="15"/>
      <c r="T28" s="5"/>
      <c r="U28" s="5"/>
      <c r="V28" s="1"/>
      <c r="W28" s="1"/>
      <c r="X28" s="1"/>
      <c r="Y28" s="1"/>
      <c r="Z28" s="1"/>
    </row>
    <row r="29" spans="1:26" ht="24.75" hidden="1" customHeight="1" x14ac:dyDescent="0.2">
      <c r="A29" s="260"/>
      <c r="B29" s="260"/>
      <c r="C29" s="8" t="s">
        <v>95</v>
      </c>
      <c r="D29" s="6">
        <v>9.2499999999999995E-3</v>
      </c>
      <c r="E29" s="4" t="s">
        <v>28</v>
      </c>
      <c r="F29" s="19">
        <v>45</v>
      </c>
      <c r="G29" s="8" t="s">
        <v>96</v>
      </c>
      <c r="H29" s="7">
        <v>43101</v>
      </c>
      <c r="I29" s="4" t="s">
        <v>51</v>
      </c>
      <c r="J29" s="20">
        <v>0</v>
      </c>
      <c r="K29" s="20">
        <v>0</v>
      </c>
      <c r="L29" s="20">
        <v>0</v>
      </c>
      <c r="M29" s="23">
        <v>45</v>
      </c>
      <c r="N29" s="21">
        <v>0.4</v>
      </c>
      <c r="O29" s="22" t="s">
        <v>97</v>
      </c>
      <c r="P29" s="5"/>
      <c r="Q29" s="5"/>
      <c r="R29" s="5"/>
      <c r="S29" s="15"/>
      <c r="T29" s="5"/>
      <c r="U29" s="5"/>
      <c r="V29" s="1"/>
      <c r="W29" s="1"/>
      <c r="X29" s="1"/>
      <c r="Y29" s="1"/>
      <c r="Z29" s="1"/>
    </row>
    <row r="30" spans="1:26" ht="24.75" hidden="1" customHeight="1" x14ac:dyDescent="0.2">
      <c r="A30" s="260"/>
      <c r="B30" s="260"/>
      <c r="C30" s="8" t="s">
        <v>98</v>
      </c>
      <c r="D30" s="6">
        <v>9.2499999999999995E-3</v>
      </c>
      <c r="E30" s="4" t="s">
        <v>53</v>
      </c>
      <c r="F30" s="19">
        <v>1000</v>
      </c>
      <c r="G30" s="8" t="s">
        <v>81</v>
      </c>
      <c r="H30" s="7">
        <v>43101</v>
      </c>
      <c r="I30" s="4" t="s">
        <v>51</v>
      </c>
      <c r="J30" s="20">
        <v>0</v>
      </c>
      <c r="K30" s="20">
        <v>0</v>
      </c>
      <c r="L30" s="20">
        <v>0</v>
      </c>
      <c r="M30" s="19">
        <v>1000</v>
      </c>
      <c r="N30" s="21">
        <v>7.4999999999999997E-2</v>
      </c>
      <c r="O30" s="22" t="s">
        <v>99</v>
      </c>
      <c r="P30" s="5"/>
      <c r="Q30" s="5"/>
      <c r="R30" s="5"/>
      <c r="S30" s="15"/>
      <c r="T30" s="5"/>
      <c r="U30" s="5"/>
      <c r="V30" s="1"/>
      <c r="W30" s="1"/>
      <c r="X30" s="1"/>
      <c r="Y30" s="1"/>
      <c r="Z30" s="1"/>
    </row>
    <row r="31" spans="1:26" ht="24.75" hidden="1" customHeight="1" x14ac:dyDescent="0.2">
      <c r="A31" s="260"/>
      <c r="B31" s="260"/>
      <c r="C31" s="8" t="s">
        <v>100</v>
      </c>
      <c r="D31" s="6">
        <v>9.2499999999999995E-3</v>
      </c>
      <c r="E31" s="4" t="s">
        <v>28</v>
      </c>
      <c r="F31" s="6">
        <v>0.7</v>
      </c>
      <c r="G31" s="8" t="s">
        <v>96</v>
      </c>
      <c r="H31" s="7">
        <v>43101</v>
      </c>
      <c r="I31" s="4" t="s">
        <v>51</v>
      </c>
      <c r="J31" s="20">
        <v>0</v>
      </c>
      <c r="K31" s="20">
        <v>0</v>
      </c>
      <c r="L31" s="20">
        <v>0</v>
      </c>
      <c r="M31" s="24">
        <v>0.7</v>
      </c>
      <c r="N31" s="21">
        <v>0</v>
      </c>
      <c r="O31" s="22" t="s">
        <v>101</v>
      </c>
      <c r="P31" s="5"/>
      <c r="Q31" s="5"/>
      <c r="R31" s="5"/>
      <c r="S31" s="15"/>
      <c r="T31" s="5"/>
      <c r="U31" s="5"/>
      <c r="V31" s="1"/>
      <c r="W31" s="1"/>
      <c r="X31" s="1"/>
      <c r="Y31" s="1"/>
      <c r="Z31" s="1"/>
    </row>
    <row r="32" spans="1:26" ht="24.75" hidden="1" customHeight="1" x14ac:dyDescent="0.2">
      <c r="A32" s="260"/>
      <c r="B32" s="260"/>
      <c r="C32" s="8" t="s">
        <v>102</v>
      </c>
      <c r="D32" s="6">
        <v>9.2499999999999995E-3</v>
      </c>
      <c r="E32" s="4" t="s">
        <v>53</v>
      </c>
      <c r="F32" s="19">
        <v>370</v>
      </c>
      <c r="G32" s="8" t="s">
        <v>103</v>
      </c>
      <c r="H32" s="7">
        <v>43101</v>
      </c>
      <c r="I32" s="4" t="s">
        <v>51</v>
      </c>
      <c r="J32" s="20">
        <v>0</v>
      </c>
      <c r="K32" s="20">
        <v>0</v>
      </c>
      <c r="L32" s="20">
        <v>0</v>
      </c>
      <c r="M32" s="19">
        <v>370</v>
      </c>
      <c r="N32" s="21">
        <v>1</v>
      </c>
      <c r="O32" s="22" t="s">
        <v>104</v>
      </c>
      <c r="P32" s="5"/>
      <c r="Q32" s="5"/>
      <c r="R32" s="5"/>
      <c r="S32" s="15"/>
      <c r="T32" s="5"/>
      <c r="U32" s="5"/>
      <c r="V32" s="1"/>
      <c r="W32" s="1"/>
      <c r="X32" s="1"/>
      <c r="Y32" s="1"/>
      <c r="Z32" s="1"/>
    </row>
    <row r="33" spans="1:26" ht="24.75" hidden="1" customHeight="1" x14ac:dyDescent="0.2">
      <c r="A33" s="260"/>
      <c r="B33" s="260"/>
      <c r="C33" s="8" t="s">
        <v>105</v>
      </c>
      <c r="D33" s="6">
        <v>9.2499999999999995E-3</v>
      </c>
      <c r="E33" s="4" t="s">
        <v>53</v>
      </c>
      <c r="F33" s="19">
        <v>1700000</v>
      </c>
      <c r="G33" s="8" t="s">
        <v>81</v>
      </c>
      <c r="H33" s="7">
        <v>43101</v>
      </c>
      <c r="I33" s="4" t="s">
        <v>51</v>
      </c>
      <c r="J33" s="20">
        <v>0</v>
      </c>
      <c r="K33" s="20">
        <v>0</v>
      </c>
      <c r="L33" s="20">
        <v>0</v>
      </c>
      <c r="M33" s="19">
        <v>1700000</v>
      </c>
      <c r="N33" s="21">
        <v>0</v>
      </c>
      <c r="O33" s="22" t="s">
        <v>106</v>
      </c>
      <c r="P33" s="5"/>
      <c r="Q33" s="5"/>
      <c r="R33" s="5"/>
      <c r="S33" s="15"/>
      <c r="T33" s="5"/>
      <c r="U33" s="5"/>
      <c r="V33" s="1"/>
      <c r="W33" s="1"/>
      <c r="X33" s="1"/>
      <c r="Y33" s="1"/>
      <c r="Z33" s="1"/>
    </row>
    <row r="34" spans="1:26" ht="24.75" hidden="1" customHeight="1" x14ac:dyDescent="0.2">
      <c r="A34" s="260"/>
      <c r="B34" s="260"/>
      <c r="C34" s="8" t="s">
        <v>107</v>
      </c>
      <c r="D34" s="6">
        <v>9.2499999999999995E-3</v>
      </c>
      <c r="E34" s="4" t="s">
        <v>53</v>
      </c>
      <c r="F34" s="19">
        <v>450000</v>
      </c>
      <c r="G34" s="8" t="s">
        <v>81</v>
      </c>
      <c r="H34" s="7">
        <v>43101</v>
      </c>
      <c r="I34" s="4" t="s">
        <v>51</v>
      </c>
      <c r="J34" s="20">
        <v>0</v>
      </c>
      <c r="K34" s="20">
        <v>0</v>
      </c>
      <c r="L34" s="20">
        <v>0</v>
      </c>
      <c r="M34" s="19">
        <v>450000</v>
      </c>
      <c r="N34" s="21">
        <v>5.944444444444444E-3</v>
      </c>
      <c r="O34" s="22" t="s">
        <v>108</v>
      </c>
      <c r="P34" s="5"/>
      <c r="Q34" s="5"/>
      <c r="R34" s="5"/>
      <c r="S34" s="15"/>
      <c r="T34" s="5"/>
      <c r="U34" s="5"/>
      <c r="V34" s="1"/>
      <c r="W34" s="1"/>
      <c r="X34" s="1"/>
      <c r="Y34" s="1"/>
      <c r="Z34" s="1"/>
    </row>
    <row r="35" spans="1:26" ht="24.75" hidden="1" customHeight="1" x14ac:dyDescent="0.2">
      <c r="A35" s="260"/>
      <c r="B35" s="260"/>
      <c r="C35" s="8" t="s">
        <v>109</v>
      </c>
      <c r="D35" s="6">
        <v>9.2499999999999995E-3</v>
      </c>
      <c r="E35" s="4" t="s">
        <v>53</v>
      </c>
      <c r="F35" s="19">
        <v>1200000</v>
      </c>
      <c r="G35" s="8" t="s">
        <v>103</v>
      </c>
      <c r="H35" s="7">
        <v>43101</v>
      </c>
      <c r="I35" s="4" t="s">
        <v>51</v>
      </c>
      <c r="J35" s="20">
        <v>0</v>
      </c>
      <c r="K35" s="20">
        <v>0</v>
      </c>
      <c r="L35" s="20">
        <v>0</v>
      </c>
      <c r="M35" s="19">
        <v>1200000</v>
      </c>
      <c r="N35" s="21">
        <v>0</v>
      </c>
      <c r="O35" s="22"/>
      <c r="P35" s="5"/>
      <c r="Q35" s="5"/>
      <c r="R35" s="5"/>
      <c r="S35" s="15"/>
      <c r="T35" s="5"/>
      <c r="U35" s="5"/>
      <c r="V35" s="1"/>
      <c r="W35" s="1"/>
      <c r="X35" s="1"/>
      <c r="Y35" s="1"/>
      <c r="Z35" s="1"/>
    </row>
    <row r="36" spans="1:26" ht="24.75" hidden="1" customHeight="1" x14ac:dyDescent="0.2">
      <c r="A36" s="260"/>
      <c r="B36" s="260"/>
      <c r="C36" s="8" t="s">
        <v>110</v>
      </c>
      <c r="D36" s="6">
        <v>9.2499999999999995E-3</v>
      </c>
      <c r="E36" s="4" t="s">
        <v>53</v>
      </c>
      <c r="F36" s="19">
        <v>1</v>
      </c>
      <c r="G36" s="8" t="s">
        <v>103</v>
      </c>
      <c r="H36" s="7">
        <v>43101</v>
      </c>
      <c r="I36" s="4" t="s">
        <v>51</v>
      </c>
      <c r="J36" s="20">
        <v>0</v>
      </c>
      <c r="K36" s="20">
        <v>0</v>
      </c>
      <c r="L36" s="20">
        <v>0</v>
      </c>
      <c r="M36" s="19">
        <v>1</v>
      </c>
      <c r="N36" s="21">
        <v>0</v>
      </c>
      <c r="O36" s="22" t="s">
        <v>111</v>
      </c>
      <c r="P36" s="5"/>
      <c r="Q36" s="5"/>
      <c r="R36" s="5"/>
      <c r="S36" s="15"/>
      <c r="T36" s="5"/>
      <c r="U36" s="5"/>
      <c r="V36" s="1"/>
      <c r="W36" s="1"/>
      <c r="X36" s="1"/>
      <c r="Y36" s="1"/>
      <c r="Z36" s="1"/>
    </row>
    <row r="37" spans="1:26" ht="24.75" hidden="1" customHeight="1" x14ac:dyDescent="0.2">
      <c r="A37" s="260"/>
      <c r="B37" s="260"/>
      <c r="C37" s="8" t="s">
        <v>112</v>
      </c>
      <c r="D37" s="6">
        <v>9.2499999999999995E-3</v>
      </c>
      <c r="E37" s="4" t="s">
        <v>53</v>
      </c>
      <c r="F37" s="19">
        <v>85000</v>
      </c>
      <c r="G37" s="8" t="s">
        <v>81</v>
      </c>
      <c r="H37" s="7">
        <v>43101</v>
      </c>
      <c r="I37" s="4" t="s">
        <v>51</v>
      </c>
      <c r="J37" s="20">
        <v>0</v>
      </c>
      <c r="K37" s="20">
        <v>0</v>
      </c>
      <c r="L37" s="20">
        <v>0</v>
      </c>
      <c r="M37" s="19">
        <v>85000</v>
      </c>
      <c r="N37" s="21">
        <v>0.63027058823529414</v>
      </c>
      <c r="O37" s="22" t="s">
        <v>113</v>
      </c>
      <c r="P37" s="5"/>
      <c r="Q37" s="5"/>
      <c r="R37" s="5"/>
      <c r="S37" s="15"/>
      <c r="T37" s="5"/>
      <c r="U37" s="5"/>
      <c r="V37" s="1"/>
      <c r="W37" s="1"/>
      <c r="X37" s="1"/>
      <c r="Y37" s="1"/>
      <c r="Z37" s="1"/>
    </row>
    <row r="38" spans="1:26" ht="24.75" hidden="1" customHeight="1" x14ac:dyDescent="0.2">
      <c r="A38" s="260"/>
      <c r="B38" s="260"/>
      <c r="C38" s="8" t="s">
        <v>114</v>
      </c>
      <c r="D38" s="6">
        <v>9.2499999999999995E-3</v>
      </c>
      <c r="E38" s="4" t="s">
        <v>53</v>
      </c>
      <c r="F38" s="19">
        <v>6580</v>
      </c>
      <c r="G38" s="8" t="s">
        <v>81</v>
      </c>
      <c r="H38" s="7">
        <v>43101</v>
      </c>
      <c r="I38" s="4" t="s">
        <v>51</v>
      </c>
      <c r="J38" s="20">
        <v>0</v>
      </c>
      <c r="K38" s="20">
        <v>0</v>
      </c>
      <c r="L38" s="20">
        <v>0</v>
      </c>
      <c r="M38" s="19">
        <v>6580</v>
      </c>
      <c r="N38" s="21">
        <v>0</v>
      </c>
      <c r="O38" s="22" t="s">
        <v>115</v>
      </c>
      <c r="P38" s="5"/>
      <c r="Q38" s="5"/>
      <c r="R38" s="5"/>
      <c r="S38" s="15"/>
      <c r="T38" s="5"/>
      <c r="U38" s="5"/>
      <c r="V38" s="1"/>
      <c r="W38" s="1"/>
      <c r="X38" s="1"/>
      <c r="Y38" s="1"/>
      <c r="Z38" s="1"/>
    </row>
    <row r="39" spans="1:26" ht="24.75" hidden="1" customHeight="1" x14ac:dyDescent="0.2">
      <c r="A39" s="260"/>
      <c r="B39" s="260"/>
      <c r="C39" s="8" t="s">
        <v>116</v>
      </c>
      <c r="D39" s="6">
        <v>9.2499999999999995E-3</v>
      </c>
      <c r="E39" s="4" t="s">
        <v>53</v>
      </c>
      <c r="F39" s="19">
        <v>16000</v>
      </c>
      <c r="G39" s="8" t="s">
        <v>117</v>
      </c>
      <c r="H39" s="7">
        <v>43101</v>
      </c>
      <c r="I39" s="4" t="s">
        <v>51</v>
      </c>
      <c r="J39" s="20">
        <v>0</v>
      </c>
      <c r="K39" s="20">
        <v>0</v>
      </c>
      <c r="L39" s="20">
        <v>0</v>
      </c>
      <c r="M39" s="19">
        <v>16000</v>
      </c>
      <c r="N39" s="21">
        <v>0</v>
      </c>
      <c r="O39" s="22" t="s">
        <v>118</v>
      </c>
      <c r="P39" s="5"/>
      <c r="Q39" s="5"/>
      <c r="R39" s="5"/>
      <c r="S39" s="15"/>
      <c r="T39" s="5"/>
      <c r="U39" s="5"/>
      <c r="V39" s="1"/>
      <c r="W39" s="1"/>
      <c r="X39" s="1"/>
      <c r="Y39" s="1"/>
      <c r="Z39" s="1"/>
    </row>
    <row r="40" spans="1:26" ht="24.75" hidden="1" customHeight="1" x14ac:dyDescent="0.2">
      <c r="A40" s="260"/>
      <c r="B40" s="260"/>
      <c r="C40" s="8" t="s">
        <v>119</v>
      </c>
      <c r="D40" s="6">
        <v>9.2499999999999995E-3</v>
      </c>
      <c r="E40" s="4" t="s">
        <v>53</v>
      </c>
      <c r="F40" s="19">
        <v>95</v>
      </c>
      <c r="G40" s="8" t="s">
        <v>93</v>
      </c>
      <c r="H40" s="7">
        <v>43101</v>
      </c>
      <c r="I40" s="4" t="s">
        <v>51</v>
      </c>
      <c r="J40" s="20">
        <v>0</v>
      </c>
      <c r="K40" s="20">
        <v>0</v>
      </c>
      <c r="L40" s="20">
        <v>0</v>
      </c>
      <c r="M40" s="19">
        <v>95</v>
      </c>
      <c r="N40" s="21">
        <v>0.5428421052631579</v>
      </c>
      <c r="O40" s="22" t="s">
        <v>120</v>
      </c>
      <c r="P40" s="5"/>
      <c r="Q40" s="5"/>
      <c r="R40" s="5"/>
      <c r="S40" s="15"/>
      <c r="T40" s="5"/>
      <c r="U40" s="5"/>
      <c r="V40" s="1"/>
      <c r="W40" s="1"/>
      <c r="X40" s="1"/>
      <c r="Y40" s="1"/>
      <c r="Z40" s="1"/>
    </row>
    <row r="41" spans="1:26" ht="24.75" hidden="1" customHeight="1" x14ac:dyDescent="0.2">
      <c r="A41" s="260"/>
      <c r="B41" s="260"/>
      <c r="C41" s="8" t="s">
        <v>121</v>
      </c>
      <c r="D41" s="6">
        <v>9.2499999999999995E-3</v>
      </c>
      <c r="E41" s="4" t="s">
        <v>53</v>
      </c>
      <c r="F41" s="19">
        <v>1300</v>
      </c>
      <c r="G41" s="8" t="s">
        <v>117</v>
      </c>
      <c r="H41" s="7">
        <v>43101</v>
      </c>
      <c r="I41" s="4" t="s">
        <v>51</v>
      </c>
      <c r="J41" s="20">
        <v>0</v>
      </c>
      <c r="K41" s="20">
        <v>0</v>
      </c>
      <c r="L41" s="20">
        <v>0</v>
      </c>
      <c r="M41" s="19">
        <v>1300</v>
      </c>
      <c r="N41" s="21">
        <v>0</v>
      </c>
      <c r="O41" s="22"/>
      <c r="P41" s="5"/>
      <c r="Q41" s="5"/>
      <c r="R41" s="5"/>
      <c r="S41" s="15"/>
      <c r="T41" s="5"/>
      <c r="U41" s="5"/>
      <c r="V41" s="1"/>
      <c r="W41" s="1"/>
      <c r="X41" s="1"/>
      <c r="Y41" s="1"/>
      <c r="Z41" s="1"/>
    </row>
    <row r="42" spans="1:26" ht="24.75" hidden="1" customHeight="1" x14ac:dyDescent="0.2">
      <c r="A42" s="260"/>
      <c r="B42" s="260"/>
      <c r="C42" s="8" t="s">
        <v>122</v>
      </c>
      <c r="D42" s="6">
        <v>9.2499999999999995E-3</v>
      </c>
      <c r="E42" s="4" t="s">
        <v>53</v>
      </c>
      <c r="F42" s="19">
        <v>12</v>
      </c>
      <c r="G42" s="8" t="s">
        <v>123</v>
      </c>
      <c r="H42" s="7">
        <v>43101</v>
      </c>
      <c r="I42" s="4" t="s">
        <v>51</v>
      </c>
      <c r="J42" s="20">
        <v>0</v>
      </c>
      <c r="K42" s="20">
        <v>0</v>
      </c>
      <c r="L42" s="20">
        <v>0</v>
      </c>
      <c r="M42" s="19">
        <v>12</v>
      </c>
      <c r="N42" s="21">
        <v>0</v>
      </c>
      <c r="O42" s="22" t="s">
        <v>124</v>
      </c>
      <c r="P42" s="5"/>
      <c r="Q42" s="5"/>
      <c r="R42" s="5"/>
      <c r="S42" s="15"/>
      <c r="T42" s="5"/>
      <c r="U42" s="5"/>
      <c r="V42" s="1"/>
      <c r="W42" s="1"/>
      <c r="X42" s="1"/>
      <c r="Y42" s="1"/>
      <c r="Z42" s="1"/>
    </row>
    <row r="43" spans="1:26" ht="24.75" hidden="1" customHeight="1" x14ac:dyDescent="0.2">
      <c r="A43" s="260"/>
      <c r="B43" s="260"/>
      <c r="C43" s="8" t="s">
        <v>125</v>
      </c>
      <c r="D43" s="6">
        <v>9.2499999999999995E-3</v>
      </c>
      <c r="E43" s="4" t="s">
        <v>53</v>
      </c>
      <c r="F43" s="19">
        <v>20000</v>
      </c>
      <c r="G43" s="8" t="s">
        <v>126</v>
      </c>
      <c r="H43" s="7">
        <v>43101</v>
      </c>
      <c r="I43" s="4" t="s">
        <v>51</v>
      </c>
      <c r="J43" s="20">
        <v>0</v>
      </c>
      <c r="K43" s="20">
        <v>0</v>
      </c>
      <c r="L43" s="20">
        <v>0</v>
      </c>
      <c r="M43" s="19">
        <v>20000</v>
      </c>
      <c r="N43" s="21">
        <v>0</v>
      </c>
      <c r="O43" s="22" t="s">
        <v>127</v>
      </c>
      <c r="P43" s="5"/>
      <c r="Q43" s="5"/>
      <c r="R43" s="5"/>
      <c r="S43" s="15"/>
      <c r="T43" s="5"/>
      <c r="U43" s="5"/>
      <c r="V43" s="1"/>
      <c r="W43" s="1"/>
      <c r="X43" s="1"/>
      <c r="Y43" s="1"/>
      <c r="Z43" s="1"/>
    </row>
    <row r="44" spans="1:26" ht="24.75" hidden="1" customHeight="1" x14ac:dyDescent="0.2">
      <c r="A44" s="260"/>
      <c r="B44" s="260"/>
      <c r="C44" s="8" t="s">
        <v>128</v>
      </c>
      <c r="D44" s="6">
        <v>9.2499999999999995E-3</v>
      </c>
      <c r="E44" s="4" t="s">
        <v>53</v>
      </c>
      <c r="F44" s="19">
        <v>20000</v>
      </c>
      <c r="G44" s="8" t="s">
        <v>126</v>
      </c>
      <c r="H44" s="7">
        <v>43101</v>
      </c>
      <c r="I44" s="4" t="s">
        <v>51</v>
      </c>
      <c r="J44" s="20">
        <v>0</v>
      </c>
      <c r="K44" s="20">
        <v>0</v>
      </c>
      <c r="L44" s="20">
        <v>0</v>
      </c>
      <c r="M44" s="19">
        <v>20000</v>
      </c>
      <c r="N44" s="21">
        <v>0</v>
      </c>
      <c r="O44" s="22" t="s">
        <v>129</v>
      </c>
      <c r="P44" s="5"/>
      <c r="Q44" s="5"/>
      <c r="R44" s="5"/>
      <c r="S44" s="15"/>
      <c r="T44" s="5"/>
      <c r="U44" s="5"/>
      <c r="V44" s="1"/>
      <c r="W44" s="1"/>
      <c r="X44" s="1"/>
      <c r="Y44" s="1"/>
      <c r="Z44" s="1"/>
    </row>
    <row r="45" spans="1:26" ht="24.75" hidden="1" customHeight="1" x14ac:dyDescent="0.2">
      <c r="A45" s="260"/>
      <c r="B45" s="260"/>
      <c r="C45" s="8" t="s">
        <v>130</v>
      </c>
      <c r="D45" s="6">
        <v>9.2499999999999995E-3</v>
      </c>
      <c r="E45" s="4" t="s">
        <v>53</v>
      </c>
      <c r="F45" s="19">
        <v>100</v>
      </c>
      <c r="G45" s="8" t="s">
        <v>93</v>
      </c>
      <c r="H45" s="7">
        <v>43101</v>
      </c>
      <c r="I45" s="4" t="s">
        <v>51</v>
      </c>
      <c r="J45" s="20">
        <v>0</v>
      </c>
      <c r="K45" s="20">
        <v>0</v>
      </c>
      <c r="L45" s="20">
        <v>0</v>
      </c>
      <c r="M45" s="19">
        <v>100</v>
      </c>
      <c r="N45" s="21">
        <v>5.7000000000000002E-2</v>
      </c>
      <c r="O45" s="22" t="s">
        <v>131</v>
      </c>
      <c r="P45" s="5"/>
      <c r="Q45" s="5"/>
      <c r="R45" s="5"/>
      <c r="S45" s="15"/>
      <c r="T45" s="5"/>
      <c r="U45" s="5"/>
      <c r="V45" s="1"/>
      <c r="W45" s="1"/>
      <c r="X45" s="1"/>
      <c r="Y45" s="1"/>
      <c r="Z45" s="1"/>
    </row>
    <row r="46" spans="1:26" ht="24.75" hidden="1" customHeight="1" x14ac:dyDescent="0.2">
      <c r="A46" s="260"/>
      <c r="B46" s="260"/>
      <c r="C46" s="8" t="s">
        <v>132</v>
      </c>
      <c r="D46" s="6">
        <v>9.2499999999999995E-3</v>
      </c>
      <c r="E46" s="4" t="s">
        <v>53</v>
      </c>
      <c r="F46" s="19">
        <v>590</v>
      </c>
      <c r="G46" s="8" t="s">
        <v>86</v>
      </c>
      <c r="H46" s="7">
        <v>43101</v>
      </c>
      <c r="I46" s="4" t="s">
        <v>51</v>
      </c>
      <c r="J46" s="20">
        <v>0</v>
      </c>
      <c r="K46" s="20">
        <v>0</v>
      </c>
      <c r="L46" s="20">
        <v>0</v>
      </c>
      <c r="M46" s="19">
        <v>590</v>
      </c>
      <c r="N46" s="21">
        <v>0.13220338983050847</v>
      </c>
      <c r="O46" s="22" t="s">
        <v>133</v>
      </c>
      <c r="P46" s="5"/>
      <c r="Q46" s="5"/>
      <c r="R46" s="5"/>
      <c r="S46" s="15"/>
      <c r="T46" s="5"/>
      <c r="U46" s="5"/>
      <c r="V46" s="1"/>
      <c r="W46" s="1"/>
      <c r="X46" s="1"/>
      <c r="Y46" s="1"/>
      <c r="Z46" s="1"/>
    </row>
    <row r="47" spans="1:26" ht="24.75" hidden="1" customHeight="1" x14ac:dyDescent="0.2">
      <c r="A47" s="260"/>
      <c r="B47" s="260"/>
      <c r="C47" s="8" t="s">
        <v>134</v>
      </c>
      <c r="D47" s="6">
        <v>9.2499999999999995E-3</v>
      </c>
      <c r="E47" s="4" t="s">
        <v>53</v>
      </c>
      <c r="F47" s="19">
        <v>12</v>
      </c>
      <c r="G47" s="8" t="s">
        <v>123</v>
      </c>
      <c r="H47" s="7">
        <v>43101</v>
      </c>
      <c r="I47" s="4" t="s">
        <v>51</v>
      </c>
      <c r="J47" s="20">
        <v>0</v>
      </c>
      <c r="K47" s="20">
        <v>0</v>
      </c>
      <c r="L47" s="20">
        <v>0</v>
      </c>
      <c r="M47" s="19">
        <v>12</v>
      </c>
      <c r="N47" s="21">
        <v>0</v>
      </c>
      <c r="O47" s="22" t="s">
        <v>135</v>
      </c>
      <c r="P47" s="5"/>
      <c r="Q47" s="5"/>
      <c r="R47" s="5"/>
      <c r="S47" s="15"/>
      <c r="T47" s="5"/>
      <c r="U47" s="5"/>
      <c r="V47" s="1"/>
      <c r="W47" s="1"/>
      <c r="X47" s="1"/>
      <c r="Y47" s="1"/>
      <c r="Z47" s="1"/>
    </row>
    <row r="48" spans="1:26" ht="24.75" hidden="1" customHeight="1" x14ac:dyDescent="0.2">
      <c r="A48" s="260"/>
      <c r="B48" s="260"/>
      <c r="C48" s="8" t="s">
        <v>136</v>
      </c>
      <c r="D48" s="6">
        <v>9.2499999999999995E-3</v>
      </c>
      <c r="E48" s="4" t="s">
        <v>53</v>
      </c>
      <c r="F48" s="19">
        <v>22824</v>
      </c>
      <c r="G48" s="8" t="s">
        <v>103</v>
      </c>
      <c r="H48" s="7">
        <v>43101</v>
      </c>
      <c r="I48" s="4" t="s">
        <v>51</v>
      </c>
      <c r="J48" s="20">
        <v>0</v>
      </c>
      <c r="K48" s="20">
        <v>0</v>
      </c>
      <c r="L48" s="20">
        <v>0</v>
      </c>
      <c r="M48" s="19">
        <v>22824</v>
      </c>
      <c r="N48" s="21">
        <v>0</v>
      </c>
      <c r="O48" s="22"/>
      <c r="P48" s="5"/>
      <c r="Q48" s="5"/>
      <c r="R48" s="5"/>
      <c r="S48" s="15"/>
      <c r="T48" s="5"/>
      <c r="U48" s="5"/>
      <c r="V48" s="1"/>
      <c r="W48" s="1"/>
      <c r="X48" s="1"/>
      <c r="Y48" s="1"/>
      <c r="Z48" s="1"/>
    </row>
    <row r="49" spans="1:26" ht="24.75" hidden="1" customHeight="1" x14ac:dyDescent="0.2">
      <c r="A49" s="260"/>
      <c r="B49" s="260"/>
      <c r="C49" s="8" t="s">
        <v>137</v>
      </c>
      <c r="D49" s="6">
        <v>9.2499999999999995E-3</v>
      </c>
      <c r="E49" s="4" t="s">
        <v>53</v>
      </c>
      <c r="F49" s="19">
        <v>20</v>
      </c>
      <c r="G49" s="8" t="s">
        <v>126</v>
      </c>
      <c r="H49" s="7">
        <v>43101</v>
      </c>
      <c r="I49" s="4" t="s">
        <v>51</v>
      </c>
      <c r="J49" s="20">
        <v>0</v>
      </c>
      <c r="K49" s="20">
        <v>0</v>
      </c>
      <c r="L49" s="20">
        <v>0</v>
      </c>
      <c r="M49" s="19">
        <v>20</v>
      </c>
      <c r="N49" s="21">
        <v>0.2</v>
      </c>
      <c r="O49" s="22" t="s">
        <v>138</v>
      </c>
      <c r="P49" s="5"/>
      <c r="Q49" s="5"/>
      <c r="R49" s="5"/>
      <c r="S49" s="15"/>
      <c r="T49" s="5"/>
      <c r="U49" s="5"/>
      <c r="V49" s="1"/>
      <c r="W49" s="1"/>
      <c r="X49" s="1"/>
      <c r="Y49" s="1"/>
      <c r="Z49" s="1"/>
    </row>
    <row r="50" spans="1:26" ht="24.75" hidden="1" customHeight="1" x14ac:dyDescent="0.2">
      <c r="A50" s="260"/>
      <c r="B50" s="260"/>
      <c r="C50" s="8" t="s">
        <v>139</v>
      </c>
      <c r="D50" s="6">
        <v>9.2499999999999995E-3</v>
      </c>
      <c r="E50" s="4" t="s">
        <v>53</v>
      </c>
      <c r="F50" s="19">
        <v>20</v>
      </c>
      <c r="G50" s="8" t="s">
        <v>126</v>
      </c>
      <c r="H50" s="7">
        <v>43101</v>
      </c>
      <c r="I50" s="4" t="s">
        <v>51</v>
      </c>
      <c r="J50" s="20">
        <v>0</v>
      </c>
      <c r="K50" s="20">
        <v>0</v>
      </c>
      <c r="L50" s="20">
        <v>0</v>
      </c>
      <c r="M50" s="19">
        <v>20</v>
      </c>
      <c r="N50" s="21">
        <v>0</v>
      </c>
      <c r="O50" s="22" t="s">
        <v>140</v>
      </c>
      <c r="P50" s="5"/>
      <c r="Q50" s="5"/>
      <c r="R50" s="5"/>
      <c r="S50" s="15"/>
      <c r="T50" s="5"/>
      <c r="U50" s="5"/>
      <c r="V50" s="1"/>
      <c r="W50" s="1"/>
      <c r="X50" s="1"/>
      <c r="Y50" s="1"/>
      <c r="Z50" s="1"/>
    </row>
    <row r="51" spans="1:26" ht="24.75" hidden="1" customHeight="1" x14ac:dyDescent="0.2">
      <c r="A51" s="260"/>
      <c r="B51" s="260"/>
      <c r="C51" s="8" t="s">
        <v>141</v>
      </c>
      <c r="D51" s="6">
        <v>9.2499999999999995E-3</v>
      </c>
      <c r="E51" s="4" t="s">
        <v>53</v>
      </c>
      <c r="F51" s="19">
        <v>95</v>
      </c>
      <c r="G51" s="8" t="s">
        <v>126</v>
      </c>
      <c r="H51" s="7">
        <v>43101</v>
      </c>
      <c r="I51" s="4" t="s">
        <v>51</v>
      </c>
      <c r="J51" s="20">
        <v>0</v>
      </c>
      <c r="K51" s="20">
        <v>0</v>
      </c>
      <c r="L51" s="20">
        <v>0</v>
      </c>
      <c r="M51" s="19">
        <v>95</v>
      </c>
      <c r="N51" s="21">
        <v>0.38947368421052631</v>
      </c>
      <c r="O51" s="22" t="s">
        <v>142</v>
      </c>
      <c r="P51" s="5"/>
      <c r="Q51" s="5"/>
      <c r="R51" s="5"/>
      <c r="S51" s="15"/>
      <c r="T51" s="5"/>
      <c r="U51" s="5"/>
      <c r="V51" s="1"/>
      <c r="W51" s="1"/>
      <c r="X51" s="1"/>
      <c r="Y51" s="1"/>
      <c r="Z51" s="1"/>
    </row>
    <row r="52" spans="1:26" ht="24.75" hidden="1" customHeight="1" x14ac:dyDescent="0.2">
      <c r="A52" s="260"/>
      <c r="B52" s="260"/>
      <c r="C52" s="8" t="s">
        <v>143</v>
      </c>
      <c r="D52" s="6">
        <v>9.2499999999999995E-3</v>
      </c>
      <c r="E52" s="4" t="s">
        <v>53</v>
      </c>
      <c r="F52" s="19">
        <v>60</v>
      </c>
      <c r="G52" s="8" t="s">
        <v>123</v>
      </c>
      <c r="H52" s="7">
        <v>43101</v>
      </c>
      <c r="I52" s="4" t="s">
        <v>51</v>
      </c>
      <c r="J52" s="20">
        <v>0</v>
      </c>
      <c r="K52" s="20">
        <v>0</v>
      </c>
      <c r="L52" s="20">
        <v>0</v>
      </c>
      <c r="M52" s="19">
        <v>60</v>
      </c>
      <c r="N52" s="21">
        <v>0.25</v>
      </c>
      <c r="O52" s="22" t="s">
        <v>144</v>
      </c>
      <c r="P52" s="5"/>
      <c r="Q52" s="5"/>
      <c r="R52" s="5"/>
      <c r="S52" s="15"/>
      <c r="T52" s="5"/>
      <c r="U52" s="5"/>
      <c r="V52" s="1"/>
      <c r="W52" s="1"/>
      <c r="X52" s="1"/>
      <c r="Y52" s="1"/>
      <c r="Z52" s="1"/>
    </row>
    <row r="53" spans="1:26" ht="24.75" hidden="1" customHeight="1" x14ac:dyDescent="0.2">
      <c r="A53" s="260"/>
      <c r="B53" s="260"/>
      <c r="C53" s="8" t="s">
        <v>145</v>
      </c>
      <c r="D53" s="6">
        <v>9.2499999999999995E-3</v>
      </c>
      <c r="E53" s="4" t="s">
        <v>53</v>
      </c>
      <c r="F53" s="19">
        <v>1</v>
      </c>
      <c r="G53" s="8" t="s">
        <v>146</v>
      </c>
      <c r="H53" s="7">
        <v>43101</v>
      </c>
      <c r="I53" s="4" t="s">
        <v>51</v>
      </c>
      <c r="J53" s="20">
        <v>0</v>
      </c>
      <c r="K53" s="20">
        <v>0</v>
      </c>
      <c r="L53" s="20">
        <v>0</v>
      </c>
      <c r="M53" s="19">
        <v>1</v>
      </c>
      <c r="N53" s="21">
        <v>0</v>
      </c>
      <c r="O53" s="22" t="s">
        <v>147</v>
      </c>
      <c r="P53" s="5"/>
      <c r="Q53" s="5"/>
      <c r="R53" s="5"/>
      <c r="S53" s="15"/>
      <c r="T53" s="5"/>
      <c r="U53" s="5"/>
      <c r="V53" s="1"/>
      <c r="W53" s="1"/>
      <c r="X53" s="1"/>
      <c r="Y53" s="1"/>
      <c r="Z53" s="1"/>
    </row>
    <row r="54" spans="1:26" ht="24.75" hidden="1" customHeight="1" x14ac:dyDescent="0.2">
      <c r="A54" s="260"/>
      <c r="B54" s="260"/>
      <c r="C54" s="8" t="s">
        <v>148</v>
      </c>
      <c r="D54" s="6">
        <v>9.2499999999999995E-3</v>
      </c>
      <c r="E54" s="4" t="s">
        <v>53</v>
      </c>
      <c r="F54" s="19">
        <v>3948</v>
      </c>
      <c r="G54" s="8" t="s">
        <v>149</v>
      </c>
      <c r="H54" s="7">
        <v>43101</v>
      </c>
      <c r="I54" s="4" t="s">
        <v>51</v>
      </c>
      <c r="J54" s="20">
        <v>0</v>
      </c>
      <c r="K54" s="20">
        <v>0</v>
      </c>
      <c r="L54" s="20">
        <v>0</v>
      </c>
      <c r="M54" s="19">
        <v>3948</v>
      </c>
      <c r="N54" s="21">
        <v>6.5856129685916923E-3</v>
      </c>
      <c r="O54" s="22" t="s">
        <v>150</v>
      </c>
      <c r="P54" s="5"/>
      <c r="Q54" s="5"/>
      <c r="R54" s="5"/>
      <c r="S54" s="15"/>
      <c r="T54" s="5"/>
      <c r="U54" s="5"/>
      <c r="V54" s="1"/>
      <c r="W54" s="1"/>
      <c r="X54" s="1"/>
      <c r="Y54" s="1"/>
      <c r="Z54" s="1"/>
    </row>
    <row r="55" spans="1:26" ht="24.75" hidden="1" customHeight="1" x14ac:dyDescent="0.2">
      <c r="A55" s="260"/>
      <c r="B55" s="260"/>
      <c r="C55" s="8" t="s">
        <v>151</v>
      </c>
      <c r="D55" s="6">
        <v>9.2499999999999995E-3</v>
      </c>
      <c r="E55" s="4" t="s">
        <v>53</v>
      </c>
      <c r="F55" s="19">
        <v>590</v>
      </c>
      <c r="G55" s="8" t="s">
        <v>152</v>
      </c>
      <c r="H55" s="7">
        <v>43101</v>
      </c>
      <c r="I55" s="4" t="s">
        <v>51</v>
      </c>
      <c r="J55" s="20">
        <v>0</v>
      </c>
      <c r="K55" s="20">
        <v>0</v>
      </c>
      <c r="L55" s="20">
        <v>0</v>
      </c>
      <c r="M55" s="19">
        <v>590</v>
      </c>
      <c r="N55" s="21">
        <v>0.67796610169491522</v>
      </c>
      <c r="O55" s="22" t="s">
        <v>153</v>
      </c>
      <c r="P55" s="5"/>
      <c r="Q55" s="5"/>
      <c r="R55" s="5"/>
      <c r="S55" s="15"/>
      <c r="T55" s="5"/>
      <c r="U55" s="5"/>
      <c r="V55" s="1"/>
      <c r="W55" s="1"/>
      <c r="X55" s="1"/>
      <c r="Y55" s="1"/>
      <c r="Z55" s="1"/>
    </row>
    <row r="56" spans="1:26" ht="24.75" hidden="1" customHeight="1" x14ac:dyDescent="0.2">
      <c r="A56" s="260"/>
      <c r="B56" s="260"/>
      <c r="C56" s="8" t="s">
        <v>154</v>
      </c>
      <c r="D56" s="6">
        <v>9.2499999999999995E-3</v>
      </c>
      <c r="E56" s="4" t="s">
        <v>53</v>
      </c>
      <c r="F56" s="19">
        <v>20000</v>
      </c>
      <c r="G56" s="8" t="s">
        <v>155</v>
      </c>
      <c r="H56" s="7">
        <v>43101</v>
      </c>
      <c r="I56" s="4" t="s">
        <v>51</v>
      </c>
      <c r="J56" s="20">
        <v>0</v>
      </c>
      <c r="K56" s="20">
        <v>0</v>
      </c>
      <c r="L56" s="20">
        <v>0</v>
      </c>
      <c r="M56" s="19">
        <v>20000</v>
      </c>
      <c r="N56" s="21">
        <v>0.11685</v>
      </c>
      <c r="O56" s="22" t="s">
        <v>156</v>
      </c>
      <c r="P56" s="5"/>
      <c r="Q56" s="5"/>
      <c r="R56" s="5"/>
      <c r="S56" s="15"/>
      <c r="T56" s="5"/>
      <c r="U56" s="5"/>
      <c r="V56" s="1"/>
      <c r="W56" s="1"/>
      <c r="X56" s="1"/>
      <c r="Y56" s="1"/>
      <c r="Z56" s="1"/>
    </row>
    <row r="57" spans="1:26" ht="24.75" hidden="1" customHeight="1" x14ac:dyDescent="0.2">
      <c r="A57" s="260"/>
      <c r="B57" s="260"/>
      <c r="C57" s="8" t="s">
        <v>157</v>
      </c>
      <c r="D57" s="6">
        <v>9.2499999999999995E-3</v>
      </c>
      <c r="E57" s="4" t="s">
        <v>53</v>
      </c>
      <c r="F57" s="19">
        <v>10</v>
      </c>
      <c r="G57" s="8" t="s">
        <v>158</v>
      </c>
      <c r="H57" s="7">
        <v>43101</v>
      </c>
      <c r="I57" s="4" t="s">
        <v>51</v>
      </c>
      <c r="J57" s="20">
        <v>0</v>
      </c>
      <c r="K57" s="20">
        <v>0</v>
      </c>
      <c r="L57" s="20">
        <v>0</v>
      </c>
      <c r="M57" s="19">
        <v>10</v>
      </c>
      <c r="N57" s="21">
        <v>0</v>
      </c>
      <c r="O57" s="22" t="s">
        <v>159</v>
      </c>
      <c r="P57" s="5"/>
      <c r="Q57" s="5"/>
      <c r="R57" s="5"/>
      <c r="S57" s="15"/>
      <c r="T57" s="5"/>
      <c r="U57" s="5"/>
      <c r="V57" s="1"/>
      <c r="W57" s="1"/>
      <c r="X57" s="1"/>
      <c r="Y57" s="1"/>
      <c r="Z57" s="1"/>
    </row>
    <row r="58" spans="1:26" ht="24.75" hidden="1" customHeight="1" x14ac:dyDescent="0.2">
      <c r="A58" s="260"/>
      <c r="B58" s="260"/>
      <c r="C58" s="8" t="s">
        <v>160</v>
      </c>
      <c r="D58" s="6">
        <v>9.2499999999999995E-3</v>
      </c>
      <c r="E58" s="4" t="s">
        <v>53</v>
      </c>
      <c r="F58" s="19">
        <v>3944</v>
      </c>
      <c r="G58" s="8" t="s">
        <v>161</v>
      </c>
      <c r="H58" s="7">
        <v>43101</v>
      </c>
      <c r="I58" s="4" t="s">
        <v>51</v>
      </c>
      <c r="J58" s="20">
        <v>0</v>
      </c>
      <c r="K58" s="20">
        <v>0</v>
      </c>
      <c r="L58" s="20">
        <v>0</v>
      </c>
      <c r="M58" s="19">
        <v>3944</v>
      </c>
      <c r="N58" s="21">
        <v>0</v>
      </c>
      <c r="O58" s="22" t="s">
        <v>162</v>
      </c>
      <c r="P58" s="5"/>
      <c r="Q58" s="5"/>
      <c r="R58" s="5"/>
      <c r="S58" s="15"/>
      <c r="T58" s="5"/>
      <c r="U58" s="5"/>
      <c r="V58" s="1"/>
      <c r="W58" s="1"/>
      <c r="X58" s="1"/>
      <c r="Y58" s="1"/>
      <c r="Z58" s="1"/>
    </row>
    <row r="59" spans="1:26" ht="24.75" hidden="1" customHeight="1" x14ac:dyDescent="0.2">
      <c r="A59" s="260"/>
      <c r="B59" s="260"/>
      <c r="C59" s="8" t="s">
        <v>163</v>
      </c>
      <c r="D59" s="6">
        <v>9.2499999999999995E-3</v>
      </c>
      <c r="E59" s="4" t="s">
        <v>53</v>
      </c>
      <c r="F59" s="19">
        <v>5</v>
      </c>
      <c r="G59" s="8" t="s">
        <v>164</v>
      </c>
      <c r="H59" s="7">
        <v>43101</v>
      </c>
      <c r="I59" s="4" t="s">
        <v>51</v>
      </c>
      <c r="J59" s="20">
        <v>0</v>
      </c>
      <c r="K59" s="20">
        <v>0</v>
      </c>
      <c r="L59" s="20">
        <v>0</v>
      </c>
      <c r="M59" s="19">
        <v>5</v>
      </c>
      <c r="N59" s="21">
        <v>0</v>
      </c>
      <c r="O59" s="22" t="s">
        <v>165</v>
      </c>
      <c r="P59" s="5"/>
      <c r="Q59" s="5"/>
      <c r="R59" s="5"/>
      <c r="S59" s="15"/>
      <c r="T59" s="5"/>
      <c r="U59" s="5"/>
      <c r="V59" s="1"/>
      <c r="W59" s="1"/>
      <c r="X59" s="1"/>
      <c r="Y59" s="1"/>
      <c r="Z59" s="1"/>
    </row>
    <row r="60" spans="1:26" ht="24.75" hidden="1" customHeight="1" x14ac:dyDescent="0.2">
      <c r="A60" s="260"/>
      <c r="B60" s="260"/>
      <c r="C60" s="8" t="s">
        <v>166</v>
      </c>
      <c r="D60" s="6">
        <v>9.2499999999999995E-3</v>
      </c>
      <c r="E60" s="4" t="s">
        <v>53</v>
      </c>
      <c r="F60" s="19">
        <v>16574</v>
      </c>
      <c r="G60" s="8" t="s">
        <v>167</v>
      </c>
      <c r="H60" s="7">
        <v>43101</v>
      </c>
      <c r="I60" s="4" t="s">
        <v>51</v>
      </c>
      <c r="J60" s="20">
        <v>0</v>
      </c>
      <c r="K60" s="20">
        <v>0</v>
      </c>
      <c r="L60" s="20">
        <v>0</v>
      </c>
      <c r="M60" s="19">
        <v>16574</v>
      </c>
      <c r="N60" s="21">
        <v>0.33335344515506216</v>
      </c>
      <c r="O60" s="22" t="s">
        <v>168</v>
      </c>
      <c r="P60" s="5"/>
      <c r="Q60" s="5"/>
      <c r="R60" s="5"/>
      <c r="S60" s="15"/>
      <c r="T60" s="5"/>
      <c r="U60" s="5"/>
      <c r="V60" s="1"/>
      <c r="W60" s="1"/>
      <c r="X60" s="1"/>
      <c r="Y60" s="1"/>
      <c r="Z60" s="1"/>
    </row>
    <row r="61" spans="1:26" ht="24.75" hidden="1" customHeight="1" x14ac:dyDescent="0.2">
      <c r="A61" s="260"/>
      <c r="B61" s="260"/>
      <c r="C61" s="8" t="s">
        <v>169</v>
      </c>
      <c r="D61" s="6">
        <v>9.2499999999999995E-3</v>
      </c>
      <c r="E61" s="4" t="s">
        <v>53</v>
      </c>
      <c r="F61" s="19">
        <v>500</v>
      </c>
      <c r="G61" s="8" t="s">
        <v>170</v>
      </c>
      <c r="H61" s="7">
        <v>43101</v>
      </c>
      <c r="I61" s="4" t="s">
        <v>51</v>
      </c>
      <c r="J61" s="20">
        <v>0</v>
      </c>
      <c r="K61" s="20">
        <v>0</v>
      </c>
      <c r="L61" s="20">
        <v>0</v>
      </c>
      <c r="M61" s="19">
        <v>500</v>
      </c>
      <c r="N61" s="21">
        <v>0</v>
      </c>
      <c r="O61" s="22" t="s">
        <v>171</v>
      </c>
      <c r="P61" s="5"/>
      <c r="Q61" s="5"/>
      <c r="R61" s="5"/>
      <c r="S61" s="15"/>
      <c r="T61" s="5"/>
      <c r="U61" s="5"/>
      <c r="V61" s="1"/>
      <c r="W61" s="1"/>
      <c r="X61" s="1"/>
      <c r="Y61" s="1"/>
      <c r="Z61" s="1"/>
    </row>
    <row r="62" spans="1:26" ht="24.75" hidden="1" customHeight="1" x14ac:dyDescent="0.2">
      <c r="A62" s="260"/>
      <c r="B62" s="260"/>
      <c r="C62" s="8" t="s">
        <v>172</v>
      </c>
      <c r="D62" s="6">
        <v>9.2499999999999995E-3</v>
      </c>
      <c r="E62" s="4" t="s">
        <v>53</v>
      </c>
      <c r="F62" s="19">
        <v>350</v>
      </c>
      <c r="G62" s="8" t="s">
        <v>173</v>
      </c>
      <c r="H62" s="7">
        <v>43101</v>
      </c>
      <c r="I62" s="4" t="s">
        <v>51</v>
      </c>
      <c r="J62" s="20">
        <v>0</v>
      </c>
      <c r="K62" s="20">
        <v>0</v>
      </c>
      <c r="L62" s="20">
        <v>0</v>
      </c>
      <c r="M62" s="19">
        <v>350</v>
      </c>
      <c r="N62" s="21">
        <v>0</v>
      </c>
      <c r="O62" s="22" t="s">
        <v>174</v>
      </c>
      <c r="P62" s="5"/>
      <c r="Q62" s="5"/>
      <c r="R62" s="5"/>
      <c r="S62" s="15"/>
      <c r="T62" s="5"/>
      <c r="U62" s="5"/>
      <c r="V62" s="1"/>
      <c r="W62" s="1"/>
      <c r="X62" s="1"/>
      <c r="Y62" s="1"/>
      <c r="Z62" s="1"/>
    </row>
    <row r="63" spans="1:26" ht="24.75" hidden="1" customHeight="1" x14ac:dyDescent="0.2">
      <c r="A63" s="260"/>
      <c r="B63" s="260"/>
      <c r="C63" s="8" t="s">
        <v>175</v>
      </c>
      <c r="D63" s="6">
        <v>9.2499999999999995E-3</v>
      </c>
      <c r="E63" s="4" t="s">
        <v>53</v>
      </c>
      <c r="F63" s="19">
        <v>2805</v>
      </c>
      <c r="G63" s="8" t="s">
        <v>175</v>
      </c>
      <c r="H63" s="7">
        <v>43101</v>
      </c>
      <c r="I63" s="4" t="s">
        <v>51</v>
      </c>
      <c r="J63" s="20">
        <v>0</v>
      </c>
      <c r="K63" s="20">
        <v>0</v>
      </c>
      <c r="L63" s="20">
        <v>0</v>
      </c>
      <c r="M63" s="19">
        <v>2805</v>
      </c>
      <c r="N63" s="21">
        <v>1.1023172905525846</v>
      </c>
      <c r="O63" s="22" t="s">
        <v>176</v>
      </c>
      <c r="P63" s="5"/>
      <c r="Q63" s="5"/>
      <c r="R63" s="5"/>
      <c r="S63" s="15"/>
      <c r="T63" s="5"/>
      <c r="U63" s="5"/>
      <c r="V63" s="1"/>
      <c r="W63" s="1"/>
      <c r="X63" s="1"/>
      <c r="Y63" s="1"/>
      <c r="Z63" s="1"/>
    </row>
    <row r="64" spans="1:26" ht="24.75" hidden="1" customHeight="1" x14ac:dyDescent="0.2">
      <c r="A64" s="260"/>
      <c r="B64" s="260"/>
      <c r="C64" s="8" t="s">
        <v>177</v>
      </c>
      <c r="D64" s="6">
        <v>9.2499999999999995E-3</v>
      </c>
      <c r="E64" s="4" t="s">
        <v>53</v>
      </c>
      <c r="F64" s="19">
        <v>78417</v>
      </c>
      <c r="G64" s="8" t="s">
        <v>178</v>
      </c>
      <c r="H64" s="7">
        <v>43101</v>
      </c>
      <c r="I64" s="4" t="s">
        <v>51</v>
      </c>
      <c r="J64" s="20">
        <v>0</v>
      </c>
      <c r="K64" s="20">
        <v>0</v>
      </c>
      <c r="L64" s="20">
        <v>0</v>
      </c>
      <c r="M64" s="19">
        <v>78417</v>
      </c>
      <c r="N64" s="21">
        <v>0.8399454199982147</v>
      </c>
      <c r="O64" s="22" t="s">
        <v>179</v>
      </c>
      <c r="P64" s="5"/>
      <c r="Q64" s="5"/>
      <c r="R64" s="5"/>
      <c r="S64" s="15"/>
      <c r="T64" s="5"/>
      <c r="U64" s="5"/>
      <c r="V64" s="1"/>
      <c r="W64" s="1"/>
      <c r="X64" s="1"/>
      <c r="Y64" s="1"/>
      <c r="Z64" s="1"/>
    </row>
    <row r="65" spans="1:26" ht="24.75" hidden="1" customHeight="1" x14ac:dyDescent="0.2">
      <c r="A65" s="260"/>
      <c r="B65" s="260"/>
      <c r="C65" s="8" t="s">
        <v>180</v>
      </c>
      <c r="D65" s="6">
        <v>9.2499999999999995E-3</v>
      </c>
      <c r="E65" s="4" t="s">
        <v>53</v>
      </c>
      <c r="F65" s="19">
        <v>6422</v>
      </c>
      <c r="G65" s="8" t="s">
        <v>181</v>
      </c>
      <c r="H65" s="7">
        <v>43101</v>
      </c>
      <c r="I65" s="4" t="s">
        <v>51</v>
      </c>
      <c r="J65" s="20">
        <v>0</v>
      </c>
      <c r="K65" s="20">
        <v>0</v>
      </c>
      <c r="L65" s="20">
        <v>0</v>
      </c>
      <c r="M65" s="19">
        <v>6422</v>
      </c>
      <c r="N65" s="21">
        <v>0.10541887262535035</v>
      </c>
      <c r="O65" s="22" t="s">
        <v>182</v>
      </c>
      <c r="P65" s="5"/>
      <c r="Q65" s="5"/>
      <c r="R65" s="5"/>
      <c r="S65" s="15"/>
      <c r="T65" s="5"/>
      <c r="U65" s="5"/>
      <c r="V65" s="1"/>
      <c r="W65" s="1"/>
      <c r="X65" s="1"/>
      <c r="Y65" s="1"/>
      <c r="Z65" s="1"/>
    </row>
    <row r="66" spans="1:26" ht="24.75" hidden="1" customHeight="1" x14ac:dyDescent="0.2">
      <c r="A66" s="260"/>
      <c r="B66" s="260"/>
      <c r="C66" s="8" t="s">
        <v>183</v>
      </c>
      <c r="D66" s="6">
        <v>9.2499999999999995E-3</v>
      </c>
      <c r="E66" s="4" t="s">
        <v>53</v>
      </c>
      <c r="F66" s="19">
        <v>1</v>
      </c>
      <c r="G66" s="8" t="s">
        <v>184</v>
      </c>
      <c r="H66" s="7">
        <v>43101</v>
      </c>
      <c r="I66" s="4" t="s">
        <v>51</v>
      </c>
      <c r="J66" s="20">
        <v>0</v>
      </c>
      <c r="K66" s="20">
        <v>0</v>
      </c>
      <c r="L66" s="20">
        <v>0</v>
      </c>
      <c r="M66" s="19">
        <v>1</v>
      </c>
      <c r="N66" s="21">
        <v>0</v>
      </c>
      <c r="O66" s="22" t="s">
        <v>185</v>
      </c>
      <c r="P66" s="5"/>
      <c r="Q66" s="5"/>
      <c r="R66" s="5"/>
      <c r="S66" s="15"/>
      <c r="T66" s="5"/>
      <c r="U66" s="5"/>
      <c r="V66" s="1"/>
      <c r="W66" s="1"/>
      <c r="X66" s="1"/>
      <c r="Y66" s="1"/>
      <c r="Z66" s="1"/>
    </row>
    <row r="67" spans="1:26" ht="24.75" hidden="1" customHeight="1" x14ac:dyDescent="0.2">
      <c r="A67" s="260"/>
      <c r="B67" s="260"/>
      <c r="C67" s="8" t="s">
        <v>186</v>
      </c>
      <c r="D67" s="6">
        <v>9.2499999999999995E-3</v>
      </c>
      <c r="E67" s="4" t="s">
        <v>53</v>
      </c>
      <c r="F67" s="19">
        <v>2</v>
      </c>
      <c r="G67" s="8" t="s">
        <v>187</v>
      </c>
      <c r="H67" s="7">
        <v>43101</v>
      </c>
      <c r="I67" s="4" t="s">
        <v>51</v>
      </c>
      <c r="J67" s="20">
        <v>0</v>
      </c>
      <c r="K67" s="20">
        <v>0</v>
      </c>
      <c r="L67" s="20">
        <v>0</v>
      </c>
      <c r="M67" s="19">
        <v>2</v>
      </c>
      <c r="N67" s="21">
        <v>0</v>
      </c>
      <c r="O67" s="22"/>
      <c r="P67" s="5"/>
      <c r="Q67" s="5"/>
      <c r="R67" s="5"/>
      <c r="S67" s="15"/>
      <c r="T67" s="5"/>
      <c r="U67" s="5"/>
      <c r="V67" s="1"/>
      <c r="W67" s="1"/>
      <c r="X67" s="1"/>
      <c r="Y67" s="1"/>
      <c r="Z67" s="1"/>
    </row>
    <row r="68" spans="1:26" ht="24.75" hidden="1" customHeight="1" x14ac:dyDescent="0.2">
      <c r="A68" s="260"/>
      <c r="B68" s="260"/>
      <c r="C68" s="8" t="s">
        <v>188</v>
      </c>
      <c r="D68" s="6">
        <v>9.2499999999999995E-3</v>
      </c>
      <c r="E68" s="4" t="s">
        <v>53</v>
      </c>
      <c r="F68" s="19">
        <v>20</v>
      </c>
      <c r="G68" s="8" t="s">
        <v>188</v>
      </c>
      <c r="H68" s="7">
        <v>43101</v>
      </c>
      <c r="I68" s="4" t="s">
        <v>51</v>
      </c>
      <c r="J68" s="20">
        <v>0</v>
      </c>
      <c r="K68" s="20">
        <v>0</v>
      </c>
      <c r="L68" s="20">
        <v>0</v>
      </c>
      <c r="M68" s="19">
        <v>20</v>
      </c>
      <c r="N68" s="21">
        <v>0</v>
      </c>
      <c r="O68" s="22" t="s">
        <v>189</v>
      </c>
      <c r="P68" s="5"/>
      <c r="Q68" s="5"/>
      <c r="R68" s="5"/>
      <c r="S68" s="15"/>
      <c r="T68" s="5"/>
      <c r="U68" s="5"/>
      <c r="V68" s="1"/>
      <c r="W68" s="1"/>
      <c r="X68" s="1"/>
      <c r="Y68" s="1"/>
      <c r="Z68" s="1"/>
    </row>
    <row r="69" spans="1:26" ht="24.75" hidden="1" customHeight="1" x14ac:dyDescent="0.2">
      <c r="A69" s="260"/>
      <c r="B69" s="260"/>
      <c r="C69" s="8" t="s">
        <v>190</v>
      </c>
      <c r="D69" s="6">
        <v>9.2499999999999995E-3</v>
      </c>
      <c r="E69" s="4" t="s">
        <v>28</v>
      </c>
      <c r="F69" s="6">
        <v>1</v>
      </c>
      <c r="G69" s="8" t="s">
        <v>190</v>
      </c>
      <c r="H69" s="7">
        <v>43101</v>
      </c>
      <c r="I69" s="4" t="s">
        <v>51</v>
      </c>
      <c r="J69" s="20">
        <v>0</v>
      </c>
      <c r="K69" s="20">
        <v>0</v>
      </c>
      <c r="L69" s="20">
        <v>0</v>
      </c>
      <c r="M69" s="24">
        <v>1</v>
      </c>
      <c r="N69" s="21">
        <v>0.9365</v>
      </c>
      <c r="O69" s="22" t="s">
        <v>191</v>
      </c>
      <c r="P69" s="5"/>
      <c r="Q69" s="5"/>
      <c r="R69" s="5"/>
      <c r="S69" s="15"/>
      <c r="T69" s="5"/>
      <c r="U69" s="5"/>
      <c r="V69" s="1"/>
      <c r="W69" s="1"/>
      <c r="X69" s="1"/>
      <c r="Y69" s="1"/>
      <c r="Z69" s="1"/>
    </row>
    <row r="70" spans="1:26" ht="24.75" hidden="1" customHeight="1" x14ac:dyDescent="0.2">
      <c r="A70" s="260"/>
      <c r="B70" s="260"/>
      <c r="C70" s="8" t="s">
        <v>192</v>
      </c>
      <c r="D70" s="6">
        <v>9.2499999999999995E-3</v>
      </c>
      <c r="E70" s="4" t="s">
        <v>53</v>
      </c>
      <c r="F70" s="19">
        <v>12855</v>
      </c>
      <c r="G70" s="8" t="s">
        <v>193</v>
      </c>
      <c r="H70" s="7">
        <v>43101</v>
      </c>
      <c r="I70" s="4" t="s">
        <v>51</v>
      </c>
      <c r="J70" s="20">
        <v>0</v>
      </c>
      <c r="K70" s="20">
        <v>0</v>
      </c>
      <c r="L70" s="20">
        <v>0</v>
      </c>
      <c r="M70" s="19">
        <v>12855</v>
      </c>
      <c r="N70" s="21">
        <v>0.24644107351225203</v>
      </c>
      <c r="O70" s="22" t="s">
        <v>194</v>
      </c>
      <c r="P70" s="5"/>
      <c r="Q70" s="5"/>
      <c r="R70" s="5"/>
      <c r="S70" s="15"/>
      <c r="T70" s="5"/>
      <c r="U70" s="5"/>
      <c r="V70" s="1"/>
      <c r="W70" s="1"/>
      <c r="X70" s="1"/>
      <c r="Y70" s="1"/>
      <c r="Z70" s="1"/>
    </row>
    <row r="71" spans="1:26" ht="24.75" hidden="1" customHeight="1" x14ac:dyDescent="0.2">
      <c r="A71" s="260"/>
      <c r="B71" s="260"/>
      <c r="C71" s="8" t="s">
        <v>195</v>
      </c>
      <c r="D71" s="6">
        <v>9.2499999999999995E-3</v>
      </c>
      <c r="E71" s="4" t="s">
        <v>53</v>
      </c>
      <c r="F71" s="19">
        <v>95</v>
      </c>
      <c r="G71" s="8" t="s">
        <v>196</v>
      </c>
      <c r="H71" s="7">
        <v>43101</v>
      </c>
      <c r="I71" s="4" t="s">
        <v>51</v>
      </c>
      <c r="J71" s="20">
        <v>0</v>
      </c>
      <c r="K71" s="20">
        <v>0</v>
      </c>
      <c r="L71" s="20">
        <v>0</v>
      </c>
      <c r="M71" s="19">
        <v>95</v>
      </c>
      <c r="N71" s="21">
        <v>0.2</v>
      </c>
      <c r="O71" s="22" t="s">
        <v>197</v>
      </c>
      <c r="P71" s="5"/>
      <c r="Q71" s="5"/>
      <c r="R71" s="5"/>
      <c r="S71" s="15"/>
      <c r="T71" s="5"/>
      <c r="U71" s="5"/>
      <c r="V71" s="1"/>
      <c r="W71" s="1"/>
      <c r="X71" s="1"/>
      <c r="Y71" s="1"/>
      <c r="Z71" s="1"/>
    </row>
    <row r="72" spans="1:26" ht="24.75" hidden="1" customHeight="1" x14ac:dyDescent="0.2">
      <c r="A72" s="260"/>
      <c r="B72" s="260"/>
      <c r="C72" s="8" t="s">
        <v>198</v>
      </c>
      <c r="D72" s="6">
        <v>9.2499999999999995E-3</v>
      </c>
      <c r="E72" s="4" t="s">
        <v>53</v>
      </c>
      <c r="F72" s="19">
        <v>100</v>
      </c>
      <c r="G72" s="8" t="s">
        <v>199</v>
      </c>
      <c r="H72" s="7">
        <v>43101</v>
      </c>
      <c r="I72" s="4" t="s">
        <v>51</v>
      </c>
      <c r="J72" s="20">
        <v>0</v>
      </c>
      <c r="K72" s="20">
        <v>0</v>
      </c>
      <c r="L72" s="20">
        <v>0</v>
      </c>
      <c r="M72" s="19">
        <v>100</v>
      </c>
      <c r="N72" s="21">
        <v>0.25</v>
      </c>
      <c r="O72" s="22" t="s">
        <v>200</v>
      </c>
      <c r="P72" s="5"/>
      <c r="Q72" s="5"/>
      <c r="R72" s="5"/>
      <c r="S72" s="15"/>
      <c r="T72" s="5"/>
      <c r="U72" s="5"/>
      <c r="V72" s="1"/>
      <c r="W72" s="1"/>
      <c r="X72" s="1"/>
      <c r="Y72" s="1"/>
      <c r="Z72" s="1"/>
    </row>
    <row r="73" spans="1:26" ht="24.75" hidden="1" customHeight="1" x14ac:dyDescent="0.2">
      <c r="A73" s="260"/>
      <c r="B73" s="260"/>
      <c r="C73" s="8" t="s">
        <v>201</v>
      </c>
      <c r="D73" s="6">
        <v>9.2499999999999995E-3</v>
      </c>
      <c r="E73" s="4" t="s">
        <v>53</v>
      </c>
      <c r="F73" s="19">
        <v>132384</v>
      </c>
      <c r="G73" s="8" t="s">
        <v>202</v>
      </c>
      <c r="H73" s="7">
        <v>43101</v>
      </c>
      <c r="I73" s="4" t="s">
        <v>51</v>
      </c>
      <c r="J73" s="20">
        <v>0</v>
      </c>
      <c r="K73" s="20">
        <v>0</v>
      </c>
      <c r="L73" s="20">
        <v>0</v>
      </c>
      <c r="M73" s="19">
        <v>132384</v>
      </c>
      <c r="N73" s="21">
        <v>0.33930837563451777</v>
      </c>
      <c r="O73" s="22" t="s">
        <v>203</v>
      </c>
      <c r="P73" s="5"/>
      <c r="Q73" s="5"/>
      <c r="R73" s="5"/>
      <c r="S73" s="15"/>
      <c r="T73" s="5"/>
      <c r="U73" s="5"/>
      <c r="V73" s="1"/>
      <c r="W73" s="1"/>
      <c r="X73" s="1"/>
      <c r="Y73" s="1"/>
      <c r="Z73" s="1"/>
    </row>
    <row r="74" spans="1:26" ht="24.75" hidden="1" customHeight="1" x14ac:dyDescent="0.2">
      <c r="A74" s="260"/>
      <c r="B74" s="260"/>
      <c r="C74" s="8" t="s">
        <v>204</v>
      </c>
      <c r="D74" s="6">
        <v>9.2499999999999995E-3</v>
      </c>
      <c r="E74" s="4" t="s">
        <v>53</v>
      </c>
      <c r="F74" s="19">
        <v>20000</v>
      </c>
      <c r="G74" s="8" t="s">
        <v>205</v>
      </c>
      <c r="H74" s="7">
        <v>43101</v>
      </c>
      <c r="I74" s="4" t="s">
        <v>51</v>
      </c>
      <c r="J74" s="20">
        <v>0</v>
      </c>
      <c r="K74" s="20">
        <v>0</v>
      </c>
      <c r="L74" s="20">
        <v>0</v>
      </c>
      <c r="M74" s="19">
        <v>20000</v>
      </c>
      <c r="N74" s="21">
        <v>7.9000000000000008E-3</v>
      </c>
      <c r="O74" s="22" t="s">
        <v>206</v>
      </c>
      <c r="P74" s="5"/>
      <c r="Q74" s="5"/>
      <c r="R74" s="5"/>
      <c r="S74" s="15"/>
      <c r="T74" s="5"/>
      <c r="U74" s="5"/>
      <c r="V74" s="1"/>
      <c r="W74" s="1"/>
      <c r="X74" s="1"/>
      <c r="Y74" s="1"/>
      <c r="Z74" s="1"/>
    </row>
    <row r="75" spans="1:26" ht="24.75" hidden="1" customHeight="1" x14ac:dyDescent="0.2">
      <c r="A75" s="260"/>
      <c r="B75" s="260"/>
      <c r="C75" s="8" t="s">
        <v>207</v>
      </c>
      <c r="D75" s="6">
        <v>9.2499999999999995E-3</v>
      </c>
      <c r="E75" s="4" t="s">
        <v>53</v>
      </c>
      <c r="F75" s="19">
        <v>50</v>
      </c>
      <c r="G75" s="8" t="s">
        <v>208</v>
      </c>
      <c r="H75" s="7">
        <v>43101</v>
      </c>
      <c r="I75" s="4" t="s">
        <v>51</v>
      </c>
      <c r="J75" s="20">
        <v>0</v>
      </c>
      <c r="K75" s="20">
        <v>0</v>
      </c>
      <c r="L75" s="20">
        <v>0</v>
      </c>
      <c r="M75" s="19">
        <v>50</v>
      </c>
      <c r="N75" s="21">
        <v>0</v>
      </c>
      <c r="O75" s="22" t="s">
        <v>185</v>
      </c>
      <c r="P75" s="5"/>
      <c r="Q75" s="5"/>
      <c r="R75" s="5"/>
      <c r="S75" s="15"/>
      <c r="T75" s="5"/>
      <c r="U75" s="5"/>
      <c r="V75" s="1"/>
      <c r="W75" s="1"/>
      <c r="X75" s="1"/>
      <c r="Y75" s="1"/>
      <c r="Z75" s="1"/>
    </row>
    <row r="76" spans="1:26" ht="24.75" hidden="1" customHeight="1" x14ac:dyDescent="0.2">
      <c r="A76" s="261"/>
      <c r="B76" s="261"/>
      <c r="C76" s="8" t="s">
        <v>209</v>
      </c>
      <c r="D76" s="6">
        <v>9.2499999999999995E-3</v>
      </c>
      <c r="E76" s="4" t="s">
        <v>53</v>
      </c>
      <c r="F76" s="19">
        <v>8100</v>
      </c>
      <c r="G76" s="8" t="s">
        <v>210</v>
      </c>
      <c r="H76" s="7">
        <v>43101</v>
      </c>
      <c r="I76" s="4" t="s">
        <v>51</v>
      </c>
      <c r="J76" s="20">
        <v>0</v>
      </c>
      <c r="K76" s="20">
        <v>0</v>
      </c>
      <c r="L76" s="20">
        <v>0</v>
      </c>
      <c r="M76" s="19">
        <v>8100</v>
      </c>
      <c r="N76" s="21">
        <v>0.71234567901234569</v>
      </c>
      <c r="O76" s="22" t="s">
        <v>211</v>
      </c>
      <c r="P76" s="5"/>
      <c r="Q76" s="5"/>
      <c r="R76" s="5"/>
      <c r="S76" s="15"/>
      <c r="T76" s="5"/>
      <c r="U76" s="5"/>
      <c r="V76" s="1"/>
      <c r="W76" s="1"/>
      <c r="X76" s="1"/>
      <c r="Y76" s="1"/>
      <c r="Z76" s="1"/>
    </row>
    <row r="77" spans="1:26" ht="24.75" hidden="1" customHeight="1" x14ac:dyDescent="0.2">
      <c r="A77" s="16"/>
      <c r="B77" s="16"/>
      <c r="C77" s="16"/>
      <c r="D77" s="21">
        <f>SUM(D23:D76)</f>
        <v>0.49949999999999956</v>
      </c>
      <c r="E77" s="16"/>
      <c r="F77" s="25"/>
      <c r="G77" s="16"/>
      <c r="H77" s="16"/>
      <c r="I77" s="16"/>
      <c r="J77" s="16"/>
      <c r="K77" s="16"/>
      <c r="L77" s="16"/>
      <c r="M77" s="16"/>
      <c r="N77" s="16"/>
      <c r="O77" s="5"/>
      <c r="P77" s="5"/>
      <c r="Q77" s="5"/>
      <c r="R77" s="5"/>
      <c r="S77" s="15"/>
      <c r="T77" s="5"/>
      <c r="U77" s="5"/>
      <c r="V77" s="5"/>
      <c r="W77" s="1"/>
      <c r="X77" s="1"/>
      <c r="Y77" s="1"/>
      <c r="Z77" s="1"/>
    </row>
    <row r="78" spans="1:26" ht="24.75" hidden="1" customHeight="1" x14ac:dyDescent="0.2">
      <c r="A78" s="256" t="s">
        <v>75</v>
      </c>
      <c r="B78" s="257"/>
      <c r="C78" s="257"/>
      <c r="D78" s="257"/>
      <c r="E78" s="257"/>
      <c r="F78" s="257"/>
      <c r="G78" s="257"/>
      <c r="H78" s="257"/>
      <c r="I78" s="257"/>
      <c r="J78" s="257"/>
      <c r="K78" s="257"/>
      <c r="L78" s="257"/>
      <c r="M78" s="257"/>
      <c r="N78" s="257"/>
      <c r="O78" s="257"/>
      <c r="P78" s="257"/>
      <c r="Q78" s="257"/>
      <c r="R78" s="257"/>
      <c r="S78" s="257"/>
      <c r="T78" s="257"/>
      <c r="U78" s="257"/>
      <c r="V78" s="258"/>
      <c r="W78" s="1"/>
      <c r="X78" s="1"/>
      <c r="Y78" s="1"/>
      <c r="Z78" s="1"/>
    </row>
    <row r="79" spans="1:26" ht="24.75" hidden="1" customHeight="1" x14ac:dyDescent="0.2">
      <c r="A79" s="268" t="s">
        <v>1</v>
      </c>
      <c r="B79" s="268" t="s">
        <v>2</v>
      </c>
      <c r="C79" s="268" t="s">
        <v>3</v>
      </c>
      <c r="D79" s="268" t="s">
        <v>4</v>
      </c>
      <c r="E79" s="268" t="s">
        <v>5</v>
      </c>
      <c r="F79" s="270" t="s">
        <v>6</v>
      </c>
      <c r="G79" s="268" t="s">
        <v>7</v>
      </c>
      <c r="H79" s="269" t="s">
        <v>9</v>
      </c>
      <c r="I79" s="258"/>
      <c r="J79" s="269" t="s">
        <v>10</v>
      </c>
      <c r="K79" s="257"/>
      <c r="L79" s="257"/>
      <c r="M79" s="258"/>
      <c r="N79" s="277" t="s">
        <v>11</v>
      </c>
      <c r="O79" s="257"/>
      <c r="P79" s="257"/>
      <c r="Q79" s="257"/>
      <c r="R79" s="257"/>
      <c r="S79" s="257"/>
      <c r="T79" s="257"/>
      <c r="U79" s="258"/>
      <c r="V79" s="1"/>
      <c r="W79" s="1"/>
      <c r="X79" s="1"/>
      <c r="Y79" s="1"/>
      <c r="Z79" s="1"/>
    </row>
    <row r="80" spans="1:26" ht="24.75" hidden="1" customHeight="1" x14ac:dyDescent="0.2">
      <c r="A80" s="260"/>
      <c r="B80" s="260"/>
      <c r="C80" s="260"/>
      <c r="D80" s="260"/>
      <c r="E80" s="260"/>
      <c r="F80" s="260"/>
      <c r="G80" s="260"/>
      <c r="H80" s="278" t="s">
        <v>12</v>
      </c>
      <c r="I80" s="278" t="s">
        <v>76</v>
      </c>
      <c r="J80" s="17" t="s">
        <v>14</v>
      </c>
      <c r="K80" s="17" t="s">
        <v>15</v>
      </c>
      <c r="L80" s="17" t="s">
        <v>16</v>
      </c>
      <c r="M80" s="17" t="s">
        <v>17</v>
      </c>
      <c r="N80" s="271" t="s">
        <v>14</v>
      </c>
      <c r="O80" s="258"/>
      <c r="P80" s="271" t="s">
        <v>15</v>
      </c>
      <c r="Q80" s="258"/>
      <c r="R80" s="271" t="s">
        <v>16</v>
      </c>
      <c r="S80" s="258"/>
      <c r="T80" s="271" t="s">
        <v>17</v>
      </c>
      <c r="U80" s="258"/>
      <c r="V80" s="1"/>
      <c r="W80" s="1"/>
      <c r="X80" s="1"/>
      <c r="Y80" s="1"/>
      <c r="Z80" s="1"/>
    </row>
    <row r="81" spans="1:26" ht="24.75" hidden="1" customHeight="1" x14ac:dyDescent="0.2">
      <c r="A81" s="261"/>
      <c r="B81" s="261"/>
      <c r="C81" s="261"/>
      <c r="D81" s="261"/>
      <c r="E81" s="261"/>
      <c r="F81" s="261"/>
      <c r="G81" s="261"/>
      <c r="H81" s="261"/>
      <c r="I81" s="261"/>
      <c r="J81" s="18" t="s">
        <v>18</v>
      </c>
      <c r="K81" s="18" t="s">
        <v>18</v>
      </c>
      <c r="L81" s="18" t="s">
        <v>18</v>
      </c>
      <c r="M81" s="18" t="s">
        <v>18</v>
      </c>
      <c r="N81" s="3" t="s">
        <v>19</v>
      </c>
      <c r="O81" s="3" t="s">
        <v>20</v>
      </c>
      <c r="P81" s="3" t="s">
        <v>19</v>
      </c>
      <c r="Q81" s="3" t="s">
        <v>20</v>
      </c>
      <c r="R81" s="3" t="s">
        <v>19</v>
      </c>
      <c r="S81" s="3" t="s">
        <v>20</v>
      </c>
      <c r="T81" s="3" t="s">
        <v>19</v>
      </c>
      <c r="U81" s="3" t="s">
        <v>20</v>
      </c>
      <c r="V81" s="1"/>
      <c r="W81" s="1"/>
      <c r="X81" s="1"/>
      <c r="Y81" s="1"/>
      <c r="Z81" s="1"/>
    </row>
    <row r="82" spans="1:26" ht="24.75" hidden="1" customHeight="1" x14ac:dyDescent="0.2">
      <c r="A82" s="256" t="s">
        <v>212</v>
      </c>
      <c r="B82" s="257"/>
      <c r="C82" s="257"/>
      <c r="D82" s="257"/>
      <c r="E82" s="257"/>
      <c r="F82" s="257"/>
      <c r="G82" s="257"/>
      <c r="H82" s="257"/>
      <c r="I82" s="257"/>
      <c r="J82" s="257"/>
      <c r="K82" s="257"/>
      <c r="L82" s="257"/>
      <c r="M82" s="257"/>
      <c r="N82" s="257"/>
      <c r="O82" s="257"/>
      <c r="P82" s="257"/>
      <c r="Q82" s="257"/>
      <c r="R82" s="257"/>
      <c r="S82" s="257"/>
      <c r="T82" s="257"/>
      <c r="U82" s="257"/>
      <c r="V82" s="258"/>
      <c r="W82" s="1"/>
      <c r="X82" s="1"/>
      <c r="Y82" s="1"/>
      <c r="Z82" s="1"/>
    </row>
    <row r="83" spans="1:26" ht="24.75" hidden="1" customHeight="1" x14ac:dyDescent="0.2">
      <c r="A83" s="283" t="s">
        <v>78</v>
      </c>
      <c r="B83" s="262" t="s">
        <v>213</v>
      </c>
      <c r="C83" s="262" t="s">
        <v>214</v>
      </c>
      <c r="D83" s="263">
        <v>2.2700000000000001E-2</v>
      </c>
      <c r="E83" s="263" t="s">
        <v>53</v>
      </c>
      <c r="F83" s="266">
        <v>590</v>
      </c>
      <c r="G83" s="26" t="s">
        <v>215</v>
      </c>
      <c r="H83" s="259">
        <v>43101</v>
      </c>
      <c r="I83" s="259" t="s">
        <v>51</v>
      </c>
      <c r="J83" s="263"/>
      <c r="K83" s="263"/>
      <c r="L83" s="263"/>
      <c r="M83" s="266">
        <v>590</v>
      </c>
      <c r="N83" s="263">
        <f>400/M83</f>
        <v>0.67796610169491522</v>
      </c>
      <c r="O83" s="267" t="s">
        <v>153</v>
      </c>
      <c r="P83" s="263"/>
      <c r="Q83" s="266"/>
      <c r="R83" s="263"/>
      <c r="S83" s="263"/>
      <c r="T83" s="263"/>
      <c r="U83" s="266"/>
      <c r="V83" s="1"/>
      <c r="W83" s="1"/>
      <c r="X83" s="1"/>
      <c r="Y83" s="1"/>
      <c r="Z83" s="1"/>
    </row>
    <row r="84" spans="1:26" ht="24.75" hidden="1" customHeight="1" x14ac:dyDescent="0.2">
      <c r="A84" s="260"/>
      <c r="B84" s="260"/>
      <c r="C84" s="260"/>
      <c r="D84" s="260"/>
      <c r="E84" s="260"/>
      <c r="F84" s="260"/>
      <c r="G84" s="26" t="s">
        <v>216</v>
      </c>
      <c r="H84" s="260"/>
      <c r="I84" s="260"/>
      <c r="J84" s="260"/>
      <c r="K84" s="260"/>
      <c r="L84" s="260"/>
      <c r="M84" s="260"/>
      <c r="N84" s="260"/>
      <c r="O84" s="260"/>
      <c r="P84" s="260"/>
      <c r="Q84" s="260"/>
      <c r="R84" s="260"/>
      <c r="S84" s="264"/>
      <c r="T84" s="260"/>
      <c r="U84" s="260"/>
      <c r="V84" s="1"/>
      <c r="W84" s="1"/>
      <c r="X84" s="1"/>
      <c r="Y84" s="1"/>
      <c r="Z84" s="1"/>
    </row>
    <row r="85" spans="1:26" ht="24.75" hidden="1" customHeight="1" x14ac:dyDescent="0.2">
      <c r="A85" s="260"/>
      <c r="B85" s="260"/>
      <c r="C85" s="260"/>
      <c r="D85" s="260"/>
      <c r="E85" s="260"/>
      <c r="F85" s="260"/>
      <c r="G85" s="26" t="s">
        <v>217</v>
      </c>
      <c r="H85" s="260"/>
      <c r="I85" s="260"/>
      <c r="J85" s="260"/>
      <c r="K85" s="260"/>
      <c r="L85" s="260"/>
      <c r="M85" s="260"/>
      <c r="N85" s="260"/>
      <c r="O85" s="260"/>
      <c r="P85" s="260"/>
      <c r="Q85" s="260"/>
      <c r="R85" s="260"/>
      <c r="S85" s="264"/>
      <c r="T85" s="260"/>
      <c r="U85" s="260"/>
      <c r="V85" s="1"/>
      <c r="W85" s="1"/>
      <c r="X85" s="1"/>
      <c r="Y85" s="1"/>
      <c r="Z85" s="1"/>
    </row>
    <row r="86" spans="1:26" ht="24.75" hidden="1" customHeight="1" x14ac:dyDescent="0.2">
      <c r="A86" s="260"/>
      <c r="B86" s="261"/>
      <c r="C86" s="261"/>
      <c r="D86" s="261"/>
      <c r="E86" s="261"/>
      <c r="F86" s="261"/>
      <c r="G86" s="26" t="s">
        <v>218</v>
      </c>
      <c r="H86" s="261"/>
      <c r="I86" s="261"/>
      <c r="J86" s="261"/>
      <c r="K86" s="261"/>
      <c r="L86" s="261"/>
      <c r="M86" s="261"/>
      <c r="N86" s="261"/>
      <c r="O86" s="261"/>
      <c r="P86" s="261"/>
      <c r="Q86" s="261"/>
      <c r="R86" s="261"/>
      <c r="S86" s="265"/>
      <c r="T86" s="261"/>
      <c r="U86" s="261"/>
      <c r="V86" s="1"/>
      <c r="W86" s="1"/>
      <c r="X86" s="1"/>
      <c r="Y86" s="1"/>
      <c r="Z86" s="1"/>
    </row>
    <row r="87" spans="1:26" ht="24.75" hidden="1" customHeight="1" x14ac:dyDescent="0.2">
      <c r="A87" s="260"/>
      <c r="B87" s="26" t="s">
        <v>219</v>
      </c>
      <c r="C87" s="26" t="s">
        <v>220</v>
      </c>
      <c r="D87" s="27">
        <v>2.2700000000000001E-2</v>
      </c>
      <c r="E87" s="26" t="s">
        <v>53</v>
      </c>
      <c r="F87" s="25">
        <v>20000</v>
      </c>
      <c r="G87" s="26" t="s">
        <v>221</v>
      </c>
      <c r="H87" s="7">
        <v>43101</v>
      </c>
      <c r="I87" s="7" t="s">
        <v>51</v>
      </c>
      <c r="J87" s="27"/>
      <c r="K87" s="27"/>
      <c r="L87" s="27"/>
      <c r="M87" s="25">
        <v>20000</v>
      </c>
      <c r="N87" s="27">
        <f>158/M87</f>
        <v>7.9000000000000008E-3</v>
      </c>
      <c r="O87" s="28" t="s">
        <v>206</v>
      </c>
      <c r="P87" s="27"/>
      <c r="Q87" s="25"/>
      <c r="R87" s="27"/>
      <c r="S87" s="27"/>
      <c r="T87" s="27"/>
      <c r="U87" s="25"/>
      <c r="V87" s="1"/>
      <c r="W87" s="1"/>
      <c r="X87" s="1"/>
      <c r="Y87" s="1"/>
      <c r="Z87" s="1"/>
    </row>
    <row r="88" spans="1:26" ht="24.75" hidden="1" customHeight="1" x14ac:dyDescent="0.2">
      <c r="A88" s="260"/>
      <c r="B88" s="26" t="s">
        <v>222</v>
      </c>
      <c r="C88" s="26" t="s">
        <v>223</v>
      </c>
      <c r="D88" s="27">
        <v>2.2700000000000001E-2</v>
      </c>
      <c r="E88" s="26" t="s">
        <v>53</v>
      </c>
      <c r="F88" s="25">
        <v>132384</v>
      </c>
      <c r="G88" s="26" t="s">
        <v>224</v>
      </c>
      <c r="H88" s="7">
        <v>43101</v>
      </c>
      <c r="I88" s="7" t="s">
        <v>51</v>
      </c>
      <c r="J88" s="27"/>
      <c r="K88" s="27"/>
      <c r="L88" s="27"/>
      <c r="M88" s="25">
        <v>132384</v>
      </c>
      <c r="N88" s="27">
        <f>44919/M88</f>
        <v>0.33930837563451777</v>
      </c>
      <c r="O88" s="28" t="s">
        <v>225</v>
      </c>
      <c r="P88" s="27"/>
      <c r="Q88" s="25"/>
      <c r="R88" s="27"/>
      <c r="S88" s="27"/>
      <c r="T88" s="27"/>
      <c r="U88" s="25"/>
      <c r="V88" s="1"/>
      <c r="W88" s="1"/>
      <c r="X88" s="1"/>
      <c r="Y88" s="1"/>
      <c r="Z88" s="1"/>
    </row>
    <row r="89" spans="1:26" ht="24.75" hidden="1" customHeight="1" x14ac:dyDescent="0.2">
      <c r="A89" s="260"/>
      <c r="B89" s="262" t="s">
        <v>226</v>
      </c>
      <c r="C89" s="262" t="s">
        <v>227</v>
      </c>
      <c r="D89" s="263">
        <v>2.2700000000000001E-2</v>
      </c>
      <c r="E89" s="262" t="s">
        <v>53</v>
      </c>
      <c r="F89" s="266">
        <v>10</v>
      </c>
      <c r="G89" s="26" t="s">
        <v>228</v>
      </c>
      <c r="H89" s="259">
        <v>43101</v>
      </c>
      <c r="I89" s="259" t="s">
        <v>51</v>
      </c>
      <c r="J89" s="263"/>
      <c r="K89" s="263"/>
      <c r="L89" s="263"/>
      <c r="M89" s="266">
        <v>10</v>
      </c>
      <c r="N89" s="263">
        <v>0</v>
      </c>
      <c r="O89" s="267" t="s">
        <v>229</v>
      </c>
      <c r="P89" s="263"/>
      <c r="Q89" s="266"/>
      <c r="R89" s="263"/>
      <c r="S89" s="263"/>
      <c r="T89" s="263"/>
      <c r="U89" s="266"/>
      <c r="V89" s="1"/>
      <c r="W89" s="1"/>
      <c r="X89" s="1"/>
      <c r="Y89" s="1"/>
      <c r="Z89" s="1"/>
    </row>
    <row r="90" spans="1:26" ht="24.75" hidden="1" customHeight="1" x14ac:dyDescent="0.2">
      <c r="A90" s="260"/>
      <c r="B90" s="261"/>
      <c r="C90" s="261"/>
      <c r="D90" s="261"/>
      <c r="E90" s="261"/>
      <c r="F90" s="261"/>
      <c r="G90" s="26" t="s">
        <v>230</v>
      </c>
      <c r="H90" s="261"/>
      <c r="I90" s="261"/>
      <c r="J90" s="261"/>
      <c r="K90" s="261"/>
      <c r="L90" s="261"/>
      <c r="M90" s="261"/>
      <c r="N90" s="261"/>
      <c r="O90" s="261"/>
      <c r="P90" s="261"/>
      <c r="Q90" s="261"/>
      <c r="R90" s="261"/>
      <c r="S90" s="265"/>
      <c r="T90" s="261"/>
      <c r="U90" s="261"/>
      <c r="V90" s="1"/>
      <c r="W90" s="1"/>
      <c r="X90" s="1"/>
      <c r="Y90" s="1"/>
      <c r="Z90" s="1"/>
    </row>
    <row r="91" spans="1:26" ht="24.75" hidden="1" customHeight="1" x14ac:dyDescent="0.2">
      <c r="A91" s="260"/>
      <c r="B91" s="26" t="s">
        <v>231</v>
      </c>
      <c r="C91" s="26" t="s">
        <v>232</v>
      </c>
      <c r="D91" s="27">
        <v>2.2700000000000001E-2</v>
      </c>
      <c r="E91" s="26" t="s">
        <v>53</v>
      </c>
      <c r="F91" s="25">
        <v>3948</v>
      </c>
      <c r="G91" s="26" t="s">
        <v>232</v>
      </c>
      <c r="H91" s="7">
        <v>43101</v>
      </c>
      <c r="I91" s="7" t="s">
        <v>51</v>
      </c>
      <c r="J91" s="27"/>
      <c r="K91" s="27"/>
      <c r="L91" s="27"/>
      <c r="M91" s="25">
        <v>3948</v>
      </c>
      <c r="N91" s="27">
        <f>26/M91</f>
        <v>6.5856129685916923E-3</v>
      </c>
      <c r="O91" s="28" t="s">
        <v>150</v>
      </c>
      <c r="P91" s="27"/>
      <c r="Q91" s="25"/>
      <c r="R91" s="27"/>
      <c r="S91" s="27"/>
      <c r="T91" s="27"/>
      <c r="U91" s="25"/>
      <c r="V91" s="1"/>
      <c r="W91" s="1"/>
      <c r="X91" s="1"/>
      <c r="Y91" s="1"/>
      <c r="Z91" s="1"/>
    </row>
    <row r="92" spans="1:26" ht="24.75" hidden="1" customHeight="1" x14ac:dyDescent="0.2">
      <c r="A92" s="260"/>
      <c r="B92" s="26" t="s">
        <v>233</v>
      </c>
      <c r="C92" s="26" t="s">
        <v>234</v>
      </c>
      <c r="D92" s="27">
        <v>2.2700000000000001E-2</v>
      </c>
      <c r="E92" s="26" t="s">
        <v>53</v>
      </c>
      <c r="F92" s="25">
        <v>12855</v>
      </c>
      <c r="G92" s="26" t="s">
        <v>235</v>
      </c>
      <c r="H92" s="7">
        <v>43101</v>
      </c>
      <c r="I92" s="7" t="s">
        <v>51</v>
      </c>
      <c r="J92" s="27"/>
      <c r="K92" s="27"/>
      <c r="L92" s="27"/>
      <c r="M92" s="25">
        <v>12855</v>
      </c>
      <c r="N92" s="27">
        <f>3168/M92</f>
        <v>0.24644107351225203</v>
      </c>
      <c r="O92" s="28" t="s">
        <v>194</v>
      </c>
      <c r="P92" s="27"/>
      <c r="Q92" s="25"/>
      <c r="R92" s="27"/>
      <c r="S92" s="27"/>
      <c r="T92" s="27"/>
      <c r="U92" s="25"/>
      <c r="V92" s="1"/>
      <c r="W92" s="1"/>
      <c r="X92" s="1"/>
      <c r="Y92" s="1"/>
      <c r="Z92" s="1"/>
    </row>
    <row r="93" spans="1:26" ht="24.75" hidden="1" customHeight="1" x14ac:dyDescent="0.2">
      <c r="A93" s="260"/>
      <c r="B93" s="26" t="s">
        <v>236</v>
      </c>
      <c r="C93" s="26" t="s">
        <v>232</v>
      </c>
      <c r="D93" s="27">
        <v>2.2700000000000001E-2</v>
      </c>
      <c r="E93" s="26" t="s">
        <v>53</v>
      </c>
      <c r="F93" s="25">
        <v>3944</v>
      </c>
      <c r="G93" s="26" t="s">
        <v>237</v>
      </c>
      <c r="H93" s="7">
        <v>43101</v>
      </c>
      <c r="I93" s="7" t="s">
        <v>51</v>
      </c>
      <c r="J93" s="27"/>
      <c r="K93" s="27"/>
      <c r="L93" s="27"/>
      <c r="M93" s="25">
        <v>3944</v>
      </c>
      <c r="N93" s="27">
        <v>0</v>
      </c>
      <c r="O93" s="28" t="s">
        <v>162</v>
      </c>
      <c r="P93" s="27"/>
      <c r="Q93" s="25"/>
      <c r="R93" s="27"/>
      <c r="S93" s="27"/>
      <c r="T93" s="27"/>
      <c r="U93" s="25"/>
      <c r="V93" s="1"/>
      <c r="W93" s="1"/>
      <c r="X93" s="1"/>
      <c r="Y93" s="1"/>
      <c r="Z93" s="1"/>
    </row>
    <row r="94" spans="1:26" ht="24.75" hidden="1" customHeight="1" x14ac:dyDescent="0.2">
      <c r="A94" s="260"/>
      <c r="B94" s="26" t="s">
        <v>238</v>
      </c>
      <c r="C94" s="26" t="s">
        <v>234</v>
      </c>
      <c r="D94" s="27">
        <v>2.2700000000000001E-2</v>
      </c>
      <c r="E94" s="26" t="s">
        <v>53</v>
      </c>
      <c r="F94" s="25">
        <v>16574</v>
      </c>
      <c r="G94" s="26" t="s">
        <v>239</v>
      </c>
      <c r="H94" s="7">
        <v>43101</v>
      </c>
      <c r="I94" s="7" t="s">
        <v>51</v>
      </c>
      <c r="J94" s="27"/>
      <c r="K94" s="27"/>
      <c r="L94" s="27"/>
      <c r="M94" s="25">
        <v>16574</v>
      </c>
      <c r="N94" s="27">
        <f>5525/M94</f>
        <v>0.33335344515506216</v>
      </c>
      <c r="O94" s="28" t="s">
        <v>168</v>
      </c>
      <c r="P94" s="27"/>
      <c r="Q94" s="25"/>
      <c r="R94" s="27"/>
      <c r="S94" s="27"/>
      <c r="T94" s="27"/>
      <c r="U94" s="25"/>
      <c r="V94" s="1"/>
      <c r="W94" s="1"/>
      <c r="X94" s="1"/>
      <c r="Y94" s="1"/>
      <c r="Z94" s="1"/>
    </row>
    <row r="95" spans="1:26" ht="24.75" hidden="1" customHeight="1" x14ac:dyDescent="0.2">
      <c r="A95" s="260"/>
      <c r="B95" s="262" t="s">
        <v>240</v>
      </c>
      <c r="C95" s="262" t="s">
        <v>232</v>
      </c>
      <c r="D95" s="263">
        <v>2.2700000000000001E-2</v>
      </c>
      <c r="E95" s="262" t="s">
        <v>53</v>
      </c>
      <c r="F95" s="266">
        <v>5</v>
      </c>
      <c r="G95" s="26" t="s">
        <v>237</v>
      </c>
      <c r="H95" s="259">
        <v>43101</v>
      </c>
      <c r="I95" s="259" t="s">
        <v>51</v>
      </c>
      <c r="J95" s="263"/>
      <c r="K95" s="263"/>
      <c r="L95" s="263"/>
      <c r="M95" s="266">
        <v>5</v>
      </c>
      <c r="N95" s="263">
        <v>0</v>
      </c>
      <c r="O95" s="267" t="s">
        <v>165</v>
      </c>
      <c r="P95" s="263"/>
      <c r="Q95" s="266"/>
      <c r="R95" s="263"/>
      <c r="S95" s="263"/>
      <c r="T95" s="263"/>
      <c r="U95" s="266"/>
      <c r="V95" s="1"/>
      <c r="W95" s="1"/>
      <c r="X95" s="1"/>
      <c r="Y95" s="1"/>
      <c r="Z95" s="1"/>
    </row>
    <row r="96" spans="1:26" ht="24.75" hidden="1" customHeight="1" x14ac:dyDescent="0.2">
      <c r="A96" s="260"/>
      <c r="B96" s="261"/>
      <c r="C96" s="261"/>
      <c r="D96" s="261"/>
      <c r="E96" s="261"/>
      <c r="F96" s="261"/>
      <c r="G96" s="26" t="s">
        <v>218</v>
      </c>
      <c r="H96" s="261"/>
      <c r="I96" s="261"/>
      <c r="J96" s="261"/>
      <c r="K96" s="261"/>
      <c r="L96" s="261"/>
      <c r="M96" s="261"/>
      <c r="N96" s="261"/>
      <c r="O96" s="261"/>
      <c r="P96" s="261"/>
      <c r="Q96" s="261"/>
      <c r="R96" s="261"/>
      <c r="S96" s="265"/>
      <c r="T96" s="261"/>
      <c r="U96" s="261"/>
      <c r="V96" s="1"/>
      <c r="W96" s="1"/>
      <c r="X96" s="1"/>
      <c r="Y96" s="1"/>
      <c r="Z96" s="1"/>
    </row>
    <row r="97" spans="1:26" ht="24.75" hidden="1" customHeight="1" x14ac:dyDescent="0.2">
      <c r="A97" s="260"/>
      <c r="B97" s="26" t="s">
        <v>241</v>
      </c>
      <c r="C97" s="26" t="s">
        <v>242</v>
      </c>
      <c r="D97" s="27">
        <v>2.2700000000000001E-2</v>
      </c>
      <c r="E97" s="26" t="s">
        <v>53</v>
      </c>
      <c r="F97" s="25">
        <v>13161</v>
      </c>
      <c r="G97" s="26" t="s">
        <v>243</v>
      </c>
      <c r="H97" s="7">
        <v>43101</v>
      </c>
      <c r="I97" s="7" t="s">
        <v>51</v>
      </c>
      <c r="J97" s="27"/>
      <c r="K97" s="27"/>
      <c r="L97" s="27"/>
      <c r="M97" s="25">
        <v>13161</v>
      </c>
      <c r="N97" s="29">
        <f>801/M97</f>
        <v>6.0861636653749718E-2</v>
      </c>
      <c r="O97" s="28" t="s">
        <v>244</v>
      </c>
      <c r="P97" s="27"/>
      <c r="Q97" s="25"/>
      <c r="R97" s="27"/>
      <c r="S97" s="27"/>
      <c r="T97" s="27"/>
      <c r="U97" s="25"/>
      <c r="V97" s="1"/>
      <c r="W97" s="1"/>
      <c r="X97" s="1"/>
      <c r="Y97" s="1"/>
      <c r="Z97" s="1"/>
    </row>
    <row r="98" spans="1:26" ht="24.75" hidden="1" customHeight="1" x14ac:dyDescent="0.2">
      <c r="A98" s="260"/>
      <c r="B98" s="262" t="s">
        <v>245</v>
      </c>
      <c r="C98" s="262" t="s">
        <v>220</v>
      </c>
      <c r="D98" s="263">
        <v>2.2700000000000001E-2</v>
      </c>
      <c r="E98" s="262" t="s">
        <v>53</v>
      </c>
      <c r="F98" s="266">
        <v>783</v>
      </c>
      <c r="G98" s="26" t="s">
        <v>221</v>
      </c>
      <c r="H98" s="259">
        <v>43101</v>
      </c>
      <c r="I98" s="259" t="s">
        <v>51</v>
      </c>
      <c r="J98" s="263"/>
      <c r="K98" s="263"/>
      <c r="L98" s="263"/>
      <c r="M98" s="266">
        <v>783</v>
      </c>
      <c r="N98" s="263">
        <v>0</v>
      </c>
      <c r="O98" s="267" t="s">
        <v>246</v>
      </c>
      <c r="P98" s="263"/>
      <c r="Q98" s="266"/>
      <c r="R98" s="263"/>
      <c r="S98" s="263"/>
      <c r="T98" s="263"/>
      <c r="U98" s="266"/>
      <c r="V98" s="1"/>
      <c r="W98" s="1"/>
      <c r="X98" s="1"/>
      <c r="Y98" s="1"/>
      <c r="Z98" s="1"/>
    </row>
    <row r="99" spans="1:26" ht="24.75" hidden="1" customHeight="1" x14ac:dyDescent="0.2">
      <c r="A99" s="260"/>
      <c r="B99" s="260"/>
      <c r="C99" s="260"/>
      <c r="D99" s="260"/>
      <c r="E99" s="260"/>
      <c r="F99" s="260"/>
      <c r="G99" s="26" t="s">
        <v>247</v>
      </c>
      <c r="H99" s="260"/>
      <c r="I99" s="260"/>
      <c r="J99" s="260"/>
      <c r="K99" s="260"/>
      <c r="L99" s="260"/>
      <c r="M99" s="260"/>
      <c r="N99" s="260"/>
      <c r="O99" s="260"/>
      <c r="P99" s="260"/>
      <c r="Q99" s="260"/>
      <c r="R99" s="260"/>
      <c r="S99" s="264"/>
      <c r="T99" s="260"/>
      <c r="U99" s="260"/>
      <c r="V99" s="1"/>
      <c r="W99" s="1"/>
      <c r="X99" s="1"/>
      <c r="Y99" s="1"/>
      <c r="Z99" s="1"/>
    </row>
    <row r="100" spans="1:26" ht="24.75" hidden="1" customHeight="1" x14ac:dyDescent="0.2">
      <c r="A100" s="260"/>
      <c r="B100" s="261"/>
      <c r="C100" s="261"/>
      <c r="D100" s="261"/>
      <c r="E100" s="261"/>
      <c r="F100" s="261"/>
      <c r="G100" s="26" t="s">
        <v>248</v>
      </c>
      <c r="H100" s="261"/>
      <c r="I100" s="261"/>
      <c r="J100" s="261"/>
      <c r="K100" s="261"/>
      <c r="L100" s="261"/>
      <c r="M100" s="261"/>
      <c r="N100" s="261"/>
      <c r="O100" s="261"/>
      <c r="P100" s="261"/>
      <c r="Q100" s="261"/>
      <c r="R100" s="261"/>
      <c r="S100" s="265"/>
      <c r="T100" s="261"/>
      <c r="U100" s="261"/>
      <c r="V100" s="1"/>
      <c r="W100" s="1"/>
      <c r="X100" s="1"/>
      <c r="Y100" s="1"/>
      <c r="Z100" s="1"/>
    </row>
    <row r="101" spans="1:26" ht="24.75" hidden="1" customHeight="1" x14ac:dyDescent="0.2">
      <c r="A101" s="260"/>
      <c r="B101" s="26" t="s">
        <v>249</v>
      </c>
      <c r="C101" s="26" t="s">
        <v>250</v>
      </c>
      <c r="D101" s="27">
        <v>2.2700000000000001E-2</v>
      </c>
      <c r="E101" s="26" t="s">
        <v>53</v>
      </c>
      <c r="F101" s="25">
        <v>3351</v>
      </c>
      <c r="G101" s="26" t="s">
        <v>251</v>
      </c>
      <c r="H101" s="7">
        <v>43101</v>
      </c>
      <c r="I101" s="7" t="s">
        <v>51</v>
      </c>
      <c r="J101" s="27"/>
      <c r="K101" s="27"/>
      <c r="L101" s="27"/>
      <c r="M101" s="25">
        <v>3351</v>
      </c>
      <c r="N101" s="27">
        <f>291/M101</f>
        <v>8.6839749328558632E-2</v>
      </c>
      <c r="O101" s="28" t="s">
        <v>252</v>
      </c>
      <c r="P101" s="27"/>
      <c r="Q101" s="25"/>
      <c r="R101" s="27"/>
      <c r="S101" s="27"/>
      <c r="T101" s="27"/>
      <c r="U101" s="25"/>
      <c r="V101" s="1"/>
      <c r="W101" s="1"/>
      <c r="X101" s="1"/>
      <c r="Y101" s="1"/>
      <c r="Z101" s="1"/>
    </row>
    <row r="102" spans="1:26" ht="24.75" hidden="1" customHeight="1" x14ac:dyDescent="0.2">
      <c r="A102" s="260"/>
      <c r="B102" s="262" t="s">
        <v>253</v>
      </c>
      <c r="C102" s="262" t="s">
        <v>254</v>
      </c>
      <c r="D102" s="263">
        <v>2.2700000000000001E-2</v>
      </c>
      <c r="E102" s="262" t="s">
        <v>53</v>
      </c>
      <c r="F102" s="266">
        <v>20</v>
      </c>
      <c r="G102" s="26" t="s">
        <v>254</v>
      </c>
      <c r="H102" s="259">
        <v>43101</v>
      </c>
      <c r="I102" s="259" t="s">
        <v>51</v>
      </c>
      <c r="J102" s="263"/>
      <c r="K102" s="263"/>
      <c r="L102" s="263"/>
      <c r="M102" s="266">
        <v>20</v>
      </c>
      <c r="N102" s="263">
        <v>0</v>
      </c>
      <c r="O102" s="267" t="s">
        <v>189</v>
      </c>
      <c r="P102" s="263"/>
      <c r="Q102" s="266"/>
      <c r="R102" s="263"/>
      <c r="S102" s="263"/>
      <c r="T102" s="263"/>
      <c r="U102" s="266"/>
      <c r="V102" s="1"/>
      <c r="W102" s="1"/>
      <c r="X102" s="1"/>
      <c r="Y102" s="1"/>
      <c r="Z102" s="1"/>
    </row>
    <row r="103" spans="1:26" ht="24.75" hidden="1" customHeight="1" x14ac:dyDescent="0.2">
      <c r="A103" s="260"/>
      <c r="B103" s="261"/>
      <c r="C103" s="261"/>
      <c r="D103" s="261"/>
      <c r="E103" s="261"/>
      <c r="F103" s="261"/>
      <c r="G103" s="26" t="s">
        <v>255</v>
      </c>
      <c r="H103" s="261"/>
      <c r="I103" s="261"/>
      <c r="J103" s="261"/>
      <c r="K103" s="261"/>
      <c r="L103" s="261"/>
      <c r="M103" s="261"/>
      <c r="N103" s="261"/>
      <c r="O103" s="261"/>
      <c r="P103" s="261"/>
      <c r="Q103" s="261"/>
      <c r="R103" s="261"/>
      <c r="S103" s="265"/>
      <c r="T103" s="261"/>
      <c r="U103" s="261"/>
      <c r="V103" s="1"/>
      <c r="W103" s="1"/>
      <c r="X103" s="1"/>
      <c r="Y103" s="1"/>
      <c r="Z103" s="1"/>
    </row>
    <row r="104" spans="1:26" ht="24.75" hidden="1" customHeight="1" x14ac:dyDescent="0.2">
      <c r="A104" s="260"/>
      <c r="B104" s="26" t="s">
        <v>256</v>
      </c>
      <c r="C104" s="26" t="s">
        <v>257</v>
      </c>
      <c r="D104" s="27">
        <v>2.2700000000000001E-2</v>
      </c>
      <c r="E104" s="26" t="s">
        <v>53</v>
      </c>
      <c r="F104" s="25">
        <v>1</v>
      </c>
      <c r="G104" s="26" t="s">
        <v>258</v>
      </c>
      <c r="H104" s="7">
        <v>43101</v>
      </c>
      <c r="I104" s="7" t="s">
        <v>51</v>
      </c>
      <c r="J104" s="27"/>
      <c r="K104" s="27"/>
      <c r="L104" s="27"/>
      <c r="M104" s="25">
        <v>1</v>
      </c>
      <c r="N104" s="27">
        <v>0</v>
      </c>
      <c r="O104" s="28" t="s">
        <v>147</v>
      </c>
      <c r="P104" s="27"/>
      <c r="Q104" s="25"/>
      <c r="R104" s="27"/>
      <c r="S104" s="27"/>
      <c r="T104" s="27"/>
      <c r="U104" s="25"/>
      <c r="V104" s="1"/>
      <c r="W104" s="1"/>
      <c r="X104" s="1"/>
      <c r="Y104" s="1"/>
      <c r="Z104" s="1"/>
    </row>
    <row r="105" spans="1:26" ht="24.75" hidden="1" customHeight="1" x14ac:dyDescent="0.2">
      <c r="A105" s="260"/>
      <c r="B105" s="262" t="s">
        <v>209</v>
      </c>
      <c r="C105" s="262" t="s">
        <v>259</v>
      </c>
      <c r="D105" s="263">
        <v>2.2700000000000001E-2</v>
      </c>
      <c r="E105" s="262" t="s">
        <v>53</v>
      </c>
      <c r="F105" s="266">
        <v>8100</v>
      </c>
      <c r="G105" s="26" t="s">
        <v>260</v>
      </c>
      <c r="H105" s="259">
        <v>43101</v>
      </c>
      <c r="I105" s="259" t="s">
        <v>51</v>
      </c>
      <c r="J105" s="263"/>
      <c r="K105" s="263"/>
      <c r="L105" s="263"/>
      <c r="M105" s="266">
        <v>8100</v>
      </c>
      <c r="N105" s="263">
        <f>5770/M105</f>
        <v>0.71234567901234569</v>
      </c>
      <c r="O105" s="267" t="s">
        <v>211</v>
      </c>
      <c r="P105" s="263"/>
      <c r="Q105" s="266"/>
      <c r="R105" s="263"/>
      <c r="S105" s="263"/>
      <c r="T105" s="263"/>
      <c r="U105" s="266"/>
      <c r="V105" s="1"/>
      <c r="W105" s="1"/>
      <c r="X105" s="1"/>
      <c r="Y105" s="1"/>
      <c r="Z105" s="1"/>
    </row>
    <row r="106" spans="1:26" ht="24.75" hidden="1" customHeight="1" x14ac:dyDescent="0.2">
      <c r="A106" s="260"/>
      <c r="B106" s="260"/>
      <c r="C106" s="260"/>
      <c r="D106" s="260"/>
      <c r="E106" s="260"/>
      <c r="F106" s="260"/>
      <c r="G106" s="26" t="s">
        <v>261</v>
      </c>
      <c r="H106" s="260"/>
      <c r="I106" s="260"/>
      <c r="J106" s="260"/>
      <c r="K106" s="260"/>
      <c r="L106" s="260"/>
      <c r="M106" s="260"/>
      <c r="N106" s="260"/>
      <c r="O106" s="260"/>
      <c r="P106" s="260"/>
      <c r="Q106" s="260"/>
      <c r="R106" s="260"/>
      <c r="S106" s="264"/>
      <c r="T106" s="260"/>
      <c r="U106" s="260"/>
      <c r="V106" s="1"/>
      <c r="W106" s="1"/>
      <c r="X106" s="1"/>
      <c r="Y106" s="1"/>
      <c r="Z106" s="1"/>
    </row>
    <row r="107" spans="1:26" ht="24.75" hidden="1" customHeight="1" x14ac:dyDescent="0.2">
      <c r="A107" s="260"/>
      <c r="B107" s="260"/>
      <c r="C107" s="260"/>
      <c r="D107" s="260"/>
      <c r="E107" s="260"/>
      <c r="F107" s="260"/>
      <c r="G107" s="26" t="s">
        <v>262</v>
      </c>
      <c r="H107" s="260"/>
      <c r="I107" s="260"/>
      <c r="J107" s="260"/>
      <c r="K107" s="260"/>
      <c r="L107" s="260"/>
      <c r="M107" s="260"/>
      <c r="N107" s="260"/>
      <c r="O107" s="260"/>
      <c r="P107" s="260"/>
      <c r="Q107" s="260"/>
      <c r="R107" s="260"/>
      <c r="S107" s="264"/>
      <c r="T107" s="260"/>
      <c r="U107" s="260"/>
      <c r="V107" s="1"/>
      <c r="W107" s="1"/>
      <c r="X107" s="1"/>
      <c r="Y107" s="1"/>
      <c r="Z107" s="1"/>
    </row>
    <row r="108" spans="1:26" ht="24.75" hidden="1" customHeight="1" x14ac:dyDescent="0.2">
      <c r="A108" s="260"/>
      <c r="B108" s="261"/>
      <c r="C108" s="261"/>
      <c r="D108" s="261"/>
      <c r="E108" s="261"/>
      <c r="F108" s="261"/>
      <c r="G108" s="26" t="s">
        <v>263</v>
      </c>
      <c r="H108" s="261"/>
      <c r="I108" s="261"/>
      <c r="J108" s="261"/>
      <c r="K108" s="261"/>
      <c r="L108" s="261"/>
      <c r="M108" s="261"/>
      <c r="N108" s="261"/>
      <c r="O108" s="261"/>
      <c r="P108" s="261"/>
      <c r="Q108" s="261"/>
      <c r="R108" s="261"/>
      <c r="S108" s="265"/>
      <c r="T108" s="261"/>
      <c r="U108" s="261"/>
      <c r="V108" s="1"/>
      <c r="W108" s="1"/>
      <c r="X108" s="1"/>
      <c r="Y108" s="1"/>
      <c r="Z108" s="1"/>
    </row>
    <row r="109" spans="1:26" ht="24.75" hidden="1" customHeight="1" x14ac:dyDescent="0.2">
      <c r="A109" s="260"/>
      <c r="B109" s="26" t="s">
        <v>264</v>
      </c>
      <c r="C109" s="26" t="s">
        <v>265</v>
      </c>
      <c r="D109" s="27">
        <v>2.2700000000000001E-2</v>
      </c>
      <c r="E109" s="26" t="s">
        <v>53</v>
      </c>
      <c r="F109" s="25">
        <v>500</v>
      </c>
      <c r="G109" s="26" t="s">
        <v>266</v>
      </c>
      <c r="H109" s="7">
        <v>43101</v>
      </c>
      <c r="I109" s="7" t="s">
        <v>51</v>
      </c>
      <c r="J109" s="27"/>
      <c r="K109" s="27"/>
      <c r="L109" s="27"/>
      <c r="M109" s="25">
        <v>500</v>
      </c>
      <c r="N109" s="27">
        <v>0</v>
      </c>
      <c r="O109" s="28" t="s">
        <v>267</v>
      </c>
      <c r="P109" s="27"/>
      <c r="Q109" s="25"/>
      <c r="R109" s="27"/>
      <c r="S109" s="27"/>
      <c r="T109" s="27"/>
      <c r="U109" s="25"/>
      <c r="V109" s="1"/>
      <c r="W109" s="1"/>
      <c r="X109" s="1"/>
      <c r="Y109" s="1"/>
      <c r="Z109" s="1"/>
    </row>
    <row r="110" spans="1:26" ht="24.75" hidden="1" customHeight="1" x14ac:dyDescent="0.2">
      <c r="A110" s="260"/>
      <c r="B110" s="26" t="s">
        <v>268</v>
      </c>
      <c r="C110" s="26" t="s">
        <v>269</v>
      </c>
      <c r="D110" s="27">
        <v>2.2700000000000001E-2</v>
      </c>
      <c r="E110" s="26" t="s">
        <v>53</v>
      </c>
      <c r="F110" s="25">
        <v>6422</v>
      </c>
      <c r="G110" s="26" t="s">
        <v>270</v>
      </c>
      <c r="H110" s="7">
        <v>43101</v>
      </c>
      <c r="I110" s="7" t="s">
        <v>51</v>
      </c>
      <c r="J110" s="27"/>
      <c r="K110" s="27"/>
      <c r="L110" s="27"/>
      <c r="M110" s="25">
        <v>6422</v>
      </c>
      <c r="N110" s="27">
        <f>677/M110</f>
        <v>0.10541887262535035</v>
      </c>
      <c r="O110" s="28" t="s">
        <v>182</v>
      </c>
      <c r="P110" s="27"/>
      <c r="Q110" s="25"/>
      <c r="R110" s="27"/>
      <c r="S110" s="27"/>
      <c r="T110" s="27"/>
      <c r="U110" s="25"/>
      <c r="V110" s="1"/>
      <c r="W110" s="1"/>
      <c r="X110" s="1"/>
      <c r="Y110" s="1"/>
      <c r="Z110" s="1"/>
    </row>
    <row r="111" spans="1:26" ht="24.75" hidden="1" customHeight="1" x14ac:dyDescent="0.2">
      <c r="A111" s="260"/>
      <c r="B111" s="26" t="s">
        <v>271</v>
      </c>
      <c r="C111" s="26" t="s">
        <v>272</v>
      </c>
      <c r="D111" s="27">
        <v>2.2700000000000001E-2</v>
      </c>
      <c r="E111" s="26" t="s">
        <v>53</v>
      </c>
      <c r="F111" s="25">
        <v>350</v>
      </c>
      <c r="G111" s="26" t="s">
        <v>273</v>
      </c>
      <c r="H111" s="7">
        <v>43101</v>
      </c>
      <c r="I111" s="7" t="s">
        <v>51</v>
      </c>
      <c r="J111" s="27"/>
      <c r="K111" s="27"/>
      <c r="L111" s="27"/>
      <c r="M111" s="25">
        <v>350</v>
      </c>
      <c r="N111" s="27">
        <v>0</v>
      </c>
      <c r="O111" s="28" t="s">
        <v>174</v>
      </c>
      <c r="P111" s="27"/>
      <c r="Q111" s="25"/>
      <c r="R111" s="27"/>
      <c r="S111" s="27"/>
      <c r="T111" s="27"/>
      <c r="U111" s="25"/>
      <c r="V111" s="1"/>
      <c r="W111" s="1"/>
      <c r="X111" s="1"/>
      <c r="Y111" s="1"/>
      <c r="Z111" s="1"/>
    </row>
    <row r="112" spans="1:26" ht="24.75" hidden="1" customHeight="1" x14ac:dyDescent="0.2">
      <c r="A112" s="260"/>
      <c r="B112" s="26" t="s">
        <v>274</v>
      </c>
      <c r="C112" s="26" t="s">
        <v>275</v>
      </c>
      <c r="D112" s="27">
        <v>2.2700000000000001E-2</v>
      </c>
      <c r="E112" s="26" t="s">
        <v>53</v>
      </c>
      <c r="F112" s="25">
        <v>20000</v>
      </c>
      <c r="G112" s="26" t="s">
        <v>276</v>
      </c>
      <c r="H112" s="7">
        <v>43101</v>
      </c>
      <c r="I112" s="7" t="s">
        <v>51</v>
      </c>
      <c r="J112" s="27"/>
      <c r="K112" s="27"/>
      <c r="L112" s="27"/>
      <c r="M112" s="25">
        <v>20000</v>
      </c>
      <c r="N112" s="27">
        <f>2337/M112</f>
        <v>0.11685</v>
      </c>
      <c r="O112" s="28" t="s">
        <v>156</v>
      </c>
      <c r="P112" s="27"/>
      <c r="Q112" s="25"/>
      <c r="R112" s="27"/>
      <c r="S112" s="27"/>
      <c r="T112" s="27"/>
      <c r="U112" s="25"/>
      <c r="V112" s="1"/>
      <c r="W112" s="1"/>
      <c r="X112" s="1"/>
      <c r="Y112" s="1"/>
      <c r="Z112" s="1"/>
    </row>
    <row r="113" spans="1:26" ht="24.75" hidden="1" customHeight="1" x14ac:dyDescent="0.2">
      <c r="A113" s="260"/>
      <c r="B113" s="26" t="s">
        <v>277</v>
      </c>
      <c r="C113" s="26" t="s">
        <v>278</v>
      </c>
      <c r="D113" s="27">
        <v>2.2700000000000001E-2</v>
      </c>
      <c r="E113" s="26" t="s">
        <v>53</v>
      </c>
      <c r="F113" s="25">
        <v>78417</v>
      </c>
      <c r="G113" s="26" t="s">
        <v>279</v>
      </c>
      <c r="H113" s="7">
        <v>43101</v>
      </c>
      <c r="I113" s="7" t="s">
        <v>51</v>
      </c>
      <c r="J113" s="27"/>
      <c r="K113" s="27"/>
      <c r="L113" s="27"/>
      <c r="M113" s="25">
        <v>78417</v>
      </c>
      <c r="N113" s="27">
        <f>65866/M113</f>
        <v>0.8399454199982147</v>
      </c>
      <c r="O113" s="28" t="s">
        <v>179</v>
      </c>
      <c r="P113" s="27"/>
      <c r="Q113" s="25"/>
      <c r="R113" s="27"/>
      <c r="S113" s="27"/>
      <c r="T113" s="27"/>
      <c r="U113" s="25"/>
      <c r="V113" s="1"/>
      <c r="W113" s="1"/>
      <c r="X113" s="1"/>
      <c r="Y113" s="1"/>
      <c r="Z113" s="1"/>
    </row>
    <row r="114" spans="1:26" ht="24.75" hidden="1" customHeight="1" x14ac:dyDescent="0.2">
      <c r="A114" s="260"/>
      <c r="B114" s="26" t="s">
        <v>280</v>
      </c>
      <c r="C114" s="26" t="s">
        <v>281</v>
      </c>
      <c r="D114" s="27">
        <v>2.2700000000000001E-2</v>
      </c>
      <c r="E114" s="26" t="s">
        <v>28</v>
      </c>
      <c r="F114" s="21">
        <v>1</v>
      </c>
      <c r="G114" s="26" t="s">
        <v>282</v>
      </c>
      <c r="H114" s="7">
        <v>43101</v>
      </c>
      <c r="I114" s="7" t="s">
        <v>51</v>
      </c>
      <c r="J114" s="27"/>
      <c r="K114" s="27"/>
      <c r="L114" s="27"/>
      <c r="M114" s="21">
        <v>1</v>
      </c>
      <c r="N114" s="27">
        <f>252234578340/269344538602</f>
        <v>0.93647556267222953</v>
      </c>
      <c r="O114" s="28" t="s">
        <v>283</v>
      </c>
      <c r="P114" s="27"/>
      <c r="Q114" s="21"/>
      <c r="R114" s="27"/>
      <c r="S114" s="27"/>
      <c r="T114" s="27"/>
      <c r="U114" s="21"/>
      <c r="V114" s="1"/>
      <c r="W114" s="1"/>
      <c r="X114" s="1"/>
      <c r="Y114" s="1"/>
      <c r="Z114" s="1"/>
    </row>
    <row r="115" spans="1:26" ht="24.75" hidden="1" customHeight="1" x14ac:dyDescent="0.2">
      <c r="A115" s="261"/>
      <c r="B115" s="26" t="s">
        <v>284</v>
      </c>
      <c r="C115" s="26" t="s">
        <v>278</v>
      </c>
      <c r="D115" s="27">
        <v>2.2700000000000001E-2</v>
      </c>
      <c r="E115" s="26" t="s">
        <v>53</v>
      </c>
      <c r="F115" s="25">
        <v>2085</v>
      </c>
      <c r="G115" s="26" t="s">
        <v>279</v>
      </c>
      <c r="H115" s="7">
        <v>43101</v>
      </c>
      <c r="I115" s="7" t="s">
        <v>51</v>
      </c>
      <c r="J115" s="27"/>
      <c r="K115" s="27"/>
      <c r="L115" s="27"/>
      <c r="M115" s="25">
        <v>2085</v>
      </c>
      <c r="N115" s="27">
        <f>3092/M115</f>
        <v>1.4829736211031175</v>
      </c>
      <c r="O115" s="28" t="s">
        <v>176</v>
      </c>
      <c r="P115" s="27"/>
      <c r="Q115" s="25"/>
      <c r="R115" s="27"/>
      <c r="S115" s="27"/>
      <c r="T115" s="27"/>
      <c r="U115" s="25"/>
      <c r="V115" s="1"/>
      <c r="W115" s="1"/>
      <c r="X115" s="1"/>
      <c r="Y115" s="1"/>
      <c r="Z115" s="1"/>
    </row>
    <row r="116" spans="1:26" ht="24.75" hidden="1" customHeight="1" x14ac:dyDescent="0.2">
      <c r="A116" s="30"/>
      <c r="B116" s="26"/>
      <c r="C116" s="26"/>
      <c r="D116" s="21">
        <f>SUM(D83:D115)</f>
        <v>0.49940000000000001</v>
      </c>
      <c r="E116" s="26"/>
      <c r="F116" s="25"/>
      <c r="G116" s="26"/>
      <c r="H116" s="26"/>
      <c r="I116" s="7"/>
      <c r="J116" s="7"/>
      <c r="K116" s="27"/>
      <c r="L116" s="27"/>
      <c r="M116" s="27"/>
      <c r="N116" s="25"/>
      <c r="O116" s="5"/>
      <c r="P116" s="5"/>
      <c r="Q116" s="5"/>
      <c r="R116" s="5"/>
      <c r="S116" s="15"/>
      <c r="T116" s="5"/>
      <c r="U116" s="5"/>
      <c r="V116" s="5"/>
      <c r="W116" s="1"/>
      <c r="X116" s="1"/>
      <c r="Y116" s="1"/>
      <c r="Z116" s="1"/>
    </row>
    <row r="117" spans="1:26" ht="24.75" hidden="1" customHeight="1" x14ac:dyDescent="0.2">
      <c r="A117" s="256" t="s">
        <v>75</v>
      </c>
      <c r="B117" s="257"/>
      <c r="C117" s="257"/>
      <c r="D117" s="257"/>
      <c r="E117" s="257"/>
      <c r="F117" s="257"/>
      <c r="G117" s="257"/>
      <c r="H117" s="257"/>
      <c r="I117" s="257"/>
      <c r="J117" s="257"/>
      <c r="K117" s="257"/>
      <c r="L117" s="257"/>
      <c r="M117" s="257"/>
      <c r="N117" s="257"/>
      <c r="O117" s="257"/>
      <c r="P117" s="257"/>
      <c r="Q117" s="257"/>
      <c r="R117" s="257"/>
      <c r="S117" s="257"/>
      <c r="T117" s="257"/>
      <c r="U117" s="257"/>
      <c r="V117" s="258"/>
      <c r="W117" s="1"/>
      <c r="X117" s="1"/>
      <c r="Y117" s="1"/>
      <c r="Z117" s="1"/>
    </row>
    <row r="118" spans="1:26" ht="24.75" hidden="1" customHeight="1" x14ac:dyDescent="0.2">
      <c r="A118" s="268" t="s">
        <v>1</v>
      </c>
      <c r="B118" s="268" t="s">
        <v>2</v>
      </c>
      <c r="C118" s="268" t="s">
        <v>3</v>
      </c>
      <c r="D118" s="268" t="s">
        <v>4</v>
      </c>
      <c r="E118" s="268" t="s">
        <v>5</v>
      </c>
      <c r="F118" s="270" t="s">
        <v>6</v>
      </c>
      <c r="G118" s="268" t="s">
        <v>7</v>
      </c>
      <c r="H118" s="269" t="s">
        <v>9</v>
      </c>
      <c r="I118" s="258"/>
      <c r="J118" s="269" t="s">
        <v>10</v>
      </c>
      <c r="K118" s="257"/>
      <c r="L118" s="257"/>
      <c r="M118" s="258"/>
      <c r="N118" s="277" t="s">
        <v>11</v>
      </c>
      <c r="O118" s="257"/>
      <c r="P118" s="257"/>
      <c r="Q118" s="257"/>
      <c r="R118" s="257"/>
      <c r="S118" s="257"/>
      <c r="T118" s="257"/>
      <c r="U118" s="258"/>
      <c r="V118" s="1"/>
      <c r="W118" s="1"/>
      <c r="X118" s="1"/>
      <c r="Y118" s="1"/>
      <c r="Z118" s="1"/>
    </row>
    <row r="119" spans="1:26" ht="24.75" hidden="1" customHeight="1" x14ac:dyDescent="0.2">
      <c r="A119" s="260"/>
      <c r="B119" s="260"/>
      <c r="C119" s="260"/>
      <c r="D119" s="260"/>
      <c r="E119" s="260"/>
      <c r="F119" s="260"/>
      <c r="G119" s="260"/>
      <c r="H119" s="278" t="s">
        <v>12</v>
      </c>
      <c r="I119" s="278" t="s">
        <v>76</v>
      </c>
      <c r="J119" s="17" t="s">
        <v>14</v>
      </c>
      <c r="K119" s="17" t="s">
        <v>15</v>
      </c>
      <c r="L119" s="17" t="s">
        <v>16</v>
      </c>
      <c r="M119" s="17" t="s">
        <v>17</v>
      </c>
      <c r="N119" s="271" t="s">
        <v>14</v>
      </c>
      <c r="O119" s="258"/>
      <c r="P119" s="271" t="s">
        <v>15</v>
      </c>
      <c r="Q119" s="258"/>
      <c r="R119" s="271" t="s">
        <v>16</v>
      </c>
      <c r="S119" s="258"/>
      <c r="T119" s="271" t="s">
        <v>17</v>
      </c>
      <c r="U119" s="258"/>
      <c r="V119" s="1"/>
      <c r="W119" s="1"/>
      <c r="X119" s="1"/>
      <c r="Y119" s="1"/>
      <c r="Z119" s="1"/>
    </row>
    <row r="120" spans="1:26" ht="24.75" hidden="1" customHeight="1" x14ac:dyDescent="0.2">
      <c r="A120" s="261"/>
      <c r="B120" s="261"/>
      <c r="C120" s="261"/>
      <c r="D120" s="261"/>
      <c r="E120" s="261"/>
      <c r="F120" s="261"/>
      <c r="G120" s="261"/>
      <c r="H120" s="261"/>
      <c r="I120" s="261"/>
      <c r="J120" s="18" t="s">
        <v>18</v>
      </c>
      <c r="K120" s="18" t="s">
        <v>18</v>
      </c>
      <c r="L120" s="18" t="s">
        <v>18</v>
      </c>
      <c r="M120" s="18" t="s">
        <v>18</v>
      </c>
      <c r="N120" s="3" t="s">
        <v>19</v>
      </c>
      <c r="O120" s="3" t="s">
        <v>20</v>
      </c>
      <c r="P120" s="3" t="s">
        <v>19</v>
      </c>
      <c r="Q120" s="3" t="s">
        <v>20</v>
      </c>
      <c r="R120" s="3" t="s">
        <v>19</v>
      </c>
      <c r="S120" s="3" t="s">
        <v>20</v>
      </c>
      <c r="T120" s="3" t="s">
        <v>19</v>
      </c>
      <c r="U120" s="3" t="s">
        <v>20</v>
      </c>
      <c r="V120" s="1"/>
      <c r="W120" s="1"/>
      <c r="X120" s="1"/>
      <c r="Y120" s="1"/>
      <c r="Z120" s="1"/>
    </row>
    <row r="121" spans="1:26" ht="24.75" hidden="1" customHeight="1" x14ac:dyDescent="0.2">
      <c r="A121" s="256" t="s">
        <v>285</v>
      </c>
      <c r="B121" s="257"/>
      <c r="C121" s="257"/>
      <c r="D121" s="257"/>
      <c r="E121" s="257"/>
      <c r="F121" s="257"/>
      <c r="G121" s="257"/>
      <c r="H121" s="257"/>
      <c r="I121" s="257"/>
      <c r="J121" s="257"/>
      <c r="K121" s="257"/>
      <c r="L121" s="257"/>
      <c r="M121" s="257"/>
      <c r="N121" s="257"/>
      <c r="O121" s="257"/>
      <c r="P121" s="257"/>
      <c r="Q121" s="257"/>
      <c r="R121" s="257"/>
      <c r="S121" s="257"/>
      <c r="T121" s="257"/>
      <c r="U121" s="257"/>
      <c r="V121" s="258"/>
      <c r="W121" s="31"/>
      <c r="X121" s="31"/>
      <c r="Y121" s="31"/>
      <c r="Z121" s="31"/>
    </row>
    <row r="122" spans="1:26" ht="24.75" hidden="1" customHeight="1" x14ac:dyDescent="0.2">
      <c r="A122" s="282" t="s">
        <v>78</v>
      </c>
      <c r="B122" s="32" t="s">
        <v>286</v>
      </c>
      <c r="C122" s="4" t="s">
        <v>287</v>
      </c>
      <c r="D122" s="6">
        <v>7.1400000000000005E-2</v>
      </c>
      <c r="E122" s="4" t="s">
        <v>28</v>
      </c>
      <c r="F122" s="6">
        <v>1</v>
      </c>
      <c r="G122" s="4" t="s">
        <v>288</v>
      </c>
      <c r="H122" s="7">
        <v>43101</v>
      </c>
      <c r="I122" s="7">
        <v>43159</v>
      </c>
      <c r="J122" s="6">
        <v>0.2</v>
      </c>
      <c r="K122" s="6">
        <v>0.4</v>
      </c>
      <c r="L122" s="6">
        <v>0.7</v>
      </c>
      <c r="M122" s="6">
        <v>1</v>
      </c>
      <c r="N122" s="33">
        <f>+J122</f>
        <v>0.2</v>
      </c>
      <c r="O122" s="4" t="s">
        <v>289</v>
      </c>
      <c r="P122" s="6"/>
      <c r="Q122" s="6"/>
      <c r="R122" s="6"/>
      <c r="S122" s="6"/>
      <c r="T122" s="6"/>
      <c r="U122" s="6"/>
      <c r="V122" s="1"/>
      <c r="W122" s="1"/>
      <c r="X122" s="1"/>
      <c r="Y122" s="1"/>
      <c r="Z122" s="1"/>
    </row>
    <row r="123" spans="1:26" ht="24.75" hidden="1" customHeight="1" x14ac:dyDescent="0.2">
      <c r="A123" s="260"/>
      <c r="B123" s="32" t="s">
        <v>290</v>
      </c>
      <c r="C123" s="4" t="s">
        <v>291</v>
      </c>
      <c r="D123" s="6">
        <v>7.1400000000000005E-2</v>
      </c>
      <c r="E123" s="4" t="s">
        <v>28</v>
      </c>
      <c r="F123" s="6">
        <v>1</v>
      </c>
      <c r="G123" s="4" t="s">
        <v>292</v>
      </c>
      <c r="H123" s="7">
        <v>43101</v>
      </c>
      <c r="I123" s="7">
        <v>43465</v>
      </c>
      <c r="J123" s="6">
        <v>0.15</v>
      </c>
      <c r="K123" s="6">
        <v>0.5</v>
      </c>
      <c r="L123" s="6">
        <v>0.65</v>
      </c>
      <c r="M123" s="6">
        <v>1</v>
      </c>
      <c r="N123" s="34">
        <v>0.2</v>
      </c>
      <c r="O123" s="4" t="s">
        <v>293</v>
      </c>
      <c r="P123" s="6"/>
      <c r="Q123" s="6"/>
      <c r="R123" s="6"/>
      <c r="S123" s="6"/>
      <c r="T123" s="6"/>
      <c r="U123" s="6"/>
      <c r="V123" s="1"/>
      <c r="W123" s="1"/>
      <c r="X123" s="1"/>
      <c r="Y123" s="1"/>
      <c r="Z123" s="1"/>
    </row>
    <row r="124" spans="1:26" ht="24.75" hidden="1" customHeight="1" x14ac:dyDescent="0.2">
      <c r="A124" s="260"/>
      <c r="B124" s="32" t="s">
        <v>294</v>
      </c>
      <c r="C124" s="4" t="s">
        <v>295</v>
      </c>
      <c r="D124" s="6">
        <v>7.1400000000000005E-2</v>
      </c>
      <c r="E124" s="4" t="s">
        <v>28</v>
      </c>
      <c r="F124" s="6">
        <v>1</v>
      </c>
      <c r="G124" s="4" t="s">
        <v>296</v>
      </c>
      <c r="H124" s="7">
        <v>43101</v>
      </c>
      <c r="I124" s="7">
        <v>43465</v>
      </c>
      <c r="J124" s="6">
        <v>0.25</v>
      </c>
      <c r="K124" s="6">
        <v>0.5</v>
      </c>
      <c r="L124" s="6">
        <v>0.75</v>
      </c>
      <c r="M124" s="6">
        <v>1</v>
      </c>
      <c r="N124" s="35">
        <v>0.25</v>
      </c>
      <c r="O124" s="4" t="s">
        <v>297</v>
      </c>
      <c r="P124" s="6"/>
      <c r="Q124" s="6"/>
      <c r="R124" s="6"/>
      <c r="S124" s="6"/>
      <c r="T124" s="6"/>
      <c r="U124" s="6"/>
      <c r="V124" s="1"/>
      <c r="W124" s="1"/>
      <c r="X124" s="1"/>
      <c r="Y124" s="1"/>
      <c r="Z124" s="1"/>
    </row>
    <row r="125" spans="1:26" ht="24.75" hidden="1" customHeight="1" x14ac:dyDescent="0.2">
      <c r="A125" s="260"/>
      <c r="B125" s="32" t="s">
        <v>298</v>
      </c>
      <c r="C125" s="4" t="s">
        <v>299</v>
      </c>
      <c r="D125" s="6">
        <v>7.1400000000000005E-2</v>
      </c>
      <c r="E125" s="4" t="s">
        <v>28</v>
      </c>
      <c r="F125" s="6">
        <v>1</v>
      </c>
      <c r="G125" s="4" t="s">
        <v>300</v>
      </c>
      <c r="H125" s="7">
        <v>43101</v>
      </c>
      <c r="I125" s="7">
        <v>43465</v>
      </c>
      <c r="J125" s="6">
        <v>0.25</v>
      </c>
      <c r="K125" s="6">
        <v>0.55000000000000004</v>
      </c>
      <c r="L125" s="6">
        <v>0.85</v>
      </c>
      <c r="M125" s="6">
        <v>1</v>
      </c>
      <c r="N125" s="6">
        <v>0.25</v>
      </c>
      <c r="O125" s="4" t="s">
        <v>301</v>
      </c>
      <c r="P125" s="6"/>
      <c r="Q125" s="6"/>
      <c r="R125" s="6"/>
      <c r="S125" s="6"/>
      <c r="T125" s="6"/>
      <c r="U125" s="6"/>
      <c r="V125" s="1"/>
      <c r="W125" s="1"/>
      <c r="X125" s="1"/>
      <c r="Y125" s="1"/>
      <c r="Z125" s="1"/>
    </row>
    <row r="126" spans="1:26" ht="24.75" hidden="1" customHeight="1" x14ac:dyDescent="0.2">
      <c r="A126" s="260"/>
      <c r="B126" s="32" t="s">
        <v>302</v>
      </c>
      <c r="C126" s="4" t="s">
        <v>303</v>
      </c>
      <c r="D126" s="6">
        <v>7.1400000000000005E-2</v>
      </c>
      <c r="E126" s="4" t="s">
        <v>28</v>
      </c>
      <c r="F126" s="6">
        <v>1</v>
      </c>
      <c r="G126" s="4" t="s">
        <v>304</v>
      </c>
      <c r="H126" s="7">
        <v>43101</v>
      </c>
      <c r="I126" s="7">
        <v>43465</v>
      </c>
      <c r="J126" s="6">
        <v>0.25</v>
      </c>
      <c r="K126" s="6">
        <v>0.5</v>
      </c>
      <c r="L126" s="6">
        <v>0.75</v>
      </c>
      <c r="M126" s="6">
        <v>1</v>
      </c>
      <c r="N126" s="6">
        <v>0</v>
      </c>
      <c r="O126" s="4" t="s">
        <v>305</v>
      </c>
      <c r="P126" s="6"/>
      <c r="Q126" s="6"/>
      <c r="R126" s="6"/>
      <c r="S126" s="6"/>
      <c r="T126" s="6"/>
      <c r="U126" s="6"/>
      <c r="V126" s="1"/>
      <c r="W126" s="1"/>
      <c r="X126" s="1"/>
      <c r="Y126" s="1"/>
      <c r="Z126" s="1"/>
    </row>
    <row r="127" spans="1:26" ht="24.75" hidden="1" customHeight="1" x14ac:dyDescent="0.2">
      <c r="A127" s="260"/>
      <c r="B127" s="32" t="s">
        <v>306</v>
      </c>
      <c r="C127" s="4" t="s">
        <v>307</v>
      </c>
      <c r="D127" s="6">
        <v>7.1400000000000005E-2</v>
      </c>
      <c r="E127" s="4" t="s">
        <v>28</v>
      </c>
      <c r="F127" s="6">
        <v>1</v>
      </c>
      <c r="G127" s="4" t="s">
        <v>308</v>
      </c>
      <c r="H127" s="7">
        <v>43101</v>
      </c>
      <c r="I127" s="7">
        <v>43465</v>
      </c>
      <c r="J127" s="6">
        <v>0.05</v>
      </c>
      <c r="K127" s="6">
        <v>0.5</v>
      </c>
      <c r="L127" s="6">
        <v>0.75</v>
      </c>
      <c r="M127" s="6">
        <v>1</v>
      </c>
      <c r="N127" s="36">
        <v>0.05</v>
      </c>
      <c r="O127" s="4" t="s">
        <v>309</v>
      </c>
      <c r="P127" s="6"/>
      <c r="Q127" s="6"/>
      <c r="R127" s="6"/>
      <c r="S127" s="6"/>
      <c r="T127" s="6"/>
      <c r="U127" s="6"/>
      <c r="V127" s="1"/>
      <c r="W127" s="1"/>
      <c r="X127" s="1"/>
      <c r="Y127" s="1"/>
      <c r="Z127" s="1"/>
    </row>
    <row r="128" spans="1:26" ht="24.75" hidden="1" customHeight="1" x14ac:dyDescent="0.2">
      <c r="A128" s="261"/>
      <c r="B128" s="37" t="s">
        <v>310</v>
      </c>
      <c r="C128" s="4" t="s">
        <v>311</v>
      </c>
      <c r="D128" s="6">
        <v>7.1400000000000005E-2</v>
      </c>
      <c r="E128" s="4" t="s">
        <v>28</v>
      </c>
      <c r="F128" s="6">
        <v>1</v>
      </c>
      <c r="G128" s="4" t="s">
        <v>312</v>
      </c>
      <c r="H128" s="7">
        <v>43101</v>
      </c>
      <c r="I128" s="7">
        <v>43465</v>
      </c>
      <c r="J128" s="6">
        <v>0.25</v>
      </c>
      <c r="K128" s="6">
        <v>0.5</v>
      </c>
      <c r="L128" s="6">
        <v>0.75</v>
      </c>
      <c r="M128" s="6">
        <v>1</v>
      </c>
      <c r="N128" s="36">
        <v>0.25</v>
      </c>
      <c r="O128" s="4" t="s">
        <v>313</v>
      </c>
      <c r="P128" s="6"/>
      <c r="Q128" s="6"/>
      <c r="R128" s="6"/>
      <c r="S128" s="6"/>
      <c r="T128" s="6"/>
      <c r="U128" s="6"/>
      <c r="V128" s="1"/>
      <c r="W128" s="1"/>
      <c r="X128" s="1"/>
      <c r="Y128" s="1"/>
      <c r="Z128" s="1"/>
    </row>
    <row r="129" spans="1:26" ht="24.75" hidden="1" customHeight="1" x14ac:dyDescent="0.2">
      <c r="A129" s="16"/>
      <c r="B129" s="16"/>
      <c r="C129" s="16"/>
      <c r="D129" s="21">
        <f>SUM(D122:D128)</f>
        <v>0.49980000000000008</v>
      </c>
      <c r="E129" s="16"/>
      <c r="F129" s="25"/>
      <c r="G129" s="16"/>
      <c r="H129" s="16"/>
      <c r="I129" s="16"/>
      <c r="J129" s="16"/>
      <c r="K129" s="16"/>
      <c r="L129" s="16"/>
      <c r="M129" s="16"/>
      <c r="N129" s="16"/>
      <c r="O129" s="5"/>
      <c r="P129" s="5"/>
      <c r="Q129" s="5"/>
      <c r="R129" s="5"/>
      <c r="S129" s="15"/>
      <c r="T129" s="5"/>
      <c r="U129" s="5"/>
      <c r="V129" s="5"/>
      <c r="W129" s="1"/>
      <c r="X129" s="1"/>
      <c r="Y129" s="1"/>
      <c r="Z129" s="1"/>
    </row>
    <row r="130" spans="1:26" ht="24.75" hidden="1" customHeight="1" x14ac:dyDescent="0.2">
      <c r="A130" s="256" t="s">
        <v>75</v>
      </c>
      <c r="B130" s="257"/>
      <c r="C130" s="257"/>
      <c r="D130" s="257"/>
      <c r="E130" s="257"/>
      <c r="F130" s="257"/>
      <c r="G130" s="257"/>
      <c r="H130" s="257"/>
      <c r="I130" s="257"/>
      <c r="J130" s="257"/>
      <c r="K130" s="257"/>
      <c r="L130" s="257"/>
      <c r="M130" s="257"/>
      <c r="N130" s="257"/>
      <c r="O130" s="257"/>
      <c r="P130" s="257"/>
      <c r="Q130" s="257"/>
      <c r="R130" s="257"/>
      <c r="S130" s="257"/>
      <c r="T130" s="257"/>
      <c r="U130" s="257"/>
      <c r="V130" s="258"/>
      <c r="W130" s="1"/>
      <c r="X130" s="1"/>
      <c r="Y130" s="1"/>
      <c r="Z130" s="1"/>
    </row>
    <row r="131" spans="1:26" ht="24.75" hidden="1" customHeight="1" x14ac:dyDescent="0.2">
      <c r="A131" s="268" t="s">
        <v>1</v>
      </c>
      <c r="B131" s="268" t="s">
        <v>2</v>
      </c>
      <c r="C131" s="268" t="s">
        <v>3</v>
      </c>
      <c r="D131" s="268" t="s">
        <v>4</v>
      </c>
      <c r="E131" s="268" t="s">
        <v>5</v>
      </c>
      <c r="F131" s="270" t="s">
        <v>6</v>
      </c>
      <c r="G131" s="268" t="s">
        <v>7</v>
      </c>
      <c r="H131" s="269" t="s">
        <v>9</v>
      </c>
      <c r="I131" s="258"/>
      <c r="J131" s="269" t="s">
        <v>10</v>
      </c>
      <c r="K131" s="257"/>
      <c r="L131" s="257"/>
      <c r="M131" s="258"/>
      <c r="N131" s="277" t="s">
        <v>11</v>
      </c>
      <c r="O131" s="257"/>
      <c r="P131" s="257"/>
      <c r="Q131" s="257"/>
      <c r="R131" s="257"/>
      <c r="S131" s="257"/>
      <c r="T131" s="257"/>
      <c r="U131" s="258"/>
      <c r="V131" s="1"/>
      <c r="W131" s="1"/>
      <c r="X131" s="1"/>
      <c r="Y131" s="1"/>
      <c r="Z131" s="1"/>
    </row>
    <row r="132" spans="1:26" ht="24.75" hidden="1" customHeight="1" x14ac:dyDescent="0.2">
      <c r="A132" s="260"/>
      <c r="B132" s="260"/>
      <c r="C132" s="260"/>
      <c r="D132" s="260"/>
      <c r="E132" s="260"/>
      <c r="F132" s="260"/>
      <c r="G132" s="260"/>
      <c r="H132" s="278" t="s">
        <v>12</v>
      </c>
      <c r="I132" s="278" t="s">
        <v>76</v>
      </c>
      <c r="J132" s="17" t="s">
        <v>14</v>
      </c>
      <c r="K132" s="17" t="s">
        <v>15</v>
      </c>
      <c r="L132" s="17" t="s">
        <v>16</v>
      </c>
      <c r="M132" s="17" t="s">
        <v>17</v>
      </c>
      <c r="N132" s="271" t="s">
        <v>14</v>
      </c>
      <c r="O132" s="258"/>
      <c r="P132" s="271" t="s">
        <v>15</v>
      </c>
      <c r="Q132" s="258"/>
      <c r="R132" s="271" t="s">
        <v>16</v>
      </c>
      <c r="S132" s="258"/>
      <c r="T132" s="271" t="s">
        <v>17</v>
      </c>
      <c r="U132" s="258"/>
      <c r="V132" s="1"/>
      <c r="W132" s="1"/>
      <c r="X132" s="1"/>
      <c r="Y132" s="1"/>
      <c r="Z132" s="1"/>
    </row>
    <row r="133" spans="1:26" ht="24.75" hidden="1" customHeight="1" x14ac:dyDescent="0.2">
      <c r="A133" s="261"/>
      <c r="B133" s="261"/>
      <c r="C133" s="261"/>
      <c r="D133" s="261"/>
      <c r="E133" s="261"/>
      <c r="F133" s="261"/>
      <c r="G133" s="261"/>
      <c r="H133" s="261"/>
      <c r="I133" s="261"/>
      <c r="J133" s="18" t="s">
        <v>18</v>
      </c>
      <c r="K133" s="18" t="s">
        <v>18</v>
      </c>
      <c r="L133" s="18" t="s">
        <v>18</v>
      </c>
      <c r="M133" s="18" t="s">
        <v>18</v>
      </c>
      <c r="N133" s="3" t="s">
        <v>19</v>
      </c>
      <c r="O133" s="3" t="s">
        <v>20</v>
      </c>
      <c r="P133" s="3" t="s">
        <v>19</v>
      </c>
      <c r="Q133" s="3" t="s">
        <v>20</v>
      </c>
      <c r="R133" s="3" t="s">
        <v>19</v>
      </c>
      <c r="S133" s="3" t="s">
        <v>20</v>
      </c>
      <c r="T133" s="3" t="s">
        <v>19</v>
      </c>
      <c r="U133" s="3" t="s">
        <v>20</v>
      </c>
      <c r="V133" s="1"/>
      <c r="W133" s="1"/>
      <c r="X133" s="1"/>
      <c r="Y133" s="1"/>
      <c r="Z133" s="1"/>
    </row>
    <row r="134" spans="1:26" ht="24.75" hidden="1" customHeight="1" x14ac:dyDescent="0.2">
      <c r="A134" s="256" t="s">
        <v>314</v>
      </c>
      <c r="B134" s="257"/>
      <c r="C134" s="257"/>
      <c r="D134" s="257"/>
      <c r="E134" s="257"/>
      <c r="F134" s="257"/>
      <c r="G134" s="257"/>
      <c r="H134" s="257"/>
      <c r="I134" s="257"/>
      <c r="J134" s="257"/>
      <c r="K134" s="257"/>
      <c r="L134" s="257"/>
      <c r="M134" s="257"/>
      <c r="N134" s="257"/>
      <c r="O134" s="257"/>
      <c r="P134" s="257"/>
      <c r="Q134" s="257"/>
      <c r="R134" s="257"/>
      <c r="S134" s="257"/>
      <c r="T134" s="257"/>
      <c r="U134" s="257"/>
      <c r="V134" s="258"/>
      <c r="W134" s="1"/>
      <c r="X134" s="1"/>
      <c r="Y134" s="1"/>
      <c r="Z134" s="1"/>
    </row>
    <row r="135" spans="1:26" ht="24.75" hidden="1" customHeight="1" x14ac:dyDescent="0.2">
      <c r="A135" s="282" t="s">
        <v>78</v>
      </c>
      <c r="B135" s="281" t="s">
        <v>79</v>
      </c>
      <c r="C135" s="4" t="s">
        <v>315</v>
      </c>
      <c r="D135" s="6">
        <v>0.18</v>
      </c>
      <c r="E135" s="4" t="s">
        <v>53</v>
      </c>
      <c r="F135" s="19">
        <v>200</v>
      </c>
      <c r="G135" s="4" t="s">
        <v>316</v>
      </c>
      <c r="H135" s="7">
        <v>43102</v>
      </c>
      <c r="I135" s="7">
        <v>43464</v>
      </c>
      <c r="J135" s="19">
        <v>50</v>
      </c>
      <c r="K135" s="19">
        <v>100</v>
      </c>
      <c r="L135" s="19">
        <v>150</v>
      </c>
      <c r="M135" s="19">
        <v>200</v>
      </c>
      <c r="N135" s="19">
        <v>54</v>
      </c>
      <c r="O135" s="4" t="s">
        <v>317</v>
      </c>
      <c r="P135" s="5"/>
      <c r="Q135" s="5"/>
      <c r="R135" s="5"/>
      <c r="S135" s="15"/>
      <c r="T135" s="5"/>
      <c r="U135" s="5"/>
      <c r="V135" s="1"/>
      <c r="W135" s="1"/>
      <c r="X135" s="1"/>
      <c r="Y135" s="1"/>
      <c r="Z135" s="1"/>
    </row>
    <row r="136" spans="1:26" ht="24.75" hidden="1" customHeight="1" x14ac:dyDescent="0.2">
      <c r="A136" s="260"/>
      <c r="B136" s="260"/>
      <c r="C136" s="4" t="s">
        <v>318</v>
      </c>
      <c r="D136" s="6">
        <v>0.12</v>
      </c>
      <c r="E136" s="4" t="s">
        <v>53</v>
      </c>
      <c r="F136" s="19">
        <v>45000</v>
      </c>
      <c r="G136" s="4" t="s">
        <v>319</v>
      </c>
      <c r="H136" s="7">
        <v>43102</v>
      </c>
      <c r="I136" s="7">
        <v>43464</v>
      </c>
      <c r="J136" s="19">
        <v>11250</v>
      </c>
      <c r="K136" s="19">
        <v>22500</v>
      </c>
      <c r="L136" s="19">
        <v>33750</v>
      </c>
      <c r="M136" s="19">
        <v>45000</v>
      </c>
      <c r="N136" s="19">
        <v>99932</v>
      </c>
      <c r="O136" s="4" t="s">
        <v>320</v>
      </c>
      <c r="P136" s="5"/>
      <c r="Q136" s="5"/>
      <c r="R136" s="5"/>
      <c r="S136" s="15"/>
      <c r="T136" s="5"/>
      <c r="U136" s="5"/>
      <c r="V136" s="1"/>
      <c r="W136" s="1"/>
      <c r="X136" s="1"/>
      <c r="Y136" s="1"/>
      <c r="Z136" s="1"/>
    </row>
    <row r="137" spans="1:26" ht="24.75" hidden="1" customHeight="1" x14ac:dyDescent="0.2">
      <c r="A137" s="260"/>
      <c r="B137" s="260"/>
      <c r="C137" s="4" t="s">
        <v>321</v>
      </c>
      <c r="D137" s="6">
        <v>0.1</v>
      </c>
      <c r="E137" s="4" t="s">
        <v>53</v>
      </c>
      <c r="F137" s="19">
        <v>8000</v>
      </c>
      <c r="G137" s="4" t="s">
        <v>322</v>
      </c>
      <c r="H137" s="7">
        <v>43102</v>
      </c>
      <c r="I137" s="7">
        <v>43464</v>
      </c>
      <c r="J137" s="19">
        <v>2000</v>
      </c>
      <c r="K137" s="19">
        <v>4000</v>
      </c>
      <c r="L137" s="19">
        <v>6000</v>
      </c>
      <c r="M137" s="19">
        <v>8000</v>
      </c>
      <c r="N137" s="19">
        <v>2700</v>
      </c>
      <c r="O137" s="4" t="s">
        <v>323</v>
      </c>
      <c r="P137" s="5"/>
      <c r="Q137" s="5"/>
      <c r="R137" s="5"/>
      <c r="S137" s="15"/>
      <c r="T137" s="5"/>
      <c r="U137" s="5"/>
      <c r="V137" s="1"/>
      <c r="W137" s="1"/>
      <c r="X137" s="1"/>
      <c r="Y137" s="1"/>
      <c r="Z137" s="1"/>
    </row>
    <row r="138" spans="1:26" ht="24.75" hidden="1" customHeight="1" x14ac:dyDescent="0.2">
      <c r="A138" s="261"/>
      <c r="B138" s="261"/>
      <c r="C138" s="4" t="s">
        <v>324</v>
      </c>
      <c r="D138" s="6">
        <v>0.1</v>
      </c>
      <c r="E138" s="4" t="s">
        <v>53</v>
      </c>
      <c r="F138" s="19">
        <v>4000</v>
      </c>
      <c r="G138" s="4" t="s">
        <v>325</v>
      </c>
      <c r="H138" s="7">
        <v>43102</v>
      </c>
      <c r="I138" s="7">
        <v>43464</v>
      </c>
      <c r="J138" s="19">
        <v>1000</v>
      </c>
      <c r="K138" s="19">
        <v>2000</v>
      </c>
      <c r="L138" s="19">
        <v>3000</v>
      </c>
      <c r="M138" s="19">
        <v>4000</v>
      </c>
      <c r="N138" s="19">
        <v>865</v>
      </c>
      <c r="O138" s="4" t="s">
        <v>326</v>
      </c>
      <c r="P138" s="5"/>
      <c r="Q138" s="5"/>
      <c r="R138" s="5"/>
      <c r="S138" s="15"/>
      <c r="T138" s="5"/>
      <c r="U138" s="5"/>
      <c r="V138" s="1"/>
      <c r="W138" s="1"/>
      <c r="X138" s="1"/>
      <c r="Y138" s="1"/>
      <c r="Z138" s="1"/>
    </row>
    <row r="139" spans="1:26" ht="24.75" hidden="1" customHeight="1" x14ac:dyDescent="0.2">
      <c r="A139" s="16"/>
      <c r="B139" s="16"/>
      <c r="C139" s="16"/>
      <c r="D139" s="14">
        <f>SUM(D135:D138)</f>
        <v>0.5</v>
      </c>
      <c r="E139" s="16"/>
      <c r="F139" s="25"/>
      <c r="G139" s="16"/>
      <c r="H139" s="16"/>
      <c r="I139" s="16"/>
      <c r="J139" s="16"/>
      <c r="K139" s="16"/>
      <c r="L139" s="16"/>
      <c r="M139" s="16"/>
      <c r="N139" s="16"/>
      <c r="O139" s="5"/>
      <c r="P139" s="5"/>
      <c r="Q139" s="5"/>
      <c r="R139" s="5"/>
      <c r="S139" s="15"/>
      <c r="T139" s="5"/>
      <c r="U139" s="5"/>
      <c r="V139" s="5"/>
      <c r="W139" s="1"/>
      <c r="X139" s="1"/>
      <c r="Y139" s="1"/>
      <c r="Z139" s="1"/>
    </row>
    <row r="140" spans="1:26" ht="24.75" hidden="1" customHeight="1" x14ac:dyDescent="0.2">
      <c r="A140" s="256" t="s">
        <v>75</v>
      </c>
      <c r="B140" s="257"/>
      <c r="C140" s="257"/>
      <c r="D140" s="257"/>
      <c r="E140" s="257"/>
      <c r="F140" s="257"/>
      <c r="G140" s="257"/>
      <c r="H140" s="257"/>
      <c r="I140" s="257"/>
      <c r="J140" s="257"/>
      <c r="K140" s="257"/>
      <c r="L140" s="257"/>
      <c r="M140" s="257"/>
      <c r="N140" s="257"/>
      <c r="O140" s="257"/>
      <c r="P140" s="257"/>
      <c r="Q140" s="257"/>
      <c r="R140" s="257"/>
      <c r="S140" s="257"/>
      <c r="T140" s="257"/>
      <c r="U140" s="257"/>
      <c r="V140" s="258"/>
      <c r="W140" s="1"/>
      <c r="X140" s="1"/>
      <c r="Y140" s="1"/>
      <c r="Z140" s="1"/>
    </row>
    <row r="141" spans="1:26" ht="24.75" hidden="1" customHeight="1" x14ac:dyDescent="0.2">
      <c r="A141" s="268" t="s">
        <v>1</v>
      </c>
      <c r="B141" s="268" t="s">
        <v>2</v>
      </c>
      <c r="C141" s="268" t="s">
        <v>3</v>
      </c>
      <c r="D141" s="268" t="s">
        <v>4</v>
      </c>
      <c r="E141" s="268" t="s">
        <v>5</v>
      </c>
      <c r="F141" s="270" t="s">
        <v>6</v>
      </c>
      <c r="G141" s="268" t="s">
        <v>7</v>
      </c>
      <c r="H141" s="269" t="s">
        <v>9</v>
      </c>
      <c r="I141" s="258"/>
      <c r="J141" s="269" t="s">
        <v>10</v>
      </c>
      <c r="K141" s="257"/>
      <c r="L141" s="257"/>
      <c r="M141" s="258"/>
      <c r="N141" s="277" t="s">
        <v>11</v>
      </c>
      <c r="O141" s="257"/>
      <c r="P141" s="257"/>
      <c r="Q141" s="257"/>
      <c r="R141" s="257"/>
      <c r="S141" s="257"/>
      <c r="T141" s="257"/>
      <c r="U141" s="258"/>
      <c r="V141" s="1"/>
      <c r="W141" s="1"/>
      <c r="X141" s="1"/>
      <c r="Y141" s="1"/>
      <c r="Z141" s="1"/>
    </row>
    <row r="142" spans="1:26" ht="24.75" hidden="1" customHeight="1" x14ac:dyDescent="0.2">
      <c r="A142" s="260"/>
      <c r="B142" s="260"/>
      <c r="C142" s="260"/>
      <c r="D142" s="260"/>
      <c r="E142" s="260"/>
      <c r="F142" s="260"/>
      <c r="G142" s="260"/>
      <c r="H142" s="278" t="s">
        <v>12</v>
      </c>
      <c r="I142" s="278" t="s">
        <v>76</v>
      </c>
      <c r="J142" s="17" t="s">
        <v>14</v>
      </c>
      <c r="K142" s="17" t="s">
        <v>15</v>
      </c>
      <c r="L142" s="17" t="s">
        <v>16</v>
      </c>
      <c r="M142" s="17" t="s">
        <v>17</v>
      </c>
      <c r="N142" s="271" t="s">
        <v>14</v>
      </c>
      <c r="O142" s="258"/>
      <c r="P142" s="271" t="s">
        <v>15</v>
      </c>
      <c r="Q142" s="258"/>
      <c r="R142" s="271" t="s">
        <v>16</v>
      </c>
      <c r="S142" s="258"/>
      <c r="T142" s="271" t="s">
        <v>17</v>
      </c>
      <c r="U142" s="258"/>
      <c r="V142" s="1"/>
      <c r="W142" s="1"/>
      <c r="X142" s="1"/>
      <c r="Y142" s="1"/>
      <c r="Z142" s="1"/>
    </row>
    <row r="143" spans="1:26" ht="24.75" hidden="1" customHeight="1" x14ac:dyDescent="0.2">
      <c r="A143" s="261"/>
      <c r="B143" s="261"/>
      <c r="C143" s="261"/>
      <c r="D143" s="261"/>
      <c r="E143" s="261"/>
      <c r="F143" s="261"/>
      <c r="G143" s="261"/>
      <c r="H143" s="261"/>
      <c r="I143" s="261"/>
      <c r="J143" s="18" t="s">
        <v>18</v>
      </c>
      <c r="K143" s="18" t="s">
        <v>18</v>
      </c>
      <c r="L143" s="18" t="s">
        <v>18</v>
      </c>
      <c r="M143" s="18" t="s">
        <v>18</v>
      </c>
      <c r="N143" s="3" t="s">
        <v>19</v>
      </c>
      <c r="O143" s="3" t="s">
        <v>20</v>
      </c>
      <c r="P143" s="3" t="s">
        <v>19</v>
      </c>
      <c r="Q143" s="3" t="s">
        <v>20</v>
      </c>
      <c r="R143" s="3" t="s">
        <v>19</v>
      </c>
      <c r="S143" s="3" t="s">
        <v>20</v>
      </c>
      <c r="T143" s="3" t="s">
        <v>19</v>
      </c>
      <c r="U143" s="3" t="s">
        <v>20</v>
      </c>
      <c r="V143" s="1"/>
      <c r="W143" s="1"/>
      <c r="X143" s="1"/>
      <c r="Y143" s="1"/>
      <c r="Z143" s="1"/>
    </row>
    <row r="144" spans="1:26" ht="24.75" hidden="1" customHeight="1" x14ac:dyDescent="0.2">
      <c r="A144" s="256" t="s">
        <v>327</v>
      </c>
      <c r="B144" s="257"/>
      <c r="C144" s="257"/>
      <c r="D144" s="257"/>
      <c r="E144" s="257"/>
      <c r="F144" s="257"/>
      <c r="G144" s="257"/>
      <c r="H144" s="257"/>
      <c r="I144" s="257"/>
      <c r="J144" s="257"/>
      <c r="K144" s="257"/>
      <c r="L144" s="257"/>
      <c r="M144" s="257"/>
      <c r="N144" s="257"/>
      <c r="O144" s="257"/>
      <c r="P144" s="257"/>
      <c r="Q144" s="257"/>
      <c r="R144" s="257"/>
      <c r="S144" s="257"/>
      <c r="T144" s="257"/>
      <c r="U144" s="257"/>
      <c r="V144" s="258"/>
      <c r="W144" s="1"/>
      <c r="X144" s="1"/>
      <c r="Y144" s="1"/>
      <c r="Z144" s="1"/>
    </row>
    <row r="145" spans="1:26" ht="24.75" hidden="1" customHeight="1" x14ac:dyDescent="0.2">
      <c r="A145" s="282" t="s">
        <v>78</v>
      </c>
      <c r="B145" s="281" t="s">
        <v>79</v>
      </c>
      <c r="C145" s="38" t="s">
        <v>328</v>
      </c>
      <c r="D145" s="6">
        <v>0.1</v>
      </c>
      <c r="E145" s="4" t="s">
        <v>53</v>
      </c>
      <c r="F145" s="19">
        <v>1</v>
      </c>
      <c r="G145" s="38" t="s">
        <v>329</v>
      </c>
      <c r="H145" s="7">
        <v>43102</v>
      </c>
      <c r="I145" s="7">
        <v>43464</v>
      </c>
      <c r="J145" s="39">
        <v>0.25</v>
      </c>
      <c r="K145" s="39">
        <v>0.5</v>
      </c>
      <c r="L145" s="39">
        <v>0.75</v>
      </c>
      <c r="M145" s="39">
        <v>1</v>
      </c>
      <c r="N145" s="40">
        <v>0.01</v>
      </c>
      <c r="O145" s="41" t="s">
        <v>330</v>
      </c>
      <c r="P145" s="5"/>
      <c r="Q145" s="5"/>
      <c r="R145" s="5"/>
      <c r="S145" s="15"/>
      <c r="T145" s="5"/>
      <c r="U145" s="5"/>
      <c r="V145" s="1"/>
      <c r="W145" s="1"/>
      <c r="X145" s="1"/>
      <c r="Y145" s="1"/>
      <c r="Z145" s="1"/>
    </row>
    <row r="146" spans="1:26" ht="24.75" hidden="1" customHeight="1" x14ac:dyDescent="0.2">
      <c r="A146" s="260"/>
      <c r="B146" s="260"/>
      <c r="C146" s="38" t="s">
        <v>331</v>
      </c>
      <c r="D146" s="6">
        <v>0.1</v>
      </c>
      <c r="E146" s="4" t="s">
        <v>53</v>
      </c>
      <c r="F146" s="19">
        <v>1</v>
      </c>
      <c r="G146" s="38" t="s">
        <v>332</v>
      </c>
      <c r="H146" s="7">
        <v>43102</v>
      </c>
      <c r="I146" s="7">
        <v>43464</v>
      </c>
      <c r="J146" s="39"/>
      <c r="K146" s="39"/>
      <c r="L146" s="39"/>
      <c r="M146" s="39">
        <v>1</v>
      </c>
      <c r="N146" s="42">
        <v>2.5000000000000001E-2</v>
      </c>
      <c r="O146" s="43" t="s">
        <v>333</v>
      </c>
      <c r="P146" s="5"/>
      <c r="Q146" s="5"/>
      <c r="R146" s="5"/>
      <c r="S146" s="15"/>
      <c r="T146" s="5"/>
      <c r="U146" s="5"/>
      <c r="V146" s="1"/>
      <c r="W146" s="1"/>
      <c r="X146" s="1"/>
      <c r="Y146" s="1"/>
      <c r="Z146" s="1"/>
    </row>
    <row r="147" spans="1:26" ht="24.75" hidden="1" customHeight="1" x14ac:dyDescent="0.2">
      <c r="A147" s="260"/>
      <c r="B147" s="260"/>
      <c r="C147" s="38" t="s">
        <v>334</v>
      </c>
      <c r="D147" s="6">
        <v>0.1</v>
      </c>
      <c r="E147" s="4" t="s">
        <v>53</v>
      </c>
      <c r="F147" s="19">
        <v>1</v>
      </c>
      <c r="G147" s="38" t="s">
        <v>335</v>
      </c>
      <c r="H147" s="7">
        <v>43102</v>
      </c>
      <c r="I147" s="7">
        <v>43464</v>
      </c>
      <c r="J147" s="39"/>
      <c r="K147" s="39"/>
      <c r="L147" s="39"/>
      <c r="M147" s="39">
        <v>1</v>
      </c>
      <c r="N147" s="44">
        <v>2.5000000000000001E-2</v>
      </c>
      <c r="O147" s="41" t="s">
        <v>336</v>
      </c>
      <c r="P147" s="5"/>
      <c r="Q147" s="5"/>
      <c r="R147" s="5"/>
      <c r="S147" s="15"/>
      <c r="T147" s="5"/>
      <c r="U147" s="5"/>
      <c r="V147" s="1"/>
      <c r="W147" s="1"/>
      <c r="X147" s="1"/>
      <c r="Y147" s="1"/>
      <c r="Z147" s="1"/>
    </row>
    <row r="148" spans="1:26" ht="24.75" hidden="1" customHeight="1" x14ac:dyDescent="0.2">
      <c r="A148" s="260"/>
      <c r="B148" s="260"/>
      <c r="C148" s="38" t="s">
        <v>337</v>
      </c>
      <c r="D148" s="6">
        <v>0.1</v>
      </c>
      <c r="E148" s="4" t="s">
        <v>53</v>
      </c>
      <c r="F148" s="19">
        <v>4</v>
      </c>
      <c r="G148" s="38" t="s">
        <v>338</v>
      </c>
      <c r="H148" s="7">
        <v>43102</v>
      </c>
      <c r="I148" s="7">
        <v>43464</v>
      </c>
      <c r="J148" s="19"/>
      <c r="K148" s="19"/>
      <c r="L148" s="19"/>
      <c r="M148" s="19">
        <v>4</v>
      </c>
      <c r="N148" s="44">
        <v>1.4999999999999999E-2</v>
      </c>
      <c r="O148" s="41" t="s">
        <v>339</v>
      </c>
      <c r="P148" s="5"/>
      <c r="Q148" s="5"/>
      <c r="R148" s="5"/>
      <c r="S148" s="15"/>
      <c r="T148" s="5"/>
      <c r="U148" s="5"/>
      <c r="V148" s="1"/>
      <c r="W148" s="1"/>
      <c r="X148" s="1"/>
      <c r="Y148" s="1"/>
      <c r="Z148" s="1"/>
    </row>
    <row r="149" spans="1:26" ht="24.75" hidden="1" customHeight="1" x14ac:dyDescent="0.2">
      <c r="A149" s="261"/>
      <c r="B149" s="261"/>
      <c r="C149" s="38" t="s">
        <v>340</v>
      </c>
      <c r="D149" s="6">
        <v>0.1</v>
      </c>
      <c r="E149" s="4" t="s">
        <v>53</v>
      </c>
      <c r="F149" s="19">
        <v>1</v>
      </c>
      <c r="G149" s="38" t="s">
        <v>341</v>
      </c>
      <c r="H149" s="7">
        <v>43102</v>
      </c>
      <c r="I149" s="7">
        <v>43464</v>
      </c>
      <c r="J149" s="39"/>
      <c r="K149" s="39"/>
      <c r="L149" s="39"/>
      <c r="M149" s="39">
        <v>1</v>
      </c>
      <c r="N149" s="45">
        <v>2.5000000000000001E-2</v>
      </c>
      <c r="O149" s="41" t="s">
        <v>342</v>
      </c>
      <c r="P149" s="5"/>
      <c r="Q149" s="5"/>
      <c r="R149" s="5"/>
      <c r="S149" s="15"/>
      <c r="T149" s="5"/>
      <c r="U149" s="5"/>
      <c r="V149" s="1"/>
      <c r="W149" s="1"/>
      <c r="X149" s="1"/>
      <c r="Y149" s="1"/>
      <c r="Z149" s="1"/>
    </row>
    <row r="150" spans="1:26" ht="24.75" hidden="1" customHeight="1" x14ac:dyDescent="0.2">
      <c r="A150" s="16"/>
      <c r="B150" s="16"/>
      <c r="C150" s="16"/>
      <c r="D150" s="21">
        <f>SUM(D145:D149)</f>
        <v>0.5</v>
      </c>
      <c r="E150" s="16"/>
      <c r="F150" s="25"/>
      <c r="G150" s="16"/>
      <c r="H150" s="16"/>
      <c r="I150" s="16"/>
      <c r="J150" s="16"/>
      <c r="K150" s="16"/>
      <c r="L150" s="16"/>
      <c r="M150" s="16"/>
      <c r="N150" s="16"/>
      <c r="O150" s="5"/>
      <c r="P150" s="5"/>
      <c r="Q150" s="5"/>
      <c r="R150" s="5"/>
      <c r="S150" s="15"/>
      <c r="T150" s="5"/>
      <c r="U150" s="5"/>
      <c r="V150" s="5"/>
      <c r="W150" s="1"/>
      <c r="X150" s="1"/>
      <c r="Y150" s="1"/>
      <c r="Z150" s="1"/>
    </row>
    <row r="151" spans="1:26" ht="24.75" hidden="1" customHeight="1" x14ac:dyDescent="0.2">
      <c r="A151" s="256" t="s">
        <v>75</v>
      </c>
      <c r="B151" s="257"/>
      <c r="C151" s="257"/>
      <c r="D151" s="257"/>
      <c r="E151" s="257"/>
      <c r="F151" s="257"/>
      <c r="G151" s="257"/>
      <c r="H151" s="257"/>
      <c r="I151" s="257"/>
      <c r="J151" s="257"/>
      <c r="K151" s="257"/>
      <c r="L151" s="257"/>
      <c r="M151" s="257"/>
      <c r="N151" s="257"/>
      <c r="O151" s="257"/>
      <c r="P151" s="257"/>
      <c r="Q151" s="257"/>
      <c r="R151" s="257"/>
      <c r="S151" s="257"/>
      <c r="T151" s="257"/>
      <c r="U151" s="257"/>
      <c r="V151" s="258"/>
      <c r="W151" s="1"/>
      <c r="X151" s="1"/>
      <c r="Y151" s="1"/>
      <c r="Z151" s="1"/>
    </row>
    <row r="152" spans="1:26" ht="24.75" hidden="1" customHeight="1" x14ac:dyDescent="0.2">
      <c r="A152" s="268" t="s">
        <v>1</v>
      </c>
      <c r="B152" s="268" t="s">
        <v>2</v>
      </c>
      <c r="C152" s="268" t="s">
        <v>3</v>
      </c>
      <c r="D152" s="268" t="s">
        <v>4</v>
      </c>
      <c r="E152" s="268" t="s">
        <v>5</v>
      </c>
      <c r="F152" s="270" t="s">
        <v>6</v>
      </c>
      <c r="G152" s="268" t="s">
        <v>7</v>
      </c>
      <c r="H152" s="269" t="s">
        <v>9</v>
      </c>
      <c r="I152" s="258"/>
      <c r="J152" s="269" t="s">
        <v>10</v>
      </c>
      <c r="K152" s="257"/>
      <c r="L152" s="257"/>
      <c r="M152" s="258"/>
      <c r="N152" s="277" t="s">
        <v>11</v>
      </c>
      <c r="O152" s="257"/>
      <c r="P152" s="257"/>
      <c r="Q152" s="257"/>
      <c r="R152" s="257"/>
      <c r="S152" s="257"/>
      <c r="T152" s="257"/>
      <c r="U152" s="258"/>
      <c r="V152" s="1"/>
      <c r="W152" s="1"/>
      <c r="X152" s="1"/>
      <c r="Y152" s="1"/>
      <c r="Z152" s="1"/>
    </row>
    <row r="153" spans="1:26" ht="24.75" hidden="1" customHeight="1" x14ac:dyDescent="0.2">
      <c r="A153" s="260"/>
      <c r="B153" s="260"/>
      <c r="C153" s="260"/>
      <c r="D153" s="260"/>
      <c r="E153" s="260"/>
      <c r="F153" s="260"/>
      <c r="G153" s="260"/>
      <c r="H153" s="278" t="s">
        <v>12</v>
      </c>
      <c r="I153" s="278" t="s">
        <v>76</v>
      </c>
      <c r="J153" s="17" t="s">
        <v>14</v>
      </c>
      <c r="K153" s="17" t="s">
        <v>15</v>
      </c>
      <c r="L153" s="17" t="s">
        <v>16</v>
      </c>
      <c r="M153" s="17" t="s">
        <v>17</v>
      </c>
      <c r="N153" s="271" t="s">
        <v>14</v>
      </c>
      <c r="O153" s="258"/>
      <c r="P153" s="271" t="s">
        <v>15</v>
      </c>
      <c r="Q153" s="258"/>
      <c r="R153" s="271" t="s">
        <v>16</v>
      </c>
      <c r="S153" s="258"/>
      <c r="T153" s="271" t="s">
        <v>17</v>
      </c>
      <c r="U153" s="258"/>
      <c r="V153" s="1"/>
      <c r="W153" s="1"/>
      <c r="X153" s="1"/>
      <c r="Y153" s="1"/>
      <c r="Z153" s="1"/>
    </row>
    <row r="154" spans="1:26" ht="24.75" hidden="1" customHeight="1" x14ac:dyDescent="0.2">
      <c r="A154" s="261"/>
      <c r="B154" s="261"/>
      <c r="C154" s="261"/>
      <c r="D154" s="261"/>
      <c r="E154" s="261"/>
      <c r="F154" s="261"/>
      <c r="G154" s="261"/>
      <c r="H154" s="261"/>
      <c r="I154" s="261"/>
      <c r="J154" s="18" t="s">
        <v>18</v>
      </c>
      <c r="K154" s="18" t="s">
        <v>18</v>
      </c>
      <c r="L154" s="18" t="s">
        <v>18</v>
      </c>
      <c r="M154" s="18" t="s">
        <v>18</v>
      </c>
      <c r="N154" s="3" t="s">
        <v>19</v>
      </c>
      <c r="O154" s="3" t="s">
        <v>20</v>
      </c>
      <c r="P154" s="3" t="s">
        <v>19</v>
      </c>
      <c r="Q154" s="3" t="s">
        <v>20</v>
      </c>
      <c r="R154" s="3" t="s">
        <v>19</v>
      </c>
      <c r="S154" s="3" t="s">
        <v>20</v>
      </c>
      <c r="T154" s="3" t="s">
        <v>19</v>
      </c>
      <c r="U154" s="3" t="s">
        <v>20</v>
      </c>
      <c r="V154" s="1"/>
      <c r="W154" s="1"/>
      <c r="X154" s="1"/>
      <c r="Y154" s="1"/>
      <c r="Z154" s="1"/>
    </row>
    <row r="155" spans="1:26" ht="24.75" hidden="1" customHeight="1" x14ac:dyDescent="0.2">
      <c r="A155" s="256" t="s">
        <v>343</v>
      </c>
      <c r="B155" s="257"/>
      <c r="C155" s="257"/>
      <c r="D155" s="257"/>
      <c r="E155" s="257"/>
      <c r="F155" s="257"/>
      <c r="G155" s="257"/>
      <c r="H155" s="257"/>
      <c r="I155" s="257"/>
      <c r="J155" s="257"/>
      <c r="K155" s="257"/>
      <c r="L155" s="257"/>
      <c r="M155" s="257"/>
      <c r="N155" s="257"/>
      <c r="O155" s="257"/>
      <c r="P155" s="257"/>
      <c r="Q155" s="257"/>
      <c r="R155" s="257"/>
      <c r="S155" s="257"/>
      <c r="T155" s="257"/>
      <c r="U155" s="257"/>
      <c r="V155" s="258"/>
      <c r="W155" s="1"/>
      <c r="X155" s="1"/>
      <c r="Y155" s="1"/>
      <c r="Z155" s="1"/>
    </row>
    <row r="156" spans="1:26" ht="24.75" hidden="1" customHeight="1" x14ac:dyDescent="0.2">
      <c r="A156" s="282" t="s">
        <v>78</v>
      </c>
      <c r="B156" s="282" t="s">
        <v>79</v>
      </c>
      <c r="C156" s="6" t="s">
        <v>344</v>
      </c>
      <c r="D156" s="13">
        <v>0.03</v>
      </c>
      <c r="E156" s="4" t="s">
        <v>28</v>
      </c>
      <c r="F156" s="46" t="s">
        <v>345</v>
      </c>
      <c r="G156" s="8" t="s">
        <v>346</v>
      </c>
      <c r="H156" s="7">
        <v>43132</v>
      </c>
      <c r="I156" s="7">
        <v>43465</v>
      </c>
      <c r="J156" s="6">
        <v>0.1</v>
      </c>
      <c r="K156" s="6">
        <v>0.3</v>
      </c>
      <c r="L156" s="6">
        <v>0.6</v>
      </c>
      <c r="M156" s="6">
        <v>1</v>
      </c>
      <c r="N156" s="6">
        <v>5.5599999999999997E-2</v>
      </c>
      <c r="O156" s="6" t="s">
        <v>347</v>
      </c>
      <c r="P156" s="6"/>
      <c r="Q156" s="5"/>
      <c r="R156" s="6"/>
      <c r="S156" s="15"/>
      <c r="T156" s="6"/>
      <c r="U156" s="5"/>
      <c r="V156" s="1"/>
      <c r="W156" s="1"/>
      <c r="X156" s="1"/>
      <c r="Y156" s="1"/>
      <c r="Z156" s="1"/>
    </row>
    <row r="157" spans="1:26" ht="24.75" hidden="1" customHeight="1" x14ac:dyDescent="0.2">
      <c r="A157" s="260"/>
      <c r="B157" s="260"/>
      <c r="C157" s="6" t="s">
        <v>348</v>
      </c>
      <c r="D157" s="13">
        <v>0.03</v>
      </c>
      <c r="E157" s="4" t="s">
        <v>53</v>
      </c>
      <c r="F157" s="4">
        <v>2</v>
      </c>
      <c r="G157" s="8" t="s">
        <v>349</v>
      </c>
      <c r="H157" s="7">
        <v>43132</v>
      </c>
      <c r="I157" s="7" t="s">
        <v>350</v>
      </c>
      <c r="J157" s="6">
        <v>0.7</v>
      </c>
      <c r="K157" s="6">
        <v>1</v>
      </c>
      <c r="L157" s="6"/>
      <c r="M157" s="6"/>
      <c r="N157" s="6">
        <v>0</v>
      </c>
      <c r="O157" s="6"/>
      <c r="P157" s="6"/>
      <c r="Q157" s="5"/>
      <c r="R157" s="6"/>
      <c r="S157" s="15"/>
      <c r="T157" s="6"/>
      <c r="U157" s="5"/>
      <c r="V157" s="1"/>
      <c r="W157" s="1"/>
      <c r="X157" s="1"/>
      <c r="Y157" s="1"/>
      <c r="Z157" s="1"/>
    </row>
    <row r="158" spans="1:26" ht="24.75" hidden="1" customHeight="1" x14ac:dyDescent="0.2">
      <c r="A158" s="260"/>
      <c r="B158" s="260"/>
      <c r="C158" s="6" t="s">
        <v>351</v>
      </c>
      <c r="D158" s="13">
        <v>0.02</v>
      </c>
      <c r="E158" s="4" t="s">
        <v>53</v>
      </c>
      <c r="F158" s="4">
        <v>2</v>
      </c>
      <c r="G158" s="8" t="s">
        <v>352</v>
      </c>
      <c r="H158" s="7">
        <v>43221</v>
      </c>
      <c r="I158" s="7">
        <v>43465</v>
      </c>
      <c r="J158" s="6">
        <v>0</v>
      </c>
      <c r="K158" s="6">
        <v>0.1</v>
      </c>
      <c r="L158" s="6">
        <v>0.55000000000000004</v>
      </c>
      <c r="M158" s="6">
        <v>1</v>
      </c>
      <c r="N158" s="6">
        <v>0</v>
      </c>
      <c r="O158" s="6"/>
      <c r="P158" s="6"/>
      <c r="Q158" s="5"/>
      <c r="R158" s="6"/>
      <c r="S158" s="15"/>
      <c r="T158" s="6"/>
      <c r="U158" s="5"/>
      <c r="V158" s="1"/>
      <c r="W158" s="1"/>
      <c r="X158" s="1"/>
      <c r="Y158" s="1"/>
      <c r="Z158" s="1"/>
    </row>
    <row r="159" spans="1:26" ht="24.75" hidden="1" customHeight="1" x14ac:dyDescent="0.2">
      <c r="A159" s="260"/>
      <c r="B159" s="260"/>
      <c r="C159" s="6" t="s">
        <v>353</v>
      </c>
      <c r="D159" s="13">
        <v>0.03</v>
      </c>
      <c r="E159" s="4" t="s">
        <v>28</v>
      </c>
      <c r="F159" s="6">
        <v>0.25</v>
      </c>
      <c r="G159" s="8" t="s">
        <v>354</v>
      </c>
      <c r="H159" s="7">
        <v>43132</v>
      </c>
      <c r="I159" s="7">
        <v>43465</v>
      </c>
      <c r="J159" s="6">
        <v>0.25</v>
      </c>
      <c r="K159" s="6">
        <v>0.5</v>
      </c>
      <c r="L159" s="6">
        <v>0.75</v>
      </c>
      <c r="M159" s="6">
        <v>1</v>
      </c>
      <c r="N159" s="6">
        <v>2.0299999999999998</v>
      </c>
      <c r="O159" s="6" t="s">
        <v>355</v>
      </c>
      <c r="P159" s="6"/>
      <c r="Q159" s="5"/>
      <c r="R159" s="6"/>
      <c r="S159" s="15"/>
      <c r="T159" s="6"/>
      <c r="U159" s="5"/>
      <c r="V159" s="1"/>
      <c r="W159" s="1"/>
      <c r="X159" s="1"/>
      <c r="Y159" s="1"/>
      <c r="Z159" s="1"/>
    </row>
    <row r="160" spans="1:26" ht="24.75" hidden="1" customHeight="1" x14ac:dyDescent="0.2">
      <c r="A160" s="260"/>
      <c r="B160" s="260"/>
      <c r="C160" s="6" t="s">
        <v>356</v>
      </c>
      <c r="D160" s="13">
        <v>0.02</v>
      </c>
      <c r="E160" s="4" t="s">
        <v>28</v>
      </c>
      <c r="F160" s="6">
        <v>0.2</v>
      </c>
      <c r="G160" s="8" t="s">
        <v>357</v>
      </c>
      <c r="H160" s="7">
        <v>43132</v>
      </c>
      <c r="I160" s="7">
        <v>43465</v>
      </c>
      <c r="J160" s="6">
        <v>0.25</v>
      </c>
      <c r="K160" s="6">
        <v>0.5</v>
      </c>
      <c r="L160" s="6">
        <v>0.75</v>
      </c>
      <c r="M160" s="6">
        <v>1</v>
      </c>
      <c r="N160" s="6">
        <v>0</v>
      </c>
      <c r="O160" s="5"/>
      <c r="P160" s="6"/>
      <c r="Q160" s="5"/>
      <c r="R160" s="6"/>
      <c r="S160" s="15"/>
      <c r="T160" s="6"/>
      <c r="U160" s="5"/>
      <c r="V160" s="1"/>
      <c r="W160" s="1"/>
      <c r="X160" s="1"/>
      <c r="Y160" s="1"/>
      <c r="Z160" s="1"/>
    </row>
    <row r="161" spans="1:26" ht="24.75" hidden="1" customHeight="1" x14ac:dyDescent="0.2">
      <c r="A161" s="260"/>
      <c r="B161" s="260"/>
      <c r="C161" s="6" t="s">
        <v>358</v>
      </c>
      <c r="D161" s="13">
        <v>0.03</v>
      </c>
      <c r="E161" s="4" t="s">
        <v>53</v>
      </c>
      <c r="F161" s="4">
        <v>15</v>
      </c>
      <c r="G161" s="8" t="s">
        <v>359</v>
      </c>
      <c r="H161" s="7">
        <v>43132</v>
      </c>
      <c r="I161" s="7">
        <v>43465</v>
      </c>
      <c r="J161" s="6">
        <v>0.25</v>
      </c>
      <c r="K161" s="6">
        <v>0.5</v>
      </c>
      <c r="L161" s="6">
        <v>0.75</v>
      </c>
      <c r="M161" s="6">
        <v>1</v>
      </c>
      <c r="N161" s="6">
        <v>0.1333</v>
      </c>
      <c r="O161" s="6" t="s">
        <v>360</v>
      </c>
      <c r="P161" s="6"/>
      <c r="Q161" s="5"/>
      <c r="R161" s="6"/>
      <c r="S161" s="15"/>
      <c r="T161" s="6"/>
      <c r="U161" s="5"/>
      <c r="V161" s="1"/>
      <c r="W161" s="1"/>
      <c r="X161" s="1"/>
      <c r="Y161" s="1"/>
      <c r="Z161" s="1"/>
    </row>
    <row r="162" spans="1:26" ht="24.75" hidden="1" customHeight="1" x14ac:dyDescent="0.2">
      <c r="A162" s="260"/>
      <c r="B162" s="260"/>
      <c r="C162" s="6" t="s">
        <v>361</v>
      </c>
      <c r="D162" s="13">
        <v>0.02</v>
      </c>
      <c r="E162" s="4" t="s">
        <v>28</v>
      </c>
      <c r="F162" s="6">
        <v>1</v>
      </c>
      <c r="G162" s="8" t="s">
        <v>362</v>
      </c>
      <c r="H162" s="7">
        <v>43132</v>
      </c>
      <c r="I162" s="7">
        <v>43465</v>
      </c>
      <c r="J162" s="6">
        <v>0.25</v>
      </c>
      <c r="K162" s="6">
        <v>0.5</v>
      </c>
      <c r="L162" s="6">
        <v>0.75</v>
      </c>
      <c r="M162" s="6">
        <v>1</v>
      </c>
      <c r="N162" s="6">
        <v>0.25</v>
      </c>
      <c r="O162" s="6" t="s">
        <v>363</v>
      </c>
      <c r="P162" s="6"/>
      <c r="Q162" s="5"/>
      <c r="R162" s="6"/>
      <c r="S162" s="15"/>
      <c r="T162" s="6"/>
      <c r="U162" s="5"/>
      <c r="V162" s="1"/>
      <c r="W162" s="1"/>
      <c r="X162" s="1"/>
      <c r="Y162" s="1"/>
      <c r="Z162" s="1"/>
    </row>
    <row r="163" spans="1:26" ht="24.75" hidden="1" customHeight="1" x14ac:dyDescent="0.2">
      <c r="A163" s="260"/>
      <c r="B163" s="260"/>
      <c r="C163" s="6" t="s">
        <v>364</v>
      </c>
      <c r="D163" s="13">
        <v>0.03</v>
      </c>
      <c r="E163" s="4" t="s">
        <v>53</v>
      </c>
      <c r="F163" s="4">
        <v>1</v>
      </c>
      <c r="G163" s="8" t="s">
        <v>365</v>
      </c>
      <c r="H163" s="7">
        <v>43101</v>
      </c>
      <c r="I163" s="7">
        <v>43189</v>
      </c>
      <c r="J163" s="6">
        <v>1</v>
      </c>
      <c r="K163" s="6"/>
      <c r="L163" s="6"/>
      <c r="M163" s="6"/>
      <c r="N163" s="6">
        <v>1</v>
      </c>
      <c r="O163" s="6" t="s">
        <v>366</v>
      </c>
      <c r="P163" s="6"/>
      <c r="Q163" s="5"/>
      <c r="R163" s="6"/>
      <c r="S163" s="15"/>
      <c r="T163" s="6"/>
      <c r="U163" s="5"/>
      <c r="V163" s="1"/>
      <c r="W163" s="1"/>
      <c r="X163" s="1"/>
      <c r="Y163" s="1"/>
      <c r="Z163" s="1"/>
    </row>
    <row r="164" spans="1:26" ht="24.75" hidden="1" customHeight="1" x14ac:dyDescent="0.2">
      <c r="A164" s="260"/>
      <c r="B164" s="260"/>
      <c r="C164" s="6" t="s">
        <v>367</v>
      </c>
      <c r="D164" s="13">
        <v>0.03</v>
      </c>
      <c r="E164" s="4" t="s">
        <v>28</v>
      </c>
      <c r="F164" s="6">
        <v>0.8</v>
      </c>
      <c r="G164" s="8" t="s">
        <v>368</v>
      </c>
      <c r="H164" s="7">
        <v>43101</v>
      </c>
      <c r="I164" s="7">
        <v>43189</v>
      </c>
      <c r="J164" s="6">
        <v>1</v>
      </c>
      <c r="K164" s="6"/>
      <c r="L164" s="6"/>
      <c r="M164" s="6"/>
      <c r="N164" s="6">
        <v>1.08</v>
      </c>
      <c r="O164" s="6" t="s">
        <v>369</v>
      </c>
      <c r="P164" s="6"/>
      <c r="Q164" s="5"/>
      <c r="R164" s="6"/>
      <c r="S164" s="15"/>
      <c r="T164" s="6"/>
      <c r="U164" s="5"/>
      <c r="V164" s="1"/>
      <c r="W164" s="1"/>
      <c r="X164" s="1"/>
      <c r="Y164" s="1"/>
      <c r="Z164" s="1"/>
    </row>
    <row r="165" spans="1:26" ht="24.75" hidden="1" customHeight="1" x14ac:dyDescent="0.2">
      <c r="A165" s="260"/>
      <c r="B165" s="260"/>
      <c r="C165" s="6" t="s">
        <v>370</v>
      </c>
      <c r="D165" s="13">
        <v>0.02</v>
      </c>
      <c r="E165" s="4" t="s">
        <v>28</v>
      </c>
      <c r="F165" s="6">
        <v>1</v>
      </c>
      <c r="G165" s="8" t="s">
        <v>371</v>
      </c>
      <c r="H165" s="7">
        <v>43101</v>
      </c>
      <c r="I165" s="7">
        <v>43189</v>
      </c>
      <c r="J165" s="6">
        <v>1</v>
      </c>
      <c r="K165" s="6"/>
      <c r="L165" s="6"/>
      <c r="M165" s="6"/>
      <c r="N165" s="6">
        <v>0.76919999999999999</v>
      </c>
      <c r="O165" s="6" t="s">
        <v>372</v>
      </c>
      <c r="P165" s="6"/>
      <c r="Q165" s="5"/>
      <c r="R165" s="6"/>
      <c r="S165" s="15"/>
      <c r="T165" s="6"/>
      <c r="U165" s="5"/>
      <c r="V165" s="1"/>
      <c r="W165" s="1"/>
      <c r="X165" s="1"/>
      <c r="Y165" s="1"/>
      <c r="Z165" s="1"/>
    </row>
    <row r="166" spans="1:26" ht="24.75" hidden="1" customHeight="1" x14ac:dyDescent="0.2">
      <c r="A166" s="260"/>
      <c r="B166" s="260"/>
      <c r="C166" s="6" t="s">
        <v>373</v>
      </c>
      <c r="D166" s="13">
        <v>0.02</v>
      </c>
      <c r="E166" s="4" t="s">
        <v>28</v>
      </c>
      <c r="F166" s="6">
        <v>1</v>
      </c>
      <c r="G166" s="8" t="s">
        <v>374</v>
      </c>
      <c r="H166" s="7">
        <v>43101</v>
      </c>
      <c r="I166" s="7">
        <v>43189</v>
      </c>
      <c r="J166" s="6">
        <v>1</v>
      </c>
      <c r="K166" s="6"/>
      <c r="L166" s="6"/>
      <c r="M166" s="6"/>
      <c r="N166" s="6">
        <v>1</v>
      </c>
      <c r="O166" s="6" t="s">
        <v>375</v>
      </c>
      <c r="P166" s="6"/>
      <c r="Q166" s="5"/>
      <c r="R166" s="6"/>
      <c r="S166" s="15"/>
      <c r="T166" s="6"/>
      <c r="U166" s="5"/>
      <c r="V166" s="1"/>
      <c r="W166" s="1"/>
      <c r="X166" s="1"/>
      <c r="Y166" s="1"/>
      <c r="Z166" s="1"/>
    </row>
    <row r="167" spans="1:26" ht="24.75" hidden="1" customHeight="1" x14ac:dyDescent="0.2">
      <c r="A167" s="260"/>
      <c r="B167" s="260"/>
      <c r="C167" s="6" t="s">
        <v>376</v>
      </c>
      <c r="D167" s="13">
        <v>0.02</v>
      </c>
      <c r="E167" s="4" t="s">
        <v>53</v>
      </c>
      <c r="F167" s="4">
        <v>1</v>
      </c>
      <c r="G167" s="8" t="s">
        <v>377</v>
      </c>
      <c r="H167" s="7">
        <v>43191</v>
      </c>
      <c r="I167" s="7" t="s">
        <v>378</v>
      </c>
      <c r="J167" s="6">
        <v>0.5</v>
      </c>
      <c r="K167" s="6">
        <v>1</v>
      </c>
      <c r="L167" s="6"/>
      <c r="M167" s="6"/>
      <c r="N167" s="6">
        <v>0</v>
      </c>
      <c r="O167" s="6"/>
      <c r="P167" s="6"/>
      <c r="Q167" s="5"/>
      <c r="R167" s="6"/>
      <c r="S167" s="15"/>
      <c r="T167" s="6"/>
      <c r="U167" s="5"/>
      <c r="V167" s="1"/>
      <c r="W167" s="1"/>
      <c r="X167" s="1"/>
      <c r="Y167" s="1"/>
      <c r="Z167" s="1"/>
    </row>
    <row r="168" spans="1:26" ht="24.75" hidden="1" customHeight="1" x14ac:dyDescent="0.2">
      <c r="A168" s="260"/>
      <c r="B168" s="260"/>
      <c r="C168" s="6" t="s">
        <v>379</v>
      </c>
      <c r="D168" s="13">
        <v>0.03</v>
      </c>
      <c r="E168" s="4" t="s">
        <v>28</v>
      </c>
      <c r="F168" s="6">
        <v>0.85</v>
      </c>
      <c r="G168" s="8" t="s">
        <v>380</v>
      </c>
      <c r="H168" s="7">
        <v>43132</v>
      </c>
      <c r="I168" s="7">
        <v>43465</v>
      </c>
      <c r="J168" s="6">
        <v>0.25</v>
      </c>
      <c r="K168" s="6">
        <v>0.5</v>
      </c>
      <c r="L168" s="6">
        <v>0.75</v>
      </c>
      <c r="M168" s="6">
        <v>1</v>
      </c>
      <c r="N168" s="6">
        <v>0.1741</v>
      </c>
      <c r="O168" s="6" t="s">
        <v>381</v>
      </c>
      <c r="P168" s="6"/>
      <c r="Q168" s="5"/>
      <c r="R168" s="6"/>
      <c r="S168" s="15"/>
      <c r="T168" s="6"/>
      <c r="U168" s="5"/>
      <c r="V168" s="1"/>
      <c r="W168" s="1"/>
      <c r="X168" s="1"/>
      <c r="Y168" s="1"/>
      <c r="Z168" s="1"/>
    </row>
    <row r="169" spans="1:26" ht="24.75" hidden="1" customHeight="1" x14ac:dyDescent="0.2">
      <c r="A169" s="260"/>
      <c r="B169" s="260"/>
      <c r="C169" s="6" t="s">
        <v>379</v>
      </c>
      <c r="D169" s="13">
        <v>0.03</v>
      </c>
      <c r="E169" s="4" t="s">
        <v>28</v>
      </c>
      <c r="F169" s="6">
        <v>0.85</v>
      </c>
      <c r="G169" s="8" t="s">
        <v>382</v>
      </c>
      <c r="H169" s="7">
        <v>43132</v>
      </c>
      <c r="I169" s="7">
        <v>43465</v>
      </c>
      <c r="J169" s="6">
        <v>0.25</v>
      </c>
      <c r="K169" s="6">
        <v>0.5</v>
      </c>
      <c r="L169" s="6">
        <v>0.75</v>
      </c>
      <c r="M169" s="6">
        <v>1</v>
      </c>
      <c r="N169" s="6">
        <v>0.159</v>
      </c>
      <c r="O169" s="6" t="s">
        <v>383</v>
      </c>
      <c r="P169" s="6"/>
      <c r="Q169" s="5"/>
      <c r="R169" s="6"/>
      <c r="S169" s="15"/>
      <c r="T169" s="6"/>
      <c r="U169" s="5"/>
      <c r="V169" s="1"/>
      <c r="W169" s="1"/>
      <c r="X169" s="1"/>
      <c r="Y169" s="1"/>
      <c r="Z169" s="1"/>
    </row>
    <row r="170" spans="1:26" ht="24.75" hidden="1" customHeight="1" x14ac:dyDescent="0.2">
      <c r="A170" s="260"/>
      <c r="B170" s="260"/>
      <c r="C170" s="6" t="s">
        <v>379</v>
      </c>
      <c r="D170" s="13">
        <v>0.03</v>
      </c>
      <c r="E170" s="4" t="s">
        <v>28</v>
      </c>
      <c r="F170" s="6">
        <v>0.8</v>
      </c>
      <c r="G170" s="8" t="s">
        <v>384</v>
      </c>
      <c r="H170" s="7">
        <v>43132</v>
      </c>
      <c r="I170" s="7">
        <v>43465</v>
      </c>
      <c r="J170" s="6">
        <v>0.25</v>
      </c>
      <c r="K170" s="6">
        <v>0.5</v>
      </c>
      <c r="L170" s="6">
        <v>0.75</v>
      </c>
      <c r="M170" s="6">
        <v>1</v>
      </c>
      <c r="N170" s="6">
        <v>0.18179999999999999</v>
      </c>
      <c r="O170" s="6" t="s">
        <v>385</v>
      </c>
      <c r="P170" s="6"/>
      <c r="Q170" s="5"/>
      <c r="R170" s="6"/>
      <c r="S170" s="15"/>
      <c r="T170" s="6"/>
      <c r="U170" s="5"/>
      <c r="V170" s="1"/>
      <c r="W170" s="1"/>
      <c r="X170" s="1"/>
      <c r="Y170" s="1"/>
      <c r="Z170" s="1"/>
    </row>
    <row r="171" spans="1:26" ht="24.75" hidden="1" customHeight="1" x14ac:dyDescent="0.2">
      <c r="A171" s="260"/>
      <c r="B171" s="260"/>
      <c r="C171" s="6" t="s">
        <v>386</v>
      </c>
      <c r="D171" s="13">
        <v>0.03</v>
      </c>
      <c r="E171" s="4" t="s">
        <v>53</v>
      </c>
      <c r="F171" s="4">
        <v>4</v>
      </c>
      <c r="G171" s="8" t="s">
        <v>387</v>
      </c>
      <c r="H171" s="7">
        <v>43132</v>
      </c>
      <c r="I171" s="7">
        <v>43159</v>
      </c>
      <c r="J171" s="6">
        <v>1</v>
      </c>
      <c r="K171" s="6"/>
      <c r="L171" s="6"/>
      <c r="M171" s="6"/>
      <c r="N171" s="6">
        <v>0.5</v>
      </c>
      <c r="O171" s="6" t="s">
        <v>388</v>
      </c>
      <c r="P171" s="6"/>
      <c r="Q171" s="5"/>
      <c r="R171" s="6"/>
      <c r="S171" s="15"/>
      <c r="T171" s="6"/>
      <c r="U171" s="5"/>
      <c r="V171" s="1"/>
      <c r="W171" s="1"/>
      <c r="X171" s="1"/>
      <c r="Y171" s="1"/>
      <c r="Z171" s="1"/>
    </row>
    <row r="172" spans="1:26" ht="24.75" hidden="1" customHeight="1" x14ac:dyDescent="0.2">
      <c r="A172" s="260"/>
      <c r="B172" s="260"/>
      <c r="C172" s="6" t="s">
        <v>389</v>
      </c>
      <c r="D172" s="13">
        <v>0.03</v>
      </c>
      <c r="E172" s="4" t="s">
        <v>53</v>
      </c>
      <c r="F172" s="4">
        <v>4</v>
      </c>
      <c r="G172" s="8" t="s">
        <v>390</v>
      </c>
      <c r="H172" s="7">
        <v>43160</v>
      </c>
      <c r="I172" s="7">
        <v>43465</v>
      </c>
      <c r="J172" s="6">
        <v>0.25</v>
      </c>
      <c r="K172" s="6">
        <v>0.5</v>
      </c>
      <c r="L172" s="6">
        <v>0.75</v>
      </c>
      <c r="M172" s="6">
        <v>1</v>
      </c>
      <c r="N172" s="6">
        <v>0</v>
      </c>
      <c r="O172" s="6" t="s">
        <v>391</v>
      </c>
      <c r="P172" s="6"/>
      <c r="Q172" s="5"/>
      <c r="R172" s="6"/>
      <c r="S172" s="15"/>
      <c r="T172" s="6"/>
      <c r="U172" s="5"/>
      <c r="V172" s="1"/>
      <c r="W172" s="1"/>
      <c r="X172" s="1"/>
      <c r="Y172" s="1"/>
      <c r="Z172" s="1"/>
    </row>
    <row r="173" spans="1:26" ht="24.75" hidden="1" customHeight="1" x14ac:dyDescent="0.2">
      <c r="A173" s="260"/>
      <c r="B173" s="260"/>
      <c r="C173" s="6" t="s">
        <v>392</v>
      </c>
      <c r="D173" s="13">
        <v>0.02</v>
      </c>
      <c r="E173" s="4" t="s">
        <v>53</v>
      </c>
      <c r="F173" s="4">
        <v>1</v>
      </c>
      <c r="G173" s="8" t="s">
        <v>393</v>
      </c>
      <c r="H173" s="7">
        <v>43132</v>
      </c>
      <c r="I173" s="7">
        <v>43159</v>
      </c>
      <c r="J173" s="6">
        <v>1</v>
      </c>
      <c r="K173" s="6"/>
      <c r="L173" s="6"/>
      <c r="M173" s="6"/>
      <c r="N173" s="6">
        <v>0</v>
      </c>
      <c r="O173" s="5"/>
      <c r="P173" s="6"/>
      <c r="Q173" s="5"/>
      <c r="R173" s="6"/>
      <c r="S173" s="15"/>
      <c r="T173" s="6"/>
      <c r="U173" s="5"/>
      <c r="V173" s="1"/>
      <c r="W173" s="1"/>
      <c r="X173" s="1"/>
      <c r="Y173" s="1"/>
      <c r="Z173" s="1"/>
    </row>
    <row r="174" spans="1:26" ht="24.75" hidden="1" customHeight="1" x14ac:dyDescent="0.2">
      <c r="A174" s="261"/>
      <c r="B174" s="261"/>
      <c r="C174" s="6" t="s">
        <v>394</v>
      </c>
      <c r="D174" s="13">
        <v>0.03</v>
      </c>
      <c r="E174" s="4" t="s">
        <v>28</v>
      </c>
      <c r="F174" s="6">
        <v>1</v>
      </c>
      <c r="G174" s="8" t="s">
        <v>395</v>
      </c>
      <c r="H174" s="7">
        <v>43160</v>
      </c>
      <c r="I174" s="7">
        <v>43465</v>
      </c>
      <c r="J174" s="6">
        <v>0.25</v>
      </c>
      <c r="K174" s="6">
        <v>0.5</v>
      </c>
      <c r="L174" s="6">
        <v>0.75</v>
      </c>
      <c r="M174" s="6">
        <v>1</v>
      </c>
      <c r="N174" s="6">
        <v>0</v>
      </c>
      <c r="O174" s="5"/>
      <c r="P174" s="6"/>
      <c r="Q174" s="5"/>
      <c r="R174" s="6"/>
      <c r="S174" s="15"/>
      <c r="T174" s="6"/>
      <c r="U174" s="5"/>
      <c r="V174" s="1"/>
      <c r="W174" s="1"/>
      <c r="X174" s="1"/>
      <c r="Y174" s="1"/>
      <c r="Z174" s="1"/>
    </row>
    <row r="175" spans="1:26" ht="24.75" hidden="1" customHeight="1" x14ac:dyDescent="0.2">
      <c r="A175" s="16"/>
      <c r="B175" s="16"/>
      <c r="C175" s="47"/>
      <c r="D175" s="21">
        <f>SUM(D156:D174)</f>
        <v>0.50000000000000022</v>
      </c>
      <c r="E175" s="47"/>
      <c r="F175" s="48"/>
      <c r="G175" s="47"/>
      <c r="H175" s="47"/>
      <c r="I175" s="47"/>
      <c r="J175" s="47"/>
      <c r="K175" s="47"/>
      <c r="L175" s="47"/>
      <c r="M175" s="47"/>
      <c r="N175" s="47"/>
      <c r="O175" s="5"/>
      <c r="P175" s="5"/>
      <c r="Q175" s="5"/>
      <c r="R175" s="5"/>
      <c r="S175" s="15"/>
      <c r="T175" s="5"/>
      <c r="U175" s="5"/>
      <c r="V175" s="5"/>
      <c r="W175" s="1"/>
      <c r="X175" s="1"/>
      <c r="Y175" s="1"/>
      <c r="Z175" s="1"/>
    </row>
    <row r="176" spans="1:26" ht="24.75" hidden="1" customHeight="1" x14ac:dyDescent="0.2">
      <c r="A176" s="256" t="s">
        <v>75</v>
      </c>
      <c r="B176" s="257"/>
      <c r="C176" s="257"/>
      <c r="D176" s="257"/>
      <c r="E176" s="257"/>
      <c r="F176" s="257"/>
      <c r="G176" s="257"/>
      <c r="H176" s="257"/>
      <c r="I176" s="257"/>
      <c r="J176" s="257"/>
      <c r="K176" s="257"/>
      <c r="L176" s="257"/>
      <c r="M176" s="257"/>
      <c r="N176" s="257"/>
      <c r="O176" s="257"/>
      <c r="P176" s="257"/>
      <c r="Q176" s="257"/>
      <c r="R176" s="257"/>
      <c r="S176" s="257"/>
      <c r="T176" s="257"/>
      <c r="U176" s="257"/>
      <c r="V176" s="258"/>
      <c r="W176" s="1"/>
      <c r="X176" s="1"/>
      <c r="Y176" s="1"/>
      <c r="Z176" s="1"/>
    </row>
    <row r="177" spans="1:26" ht="24.75" hidden="1" customHeight="1" x14ac:dyDescent="0.2">
      <c r="A177" s="268" t="s">
        <v>1</v>
      </c>
      <c r="B177" s="268" t="s">
        <v>2</v>
      </c>
      <c r="C177" s="268" t="s">
        <v>3</v>
      </c>
      <c r="D177" s="268" t="s">
        <v>4</v>
      </c>
      <c r="E177" s="268" t="s">
        <v>5</v>
      </c>
      <c r="F177" s="270" t="s">
        <v>6</v>
      </c>
      <c r="G177" s="268" t="s">
        <v>7</v>
      </c>
      <c r="H177" s="269" t="s">
        <v>9</v>
      </c>
      <c r="I177" s="258"/>
      <c r="J177" s="269" t="s">
        <v>10</v>
      </c>
      <c r="K177" s="257"/>
      <c r="L177" s="257"/>
      <c r="M177" s="258"/>
      <c r="N177" s="277" t="s">
        <v>11</v>
      </c>
      <c r="O177" s="257"/>
      <c r="P177" s="257"/>
      <c r="Q177" s="257"/>
      <c r="R177" s="257"/>
      <c r="S177" s="257"/>
      <c r="T177" s="257"/>
      <c r="U177" s="258"/>
      <c r="V177" s="1"/>
      <c r="W177" s="1"/>
      <c r="X177" s="1"/>
      <c r="Y177" s="1"/>
      <c r="Z177" s="1"/>
    </row>
    <row r="178" spans="1:26" ht="24.75" hidden="1" customHeight="1" x14ac:dyDescent="0.2">
      <c r="A178" s="260"/>
      <c r="B178" s="260"/>
      <c r="C178" s="260"/>
      <c r="D178" s="260"/>
      <c r="E178" s="260"/>
      <c r="F178" s="260"/>
      <c r="G178" s="260"/>
      <c r="H178" s="278" t="s">
        <v>12</v>
      </c>
      <c r="I178" s="278" t="s">
        <v>76</v>
      </c>
      <c r="J178" s="17" t="s">
        <v>14</v>
      </c>
      <c r="K178" s="17" t="s">
        <v>15</v>
      </c>
      <c r="L178" s="17" t="s">
        <v>16</v>
      </c>
      <c r="M178" s="17" t="s">
        <v>17</v>
      </c>
      <c r="N178" s="271" t="s">
        <v>14</v>
      </c>
      <c r="O178" s="258"/>
      <c r="P178" s="271" t="s">
        <v>15</v>
      </c>
      <c r="Q178" s="258"/>
      <c r="R178" s="271" t="s">
        <v>16</v>
      </c>
      <c r="S178" s="258"/>
      <c r="T178" s="271" t="s">
        <v>17</v>
      </c>
      <c r="U178" s="258"/>
      <c r="V178" s="1"/>
      <c r="W178" s="1"/>
      <c r="X178" s="1"/>
      <c r="Y178" s="1"/>
      <c r="Z178" s="1"/>
    </row>
    <row r="179" spans="1:26" ht="24.75" hidden="1" customHeight="1" x14ac:dyDescent="0.2">
      <c r="A179" s="261"/>
      <c r="B179" s="261"/>
      <c r="C179" s="261"/>
      <c r="D179" s="261"/>
      <c r="E179" s="261"/>
      <c r="F179" s="261"/>
      <c r="G179" s="261"/>
      <c r="H179" s="261"/>
      <c r="I179" s="261"/>
      <c r="J179" s="18" t="s">
        <v>18</v>
      </c>
      <c r="K179" s="18" t="s">
        <v>18</v>
      </c>
      <c r="L179" s="18" t="s">
        <v>18</v>
      </c>
      <c r="M179" s="18" t="s">
        <v>18</v>
      </c>
      <c r="N179" s="3" t="s">
        <v>19</v>
      </c>
      <c r="O179" s="3" t="s">
        <v>20</v>
      </c>
      <c r="P179" s="3" t="s">
        <v>19</v>
      </c>
      <c r="Q179" s="3" t="s">
        <v>20</v>
      </c>
      <c r="R179" s="3" t="s">
        <v>19</v>
      </c>
      <c r="S179" s="3" t="s">
        <v>20</v>
      </c>
      <c r="T179" s="3" t="s">
        <v>19</v>
      </c>
      <c r="U179" s="3" t="s">
        <v>20</v>
      </c>
      <c r="V179" s="1"/>
      <c r="W179" s="1"/>
      <c r="X179" s="1"/>
      <c r="Y179" s="1"/>
      <c r="Z179" s="1"/>
    </row>
    <row r="180" spans="1:26" ht="24.75" hidden="1" customHeight="1" x14ac:dyDescent="0.2">
      <c r="A180" s="256" t="s">
        <v>396</v>
      </c>
      <c r="B180" s="257"/>
      <c r="C180" s="257"/>
      <c r="D180" s="257"/>
      <c r="E180" s="257"/>
      <c r="F180" s="257"/>
      <c r="G180" s="257"/>
      <c r="H180" s="257"/>
      <c r="I180" s="257"/>
      <c r="J180" s="257"/>
      <c r="K180" s="257"/>
      <c r="L180" s="257"/>
      <c r="M180" s="257"/>
      <c r="N180" s="257"/>
      <c r="O180" s="257"/>
      <c r="P180" s="257"/>
      <c r="Q180" s="257"/>
      <c r="R180" s="257"/>
      <c r="S180" s="257"/>
      <c r="T180" s="257"/>
      <c r="U180" s="257"/>
      <c r="V180" s="258"/>
      <c r="W180" s="1"/>
      <c r="X180" s="1"/>
      <c r="Y180" s="1"/>
      <c r="Z180" s="1"/>
    </row>
    <row r="181" spans="1:26" ht="24.75" hidden="1" customHeight="1" x14ac:dyDescent="0.2">
      <c r="A181" s="283"/>
      <c r="B181" s="283"/>
      <c r="C181" s="49" t="s">
        <v>397</v>
      </c>
      <c r="D181" s="50">
        <v>0.25</v>
      </c>
      <c r="E181" s="51" t="s">
        <v>28</v>
      </c>
      <c r="F181" s="50">
        <v>0.9</v>
      </c>
      <c r="G181" s="52" t="s">
        <v>398</v>
      </c>
      <c r="H181" s="7">
        <v>43102</v>
      </c>
      <c r="I181" s="7">
        <v>43464</v>
      </c>
      <c r="J181" s="51"/>
      <c r="K181" s="50">
        <v>0.3</v>
      </c>
      <c r="L181" s="51"/>
      <c r="M181" s="50">
        <v>0.9</v>
      </c>
      <c r="N181" s="53">
        <v>0.2</v>
      </c>
      <c r="O181" s="54" t="s">
        <v>399</v>
      </c>
      <c r="P181" s="5"/>
      <c r="Q181" s="5"/>
      <c r="R181" s="5"/>
      <c r="S181" s="15"/>
      <c r="T181" s="5"/>
      <c r="U181" s="5"/>
      <c r="V181" s="1"/>
      <c r="W181" s="1"/>
      <c r="X181" s="1"/>
      <c r="Y181" s="1"/>
      <c r="Z181" s="1"/>
    </row>
    <row r="182" spans="1:26" ht="24.75" hidden="1" customHeight="1" x14ac:dyDescent="0.2">
      <c r="A182" s="261"/>
      <c r="B182" s="261"/>
      <c r="C182" s="55" t="s">
        <v>400</v>
      </c>
      <c r="D182" s="50">
        <v>0.25</v>
      </c>
      <c r="E182" s="51" t="s">
        <v>28</v>
      </c>
      <c r="F182" s="50">
        <v>0.8</v>
      </c>
      <c r="G182" s="49" t="s">
        <v>401</v>
      </c>
      <c r="H182" s="7">
        <v>43102</v>
      </c>
      <c r="I182" s="7">
        <v>43464</v>
      </c>
      <c r="J182" s="51"/>
      <c r="K182" s="50">
        <v>0.3</v>
      </c>
      <c r="L182" s="51"/>
      <c r="M182" s="50">
        <v>0.8</v>
      </c>
      <c r="N182" s="53">
        <v>0.5</v>
      </c>
      <c r="O182" s="54" t="s">
        <v>402</v>
      </c>
      <c r="P182" s="5"/>
      <c r="Q182" s="5"/>
      <c r="R182" s="5"/>
      <c r="S182" s="15"/>
      <c r="T182" s="5"/>
      <c r="U182" s="5"/>
      <c r="V182" s="1"/>
      <c r="W182" s="1"/>
      <c r="X182" s="1"/>
      <c r="Y182" s="1"/>
      <c r="Z182" s="1"/>
    </row>
    <row r="183" spans="1:26" ht="24.75" hidden="1" customHeight="1" x14ac:dyDescent="0.2">
      <c r="A183" s="16"/>
      <c r="B183" s="16"/>
      <c r="C183" s="16"/>
      <c r="D183" s="21">
        <f>SUM(D181:D182)</f>
        <v>0.5</v>
      </c>
      <c r="E183" s="16"/>
      <c r="F183" s="25"/>
      <c r="G183" s="16"/>
      <c r="H183" s="16"/>
      <c r="I183" s="16"/>
      <c r="J183" s="16"/>
      <c r="K183" s="16"/>
      <c r="L183" s="16"/>
      <c r="M183" s="16"/>
      <c r="N183" s="16"/>
      <c r="O183" s="5"/>
      <c r="P183" s="5"/>
      <c r="Q183" s="5"/>
      <c r="R183" s="5"/>
      <c r="S183" s="15"/>
      <c r="T183" s="5"/>
      <c r="U183" s="5"/>
      <c r="V183" s="5"/>
      <c r="W183" s="1"/>
      <c r="X183" s="1"/>
      <c r="Y183" s="1"/>
      <c r="Z183" s="1"/>
    </row>
    <row r="184" spans="1:26" ht="24.75" hidden="1" customHeight="1" x14ac:dyDescent="0.2">
      <c r="A184" s="256" t="s">
        <v>75</v>
      </c>
      <c r="B184" s="257"/>
      <c r="C184" s="257"/>
      <c r="D184" s="257"/>
      <c r="E184" s="257"/>
      <c r="F184" s="257"/>
      <c r="G184" s="257"/>
      <c r="H184" s="257"/>
      <c r="I184" s="257"/>
      <c r="J184" s="257"/>
      <c r="K184" s="257"/>
      <c r="L184" s="257"/>
      <c r="M184" s="257"/>
      <c r="N184" s="257"/>
      <c r="O184" s="257"/>
      <c r="P184" s="257"/>
      <c r="Q184" s="257"/>
      <c r="R184" s="257"/>
      <c r="S184" s="257"/>
      <c r="T184" s="257"/>
      <c r="U184" s="257"/>
      <c r="V184" s="258"/>
      <c r="W184" s="1"/>
      <c r="X184" s="1"/>
      <c r="Y184" s="1"/>
      <c r="Z184" s="1"/>
    </row>
    <row r="185" spans="1:26" ht="24.75" hidden="1" customHeight="1" x14ac:dyDescent="0.2">
      <c r="A185" s="268" t="s">
        <v>1</v>
      </c>
      <c r="B185" s="268" t="s">
        <v>2</v>
      </c>
      <c r="C185" s="268" t="s">
        <v>3</v>
      </c>
      <c r="D185" s="268" t="s">
        <v>4</v>
      </c>
      <c r="E185" s="268" t="s">
        <v>5</v>
      </c>
      <c r="F185" s="270" t="s">
        <v>6</v>
      </c>
      <c r="G185" s="268" t="s">
        <v>7</v>
      </c>
      <c r="H185" s="269" t="s">
        <v>9</v>
      </c>
      <c r="I185" s="258"/>
      <c r="J185" s="269" t="s">
        <v>10</v>
      </c>
      <c r="K185" s="257"/>
      <c r="L185" s="257"/>
      <c r="M185" s="258"/>
      <c r="N185" s="277" t="s">
        <v>11</v>
      </c>
      <c r="O185" s="257"/>
      <c r="P185" s="257"/>
      <c r="Q185" s="257"/>
      <c r="R185" s="257"/>
      <c r="S185" s="257"/>
      <c r="T185" s="257"/>
      <c r="U185" s="258"/>
      <c r="V185" s="1"/>
      <c r="W185" s="1"/>
      <c r="X185" s="1"/>
      <c r="Y185" s="1"/>
      <c r="Z185" s="1"/>
    </row>
    <row r="186" spans="1:26" ht="24.75" hidden="1" customHeight="1" x14ac:dyDescent="0.2">
      <c r="A186" s="260"/>
      <c r="B186" s="260"/>
      <c r="C186" s="260"/>
      <c r="D186" s="260"/>
      <c r="E186" s="260"/>
      <c r="F186" s="260"/>
      <c r="G186" s="260"/>
      <c r="H186" s="278" t="s">
        <v>12</v>
      </c>
      <c r="I186" s="278" t="s">
        <v>76</v>
      </c>
      <c r="J186" s="17" t="s">
        <v>14</v>
      </c>
      <c r="K186" s="17" t="s">
        <v>15</v>
      </c>
      <c r="L186" s="17" t="s">
        <v>16</v>
      </c>
      <c r="M186" s="17" t="s">
        <v>17</v>
      </c>
      <c r="N186" s="271" t="s">
        <v>14</v>
      </c>
      <c r="O186" s="258"/>
      <c r="P186" s="271" t="s">
        <v>15</v>
      </c>
      <c r="Q186" s="258"/>
      <c r="R186" s="271" t="s">
        <v>16</v>
      </c>
      <c r="S186" s="258"/>
      <c r="T186" s="271" t="s">
        <v>17</v>
      </c>
      <c r="U186" s="258"/>
      <c r="V186" s="1"/>
      <c r="W186" s="1"/>
      <c r="X186" s="1"/>
      <c r="Y186" s="1"/>
      <c r="Z186" s="1"/>
    </row>
    <row r="187" spans="1:26" ht="24.75" hidden="1" customHeight="1" x14ac:dyDescent="0.2">
      <c r="A187" s="261"/>
      <c r="B187" s="261"/>
      <c r="C187" s="261"/>
      <c r="D187" s="261"/>
      <c r="E187" s="261"/>
      <c r="F187" s="261"/>
      <c r="G187" s="261"/>
      <c r="H187" s="261"/>
      <c r="I187" s="261"/>
      <c r="J187" s="18" t="s">
        <v>18</v>
      </c>
      <c r="K187" s="18" t="s">
        <v>18</v>
      </c>
      <c r="L187" s="18" t="s">
        <v>18</v>
      </c>
      <c r="M187" s="18" t="s">
        <v>18</v>
      </c>
      <c r="N187" s="3" t="s">
        <v>19</v>
      </c>
      <c r="O187" s="3" t="s">
        <v>20</v>
      </c>
      <c r="P187" s="3" t="s">
        <v>19</v>
      </c>
      <c r="Q187" s="3" t="s">
        <v>20</v>
      </c>
      <c r="R187" s="3" t="s">
        <v>19</v>
      </c>
      <c r="S187" s="3" t="s">
        <v>20</v>
      </c>
      <c r="T187" s="3" t="s">
        <v>19</v>
      </c>
      <c r="U187" s="3" t="s">
        <v>20</v>
      </c>
      <c r="V187" s="1"/>
      <c r="W187" s="1"/>
      <c r="X187" s="1"/>
      <c r="Y187" s="1"/>
      <c r="Z187" s="1"/>
    </row>
    <row r="188" spans="1:26" ht="24.75" hidden="1" customHeight="1" x14ac:dyDescent="0.2">
      <c r="A188" s="256" t="s">
        <v>403</v>
      </c>
      <c r="B188" s="257"/>
      <c r="C188" s="257"/>
      <c r="D188" s="257"/>
      <c r="E188" s="257"/>
      <c r="F188" s="257"/>
      <c r="G188" s="257"/>
      <c r="H188" s="257"/>
      <c r="I188" s="257"/>
      <c r="J188" s="257"/>
      <c r="K188" s="257"/>
      <c r="L188" s="257"/>
      <c r="M188" s="257"/>
      <c r="N188" s="257"/>
      <c r="O188" s="257"/>
      <c r="P188" s="257"/>
      <c r="Q188" s="257"/>
      <c r="R188" s="257"/>
      <c r="S188" s="257"/>
      <c r="T188" s="257"/>
      <c r="U188" s="257"/>
      <c r="V188" s="258"/>
      <c r="W188" s="1"/>
      <c r="X188" s="1"/>
      <c r="Y188" s="1"/>
      <c r="Z188" s="1"/>
    </row>
    <row r="189" spans="1:26" ht="24.75" hidden="1" customHeight="1" x14ac:dyDescent="0.2">
      <c r="A189" s="282" t="s">
        <v>78</v>
      </c>
      <c r="B189" s="284" t="s">
        <v>79</v>
      </c>
      <c r="C189" s="51" t="s">
        <v>404</v>
      </c>
      <c r="D189" s="50">
        <v>0.09</v>
      </c>
      <c r="E189" s="51" t="s">
        <v>53</v>
      </c>
      <c r="F189" s="51">
        <v>4</v>
      </c>
      <c r="G189" s="51" t="s">
        <v>405</v>
      </c>
      <c r="H189" s="56">
        <v>43101</v>
      </c>
      <c r="I189" s="56">
        <v>43465</v>
      </c>
      <c r="J189" s="50">
        <v>0.25</v>
      </c>
      <c r="K189" s="57">
        <v>2</v>
      </c>
      <c r="L189" s="57">
        <v>3</v>
      </c>
      <c r="M189" s="57">
        <v>4</v>
      </c>
      <c r="N189" s="21">
        <v>0.5</v>
      </c>
      <c r="O189" s="41" t="s">
        <v>406</v>
      </c>
      <c r="P189" s="5"/>
      <c r="Q189" s="5"/>
      <c r="R189" s="5"/>
      <c r="S189" s="15"/>
      <c r="T189" s="5"/>
      <c r="U189" s="5"/>
      <c r="V189" s="1"/>
      <c r="W189" s="1"/>
      <c r="X189" s="1"/>
      <c r="Y189" s="1"/>
      <c r="Z189" s="1"/>
    </row>
    <row r="190" spans="1:26" ht="24.75" hidden="1" customHeight="1" x14ac:dyDescent="0.2">
      <c r="A190" s="260"/>
      <c r="B190" s="260"/>
      <c r="C190" s="51" t="s">
        <v>407</v>
      </c>
      <c r="D190" s="50">
        <v>0.04</v>
      </c>
      <c r="E190" s="51" t="s">
        <v>53</v>
      </c>
      <c r="F190" s="51">
        <v>1</v>
      </c>
      <c r="G190" s="51" t="s">
        <v>408</v>
      </c>
      <c r="H190" s="56">
        <v>43101</v>
      </c>
      <c r="I190" s="56">
        <v>43465</v>
      </c>
      <c r="J190" s="50">
        <v>0.25</v>
      </c>
      <c r="K190" s="58">
        <v>0.5</v>
      </c>
      <c r="L190" s="58">
        <v>0.75</v>
      </c>
      <c r="M190" s="58">
        <v>1</v>
      </c>
      <c r="N190" s="21">
        <v>0.25</v>
      </c>
      <c r="O190" s="41" t="s">
        <v>409</v>
      </c>
      <c r="P190" s="5"/>
      <c r="Q190" s="5"/>
      <c r="R190" s="5"/>
      <c r="S190" s="15"/>
      <c r="T190" s="5"/>
      <c r="U190" s="5"/>
      <c r="V190" s="1"/>
      <c r="W190" s="1"/>
      <c r="X190" s="1"/>
      <c r="Y190" s="1"/>
      <c r="Z190" s="1"/>
    </row>
    <row r="191" spans="1:26" ht="24.75" hidden="1" customHeight="1" x14ac:dyDescent="0.2">
      <c r="A191" s="260"/>
      <c r="B191" s="260"/>
      <c r="C191" s="51" t="s">
        <v>410</v>
      </c>
      <c r="D191" s="50">
        <v>0.09</v>
      </c>
      <c r="E191" s="51" t="s">
        <v>53</v>
      </c>
      <c r="F191" s="51">
        <v>2</v>
      </c>
      <c r="G191" s="51" t="s">
        <v>411</v>
      </c>
      <c r="H191" s="56">
        <v>43101</v>
      </c>
      <c r="I191" s="56">
        <v>43373</v>
      </c>
      <c r="J191" s="50">
        <v>0.5</v>
      </c>
      <c r="K191" s="57"/>
      <c r="L191" s="57">
        <v>2</v>
      </c>
      <c r="M191" s="57"/>
      <c r="N191" s="21">
        <v>0</v>
      </c>
      <c r="O191" s="41" t="s">
        <v>412</v>
      </c>
      <c r="P191" s="5"/>
      <c r="Q191" s="5"/>
      <c r="R191" s="5"/>
      <c r="S191" s="15"/>
      <c r="T191" s="5"/>
      <c r="U191" s="5"/>
      <c r="V191" s="1"/>
      <c r="W191" s="1"/>
      <c r="X191" s="1"/>
      <c r="Y191" s="1"/>
      <c r="Z191" s="1"/>
    </row>
    <row r="192" spans="1:26" ht="24.75" hidden="1" customHeight="1" x14ac:dyDescent="0.2">
      <c r="A192" s="260"/>
      <c r="B192" s="260"/>
      <c r="C192" s="51" t="s">
        <v>413</v>
      </c>
      <c r="D192" s="50">
        <v>0.09</v>
      </c>
      <c r="E192" s="51" t="s">
        <v>53</v>
      </c>
      <c r="F192" s="51">
        <v>0.4</v>
      </c>
      <c r="G192" s="51" t="s">
        <v>414</v>
      </c>
      <c r="H192" s="56">
        <v>43101</v>
      </c>
      <c r="I192" s="56">
        <v>43465</v>
      </c>
      <c r="J192" s="50">
        <v>0.25</v>
      </c>
      <c r="K192" s="59">
        <v>0.2</v>
      </c>
      <c r="L192" s="59">
        <v>0.3</v>
      </c>
      <c r="M192" s="59">
        <v>0.4</v>
      </c>
      <c r="N192" s="21">
        <v>0.25</v>
      </c>
      <c r="O192" s="41" t="s">
        <v>415</v>
      </c>
      <c r="P192" s="5"/>
      <c r="Q192" s="5"/>
      <c r="R192" s="5"/>
      <c r="S192" s="15"/>
      <c r="T192" s="5"/>
      <c r="U192" s="5"/>
      <c r="V192" s="1"/>
      <c r="W192" s="1"/>
      <c r="X192" s="1"/>
      <c r="Y192" s="1"/>
      <c r="Z192" s="1"/>
    </row>
    <row r="193" spans="1:26" ht="24.75" hidden="1" customHeight="1" x14ac:dyDescent="0.2">
      <c r="A193" s="260"/>
      <c r="B193" s="260"/>
      <c r="C193" s="51" t="s">
        <v>416</v>
      </c>
      <c r="D193" s="50">
        <v>0.04</v>
      </c>
      <c r="E193" s="51" t="s">
        <v>53</v>
      </c>
      <c r="F193" s="51">
        <v>4</v>
      </c>
      <c r="G193" s="51" t="s">
        <v>417</v>
      </c>
      <c r="H193" s="56">
        <v>43101</v>
      </c>
      <c r="I193" s="56">
        <v>43465</v>
      </c>
      <c r="J193" s="50">
        <v>0.25</v>
      </c>
      <c r="K193" s="57">
        <v>2</v>
      </c>
      <c r="L193" s="57">
        <v>3</v>
      </c>
      <c r="M193" s="57">
        <v>4</v>
      </c>
      <c r="N193" s="21">
        <v>0.25</v>
      </c>
      <c r="O193" s="41" t="s">
        <v>418</v>
      </c>
      <c r="P193" s="5"/>
      <c r="Q193" s="5"/>
      <c r="R193" s="5"/>
      <c r="S193" s="15"/>
      <c r="T193" s="5"/>
      <c r="U193" s="5"/>
      <c r="V193" s="1"/>
      <c r="W193" s="1"/>
      <c r="X193" s="1"/>
      <c r="Y193" s="1"/>
      <c r="Z193" s="1"/>
    </row>
    <row r="194" spans="1:26" ht="24.75" hidden="1" customHeight="1" x14ac:dyDescent="0.2">
      <c r="A194" s="260"/>
      <c r="B194" s="260"/>
      <c r="C194" s="51" t="s">
        <v>419</v>
      </c>
      <c r="D194" s="50">
        <v>0.06</v>
      </c>
      <c r="E194" s="51" t="s">
        <v>53</v>
      </c>
      <c r="F194" s="51">
        <v>6</v>
      </c>
      <c r="G194" s="51" t="s">
        <v>420</v>
      </c>
      <c r="H194" s="56">
        <v>43101</v>
      </c>
      <c r="I194" s="56">
        <v>43465</v>
      </c>
      <c r="J194" s="50">
        <v>0.25</v>
      </c>
      <c r="K194" s="57">
        <v>3</v>
      </c>
      <c r="L194" s="57">
        <v>4</v>
      </c>
      <c r="M194" s="57">
        <v>6</v>
      </c>
      <c r="N194" s="21">
        <v>0.5</v>
      </c>
      <c r="O194" s="41" t="s">
        <v>421</v>
      </c>
      <c r="P194" s="5"/>
      <c r="Q194" s="5"/>
      <c r="R194" s="5"/>
      <c r="S194" s="15"/>
      <c r="T194" s="5"/>
      <c r="U194" s="5"/>
      <c r="V194" s="1"/>
      <c r="W194" s="1"/>
      <c r="X194" s="1"/>
      <c r="Y194" s="1"/>
      <c r="Z194" s="1"/>
    </row>
    <row r="195" spans="1:26" ht="24.75" hidden="1" customHeight="1" x14ac:dyDescent="0.2">
      <c r="A195" s="261"/>
      <c r="B195" s="261"/>
      <c r="C195" s="51" t="s">
        <v>422</v>
      </c>
      <c r="D195" s="50">
        <v>0.09</v>
      </c>
      <c r="E195" s="51" t="s">
        <v>53</v>
      </c>
      <c r="F195" s="51">
        <v>4</v>
      </c>
      <c r="G195" s="51" t="s">
        <v>423</v>
      </c>
      <c r="H195" s="56">
        <v>43101</v>
      </c>
      <c r="I195" s="56">
        <v>43465</v>
      </c>
      <c r="J195" s="50">
        <v>0.25</v>
      </c>
      <c r="K195" s="57">
        <v>2</v>
      </c>
      <c r="L195" s="57">
        <v>3</v>
      </c>
      <c r="M195" s="57">
        <v>4</v>
      </c>
      <c r="N195" s="21">
        <v>0.25</v>
      </c>
      <c r="O195" s="41" t="s">
        <v>424</v>
      </c>
      <c r="P195" s="5"/>
      <c r="Q195" s="5"/>
      <c r="R195" s="5"/>
      <c r="S195" s="15"/>
      <c r="T195" s="5"/>
      <c r="U195" s="5"/>
      <c r="V195" s="1"/>
      <c r="W195" s="1"/>
      <c r="X195" s="1"/>
      <c r="Y195" s="1"/>
      <c r="Z195" s="1"/>
    </row>
    <row r="196" spans="1:26" ht="24.75" hidden="1" customHeight="1" x14ac:dyDescent="0.2">
      <c r="A196" s="16"/>
      <c r="B196" s="16"/>
      <c r="C196" s="16"/>
      <c r="D196" s="21">
        <f>SUM(D189:D195)</f>
        <v>0.5</v>
      </c>
      <c r="E196" s="16"/>
      <c r="F196" s="25"/>
      <c r="G196" s="16"/>
      <c r="H196" s="16"/>
      <c r="I196" s="16"/>
      <c r="J196" s="16"/>
      <c r="K196" s="16"/>
      <c r="L196" s="16"/>
      <c r="M196" s="16"/>
      <c r="N196" s="16"/>
      <c r="O196" s="5"/>
      <c r="P196" s="5"/>
      <c r="Q196" s="5"/>
      <c r="R196" s="5"/>
      <c r="S196" s="15"/>
      <c r="T196" s="5"/>
      <c r="U196" s="5"/>
      <c r="V196" s="5"/>
      <c r="W196" s="1"/>
      <c r="X196" s="1"/>
      <c r="Y196" s="1"/>
      <c r="Z196" s="1"/>
    </row>
    <row r="197" spans="1:26" ht="24.75" customHeight="1" x14ac:dyDescent="0.2">
      <c r="A197" s="256" t="s">
        <v>75</v>
      </c>
      <c r="B197" s="257"/>
      <c r="C197" s="257"/>
      <c r="D197" s="257"/>
      <c r="E197" s="257"/>
      <c r="F197" s="257"/>
      <c r="G197" s="257"/>
      <c r="H197" s="257"/>
      <c r="I197" s="257"/>
      <c r="J197" s="257"/>
      <c r="K197" s="257"/>
      <c r="L197" s="257"/>
      <c r="M197" s="257"/>
      <c r="N197" s="257"/>
      <c r="O197" s="257"/>
      <c r="P197" s="257"/>
      <c r="Q197" s="257"/>
      <c r="R197" s="257"/>
      <c r="S197" s="257"/>
      <c r="T197" s="257"/>
      <c r="U197" s="257"/>
      <c r="V197" s="258"/>
      <c r="W197" s="1"/>
      <c r="X197" s="1"/>
      <c r="Y197" s="1"/>
      <c r="Z197" s="1"/>
    </row>
    <row r="198" spans="1:26" ht="24.75" customHeight="1" x14ac:dyDescent="0.2">
      <c r="A198" s="268" t="s">
        <v>1</v>
      </c>
      <c r="B198" s="268" t="s">
        <v>2</v>
      </c>
      <c r="C198" s="268" t="s">
        <v>3</v>
      </c>
      <c r="D198" s="268" t="s">
        <v>4</v>
      </c>
      <c r="E198" s="268" t="s">
        <v>5</v>
      </c>
      <c r="F198" s="270" t="s">
        <v>6</v>
      </c>
      <c r="G198" s="268" t="s">
        <v>7</v>
      </c>
      <c r="H198" s="269" t="s">
        <v>9</v>
      </c>
      <c r="I198" s="258"/>
      <c r="J198" s="269" t="s">
        <v>10</v>
      </c>
      <c r="K198" s="257"/>
      <c r="L198" s="257"/>
      <c r="M198" s="258"/>
      <c r="N198" s="277" t="s">
        <v>11</v>
      </c>
      <c r="O198" s="257"/>
      <c r="P198" s="257"/>
      <c r="Q198" s="257"/>
      <c r="R198" s="257"/>
      <c r="S198" s="257"/>
      <c r="T198" s="257"/>
      <c r="U198" s="258"/>
      <c r="V198" s="1"/>
      <c r="W198" s="1"/>
      <c r="X198" s="1"/>
      <c r="Y198" s="1"/>
      <c r="Z198" s="1"/>
    </row>
    <row r="199" spans="1:26" ht="24.75" customHeight="1" x14ac:dyDescent="0.2">
      <c r="A199" s="260"/>
      <c r="B199" s="260"/>
      <c r="C199" s="260"/>
      <c r="D199" s="260"/>
      <c r="E199" s="260"/>
      <c r="F199" s="260"/>
      <c r="G199" s="260"/>
      <c r="H199" s="278" t="s">
        <v>12</v>
      </c>
      <c r="I199" s="278" t="s">
        <v>76</v>
      </c>
      <c r="J199" s="17" t="s">
        <v>14</v>
      </c>
      <c r="K199" s="17" t="s">
        <v>15</v>
      </c>
      <c r="L199" s="17" t="s">
        <v>16</v>
      </c>
      <c r="M199" s="17" t="s">
        <v>17</v>
      </c>
      <c r="N199" s="271" t="s">
        <v>14</v>
      </c>
      <c r="O199" s="258"/>
      <c r="P199" s="271" t="s">
        <v>15</v>
      </c>
      <c r="Q199" s="258"/>
      <c r="R199" s="271" t="s">
        <v>16</v>
      </c>
      <c r="S199" s="258"/>
      <c r="T199" s="271" t="s">
        <v>17</v>
      </c>
      <c r="U199" s="258"/>
      <c r="V199" s="1"/>
      <c r="W199" s="1"/>
      <c r="X199" s="1"/>
      <c r="Y199" s="1"/>
      <c r="Z199" s="1"/>
    </row>
    <row r="200" spans="1:26" ht="45.75" customHeight="1" x14ac:dyDescent="0.2">
      <c r="A200" s="261"/>
      <c r="B200" s="261"/>
      <c r="C200" s="261"/>
      <c r="D200" s="261"/>
      <c r="E200" s="261"/>
      <c r="F200" s="261"/>
      <c r="G200" s="261"/>
      <c r="H200" s="261"/>
      <c r="I200" s="261"/>
      <c r="J200" s="18" t="s">
        <v>18</v>
      </c>
      <c r="K200" s="18" t="s">
        <v>18</v>
      </c>
      <c r="L200" s="18" t="s">
        <v>18</v>
      </c>
      <c r="M200" s="18" t="s">
        <v>18</v>
      </c>
      <c r="N200" s="3" t="s">
        <v>19</v>
      </c>
      <c r="O200" s="3" t="s">
        <v>20</v>
      </c>
      <c r="P200" s="3" t="s">
        <v>19</v>
      </c>
      <c r="Q200" s="3" t="s">
        <v>20</v>
      </c>
      <c r="R200" s="3" t="s">
        <v>19</v>
      </c>
      <c r="S200" s="3" t="s">
        <v>20</v>
      </c>
      <c r="T200" s="3" t="s">
        <v>19</v>
      </c>
      <c r="U200" s="3" t="s">
        <v>20</v>
      </c>
      <c r="V200" s="1"/>
      <c r="W200" s="1"/>
      <c r="X200" s="1"/>
      <c r="Y200" s="1"/>
      <c r="Z200" s="1"/>
    </row>
    <row r="201" spans="1:26" ht="24.75" customHeight="1" x14ac:dyDescent="0.2">
      <c r="A201" s="256" t="s">
        <v>425</v>
      </c>
      <c r="B201" s="257"/>
      <c r="C201" s="257"/>
      <c r="D201" s="257"/>
      <c r="E201" s="257"/>
      <c r="F201" s="257"/>
      <c r="G201" s="257"/>
      <c r="H201" s="257"/>
      <c r="I201" s="257"/>
      <c r="J201" s="257"/>
      <c r="K201" s="257"/>
      <c r="L201" s="257"/>
      <c r="M201" s="257"/>
      <c r="N201" s="257"/>
      <c r="O201" s="257"/>
      <c r="P201" s="257"/>
      <c r="Q201" s="257"/>
      <c r="R201" s="257"/>
      <c r="S201" s="257"/>
      <c r="T201" s="257"/>
      <c r="U201" s="257"/>
      <c r="V201" s="258"/>
      <c r="W201" s="1"/>
      <c r="X201" s="1"/>
      <c r="Y201" s="1"/>
      <c r="Z201" s="1"/>
    </row>
    <row r="202" spans="1:26" ht="93.75" customHeight="1" x14ac:dyDescent="0.2">
      <c r="A202" s="262" t="s">
        <v>78</v>
      </c>
      <c r="B202" s="262" t="s">
        <v>79</v>
      </c>
      <c r="C202" s="32" t="s">
        <v>426</v>
      </c>
      <c r="D202" s="60">
        <v>1.125E-2</v>
      </c>
      <c r="E202" s="6" t="s">
        <v>53</v>
      </c>
      <c r="F202" s="4">
        <v>150</v>
      </c>
      <c r="G202" s="51" t="s">
        <v>427</v>
      </c>
      <c r="H202" s="56">
        <v>43101</v>
      </c>
      <c r="I202" s="56">
        <v>43404</v>
      </c>
      <c r="J202" s="75">
        <v>0.3</v>
      </c>
      <c r="K202" s="76" t="s">
        <v>428</v>
      </c>
      <c r="L202" s="82">
        <f>96/150</f>
        <v>0.64</v>
      </c>
      <c r="M202" s="76" t="s">
        <v>799</v>
      </c>
      <c r="N202" s="83">
        <v>0.81</v>
      </c>
      <c r="O202" s="76" t="s">
        <v>428</v>
      </c>
      <c r="P202" s="82">
        <f>96/150</f>
        <v>0.64</v>
      </c>
      <c r="Q202" s="76" t="s">
        <v>799</v>
      </c>
      <c r="R202" s="84">
        <v>1</v>
      </c>
      <c r="S202" s="216" t="s">
        <v>761</v>
      </c>
      <c r="T202" s="5"/>
      <c r="U202" s="5"/>
      <c r="V202" s="1"/>
      <c r="W202" s="1"/>
      <c r="X202" s="1"/>
      <c r="Y202" s="1"/>
      <c r="Z202" s="1"/>
    </row>
    <row r="203" spans="1:26" ht="70.5" customHeight="1" x14ac:dyDescent="0.2">
      <c r="A203" s="260"/>
      <c r="B203" s="260"/>
      <c r="C203" s="32" t="s">
        <v>429</v>
      </c>
      <c r="D203" s="60">
        <v>6.2500000000000003E-3</v>
      </c>
      <c r="E203" s="6" t="s">
        <v>53</v>
      </c>
      <c r="F203" s="4">
        <v>1</v>
      </c>
      <c r="G203" s="284" t="s">
        <v>430</v>
      </c>
      <c r="H203" s="285">
        <v>43101</v>
      </c>
      <c r="I203" s="285">
        <v>43220</v>
      </c>
      <c r="J203" s="75">
        <v>0.75</v>
      </c>
      <c r="K203" s="76" t="s">
        <v>431</v>
      </c>
      <c r="L203" s="85">
        <v>1</v>
      </c>
      <c r="M203" s="101" t="s">
        <v>800</v>
      </c>
      <c r="N203" s="83">
        <v>0.4</v>
      </c>
      <c r="O203" s="76" t="s">
        <v>849</v>
      </c>
      <c r="P203" s="85">
        <v>1</v>
      </c>
      <c r="Q203" s="101" t="s">
        <v>800</v>
      </c>
      <c r="R203" s="84">
        <v>0.8</v>
      </c>
      <c r="S203" s="297" t="s">
        <v>880</v>
      </c>
      <c r="T203" s="5"/>
      <c r="U203" s="5"/>
      <c r="V203" s="1"/>
      <c r="W203" s="1"/>
      <c r="X203" s="1"/>
      <c r="Y203" s="1"/>
      <c r="Z203" s="1"/>
    </row>
    <row r="204" spans="1:26" ht="70.5" customHeight="1" x14ac:dyDescent="0.2">
      <c r="A204" s="260"/>
      <c r="B204" s="260"/>
      <c r="C204" s="32" t="s">
        <v>432</v>
      </c>
      <c r="D204" s="60">
        <v>6.2500000000000003E-3</v>
      </c>
      <c r="E204" s="6" t="s">
        <v>53</v>
      </c>
      <c r="F204" s="4">
        <v>3</v>
      </c>
      <c r="G204" s="261"/>
      <c r="H204" s="261"/>
      <c r="I204" s="261"/>
      <c r="J204" s="75">
        <v>0.75</v>
      </c>
      <c r="K204" s="76" t="s">
        <v>801</v>
      </c>
      <c r="L204" s="85">
        <v>0.75</v>
      </c>
      <c r="M204" s="102"/>
      <c r="N204" s="83">
        <v>0.4</v>
      </c>
      <c r="O204" s="76" t="s">
        <v>801</v>
      </c>
      <c r="P204" s="85">
        <v>0.75</v>
      </c>
      <c r="Q204" s="102"/>
      <c r="R204" s="84">
        <v>0.8</v>
      </c>
      <c r="S204" s="298"/>
      <c r="T204" s="5"/>
      <c r="U204" s="5"/>
      <c r="V204" s="1"/>
      <c r="W204" s="1"/>
      <c r="X204" s="1"/>
      <c r="Y204" s="1"/>
      <c r="Z204" s="1"/>
    </row>
    <row r="205" spans="1:26" ht="70.5" customHeight="1" x14ac:dyDescent="0.2">
      <c r="A205" s="260"/>
      <c r="B205" s="260"/>
      <c r="C205" s="32" t="s">
        <v>433</v>
      </c>
      <c r="D205" s="60">
        <v>1.125E-2</v>
      </c>
      <c r="E205" s="6" t="s">
        <v>53</v>
      </c>
      <c r="F205" s="4">
        <v>3</v>
      </c>
      <c r="G205" s="51" t="s">
        <v>434</v>
      </c>
      <c r="H205" s="56">
        <v>43101</v>
      </c>
      <c r="I205" s="56">
        <v>43251</v>
      </c>
      <c r="J205" s="75">
        <v>0.6</v>
      </c>
      <c r="K205" s="76" t="s">
        <v>435</v>
      </c>
      <c r="L205" s="85">
        <v>0.33</v>
      </c>
      <c r="M205" s="76" t="s">
        <v>802</v>
      </c>
      <c r="N205" s="83">
        <v>0.2</v>
      </c>
      <c r="O205" s="76" t="s">
        <v>435</v>
      </c>
      <c r="P205" s="85">
        <v>0.33</v>
      </c>
      <c r="Q205" s="76" t="s">
        <v>802</v>
      </c>
      <c r="R205" s="81">
        <v>0.33</v>
      </c>
      <c r="S205" s="216" t="s">
        <v>881</v>
      </c>
      <c r="T205" s="5"/>
      <c r="U205" s="5"/>
      <c r="V205" s="1"/>
      <c r="W205" s="1"/>
      <c r="X205" s="1"/>
      <c r="Y205" s="1"/>
      <c r="Z205" s="1"/>
    </row>
    <row r="206" spans="1:26" ht="165.75" customHeight="1" x14ac:dyDescent="0.2">
      <c r="A206" s="260"/>
      <c r="B206" s="260"/>
      <c r="C206" s="32" t="s">
        <v>436</v>
      </c>
      <c r="D206" s="60">
        <v>1.125E-2</v>
      </c>
      <c r="E206" s="6" t="s">
        <v>53</v>
      </c>
      <c r="F206" s="4">
        <v>1</v>
      </c>
      <c r="G206" s="51" t="s">
        <v>437</v>
      </c>
      <c r="H206" s="56">
        <v>43101</v>
      </c>
      <c r="I206" s="56">
        <v>43434</v>
      </c>
      <c r="J206" s="75">
        <v>0.27</v>
      </c>
      <c r="K206" s="76" t="s">
        <v>438</v>
      </c>
      <c r="L206" s="81">
        <v>0.5</v>
      </c>
      <c r="M206" s="103" t="s">
        <v>439</v>
      </c>
      <c r="N206" s="83">
        <v>0</v>
      </c>
      <c r="O206" s="76" t="s">
        <v>438</v>
      </c>
      <c r="P206" s="81">
        <v>0.5</v>
      </c>
      <c r="Q206" s="103" t="s">
        <v>439</v>
      </c>
      <c r="R206" s="86">
        <v>0.8</v>
      </c>
      <c r="S206" s="217" t="s">
        <v>882</v>
      </c>
      <c r="T206" s="5"/>
      <c r="U206" s="5"/>
      <c r="V206" s="1"/>
      <c r="W206" s="1"/>
      <c r="X206" s="1"/>
      <c r="Y206" s="1"/>
      <c r="Z206" s="1"/>
    </row>
    <row r="207" spans="1:26" ht="144" customHeight="1" x14ac:dyDescent="0.2">
      <c r="A207" s="260"/>
      <c r="B207" s="260"/>
      <c r="C207" s="32" t="s">
        <v>440</v>
      </c>
      <c r="D207" s="60">
        <v>1.125E-2</v>
      </c>
      <c r="E207" s="6" t="s">
        <v>28</v>
      </c>
      <c r="F207" s="6">
        <v>0.9</v>
      </c>
      <c r="G207" s="51" t="s">
        <v>441</v>
      </c>
      <c r="H207" s="56">
        <v>43101</v>
      </c>
      <c r="I207" s="56">
        <v>43434</v>
      </c>
      <c r="J207" s="75">
        <v>0.27</v>
      </c>
      <c r="K207" s="76" t="s">
        <v>442</v>
      </c>
      <c r="L207" s="81">
        <v>0.4</v>
      </c>
      <c r="M207" s="76" t="s">
        <v>443</v>
      </c>
      <c r="N207" s="83">
        <v>0.15</v>
      </c>
      <c r="O207" s="76" t="s">
        <v>442</v>
      </c>
      <c r="P207" s="81">
        <v>0.4</v>
      </c>
      <c r="Q207" s="76" t="s">
        <v>443</v>
      </c>
      <c r="R207" s="86">
        <v>0.8</v>
      </c>
      <c r="S207" s="217" t="s">
        <v>883</v>
      </c>
      <c r="T207" s="5"/>
      <c r="U207" s="5"/>
      <c r="V207" s="1"/>
      <c r="W207" s="1"/>
      <c r="X207" s="1"/>
      <c r="Y207" s="1"/>
      <c r="Z207" s="1"/>
    </row>
    <row r="208" spans="1:26" ht="70.5" customHeight="1" x14ac:dyDescent="0.2">
      <c r="A208" s="260"/>
      <c r="B208" s="260"/>
      <c r="C208" s="32" t="s">
        <v>444</v>
      </c>
      <c r="D208" s="60">
        <v>1.125E-2</v>
      </c>
      <c r="E208" s="6" t="s">
        <v>53</v>
      </c>
      <c r="F208" s="4">
        <v>2</v>
      </c>
      <c r="G208" s="51" t="s">
        <v>445</v>
      </c>
      <c r="H208" s="56">
        <v>43101</v>
      </c>
      <c r="I208" s="56">
        <v>43434</v>
      </c>
      <c r="J208" s="75">
        <v>0.27</v>
      </c>
      <c r="K208" s="87" t="s">
        <v>446</v>
      </c>
      <c r="L208" s="81">
        <v>0.4</v>
      </c>
      <c r="M208" s="76" t="s">
        <v>447</v>
      </c>
      <c r="N208" s="83">
        <v>0.15</v>
      </c>
      <c r="O208" s="87" t="s">
        <v>446</v>
      </c>
      <c r="P208" s="81">
        <v>0.4</v>
      </c>
      <c r="Q208" s="76" t="s">
        <v>447</v>
      </c>
      <c r="R208" s="86">
        <v>0.8</v>
      </c>
      <c r="S208" s="217" t="s">
        <v>884</v>
      </c>
      <c r="T208" s="5"/>
      <c r="U208" s="5"/>
      <c r="V208" s="1"/>
      <c r="W208" s="1"/>
      <c r="X208" s="1"/>
      <c r="Y208" s="1"/>
      <c r="Z208" s="1"/>
    </row>
    <row r="209" spans="1:26" ht="70.5" customHeight="1" x14ac:dyDescent="0.2">
      <c r="A209" s="260"/>
      <c r="B209" s="260"/>
      <c r="C209" s="32" t="s">
        <v>448</v>
      </c>
      <c r="D209" s="60">
        <v>1.125E-2</v>
      </c>
      <c r="E209" s="6" t="s">
        <v>53</v>
      </c>
      <c r="F209" s="4">
        <v>1</v>
      </c>
      <c r="G209" s="51" t="s">
        <v>449</v>
      </c>
      <c r="H209" s="56">
        <v>43101</v>
      </c>
      <c r="I209" s="56">
        <v>43434</v>
      </c>
      <c r="J209" s="75">
        <v>0.27</v>
      </c>
      <c r="K209" s="88" t="s">
        <v>450</v>
      </c>
      <c r="L209" s="81">
        <v>0.5</v>
      </c>
      <c r="M209" s="76" t="s">
        <v>451</v>
      </c>
      <c r="N209" s="83">
        <v>0.15</v>
      </c>
      <c r="O209" s="88" t="s">
        <v>450</v>
      </c>
      <c r="P209" s="81">
        <v>0.5</v>
      </c>
      <c r="Q209" s="76" t="s">
        <v>451</v>
      </c>
      <c r="R209" s="86">
        <v>0.8</v>
      </c>
      <c r="S209" s="217" t="s">
        <v>885</v>
      </c>
      <c r="T209" s="5"/>
      <c r="U209" s="5"/>
      <c r="V209" s="1"/>
      <c r="W209" s="1"/>
      <c r="X209" s="1"/>
      <c r="Y209" s="1"/>
      <c r="Z209" s="1"/>
    </row>
    <row r="210" spans="1:26" ht="70.5" customHeight="1" x14ac:dyDescent="0.2">
      <c r="A210" s="260"/>
      <c r="B210" s="260"/>
      <c r="C210" s="32" t="s">
        <v>452</v>
      </c>
      <c r="D210" s="60">
        <v>1.125E-2</v>
      </c>
      <c r="E210" s="6" t="s">
        <v>53</v>
      </c>
      <c r="F210" s="4">
        <v>1</v>
      </c>
      <c r="G210" s="74" t="s">
        <v>453</v>
      </c>
      <c r="H210" s="56">
        <v>43101</v>
      </c>
      <c r="I210" s="56">
        <v>43404</v>
      </c>
      <c r="J210" s="75">
        <v>0.3</v>
      </c>
      <c r="K210" s="76" t="s">
        <v>454</v>
      </c>
      <c r="L210" s="81">
        <v>0.4</v>
      </c>
      <c r="M210" s="76" t="s">
        <v>803</v>
      </c>
      <c r="N210" s="83">
        <v>0.15</v>
      </c>
      <c r="O210" s="76" t="s">
        <v>454</v>
      </c>
      <c r="P210" s="81">
        <v>0.4</v>
      </c>
      <c r="Q210" s="76" t="s">
        <v>803</v>
      </c>
      <c r="R210" s="83">
        <v>0.6</v>
      </c>
      <c r="S210" s="217" t="s">
        <v>768</v>
      </c>
      <c r="T210" s="5"/>
      <c r="U210" s="5"/>
      <c r="V210" s="1"/>
      <c r="W210" s="1"/>
      <c r="X210" s="1"/>
      <c r="Y210" s="1"/>
      <c r="Z210" s="1"/>
    </row>
    <row r="211" spans="1:26" ht="70.5" customHeight="1" x14ac:dyDescent="0.2">
      <c r="A211" s="260"/>
      <c r="B211" s="260"/>
      <c r="C211" s="32" t="s">
        <v>455</v>
      </c>
      <c r="D211" s="60">
        <v>1.125E-2</v>
      </c>
      <c r="E211" s="6" t="s">
        <v>53</v>
      </c>
      <c r="F211" s="4">
        <v>1</v>
      </c>
      <c r="G211" s="51" t="s">
        <v>456</v>
      </c>
      <c r="H211" s="56">
        <v>43101</v>
      </c>
      <c r="I211" s="56">
        <v>43373</v>
      </c>
      <c r="J211" s="75">
        <v>0.33</v>
      </c>
      <c r="K211" s="76" t="s">
        <v>457</v>
      </c>
      <c r="L211" s="81">
        <v>0.33</v>
      </c>
      <c r="M211" s="76" t="s">
        <v>804</v>
      </c>
      <c r="N211" s="83">
        <v>0</v>
      </c>
      <c r="O211" s="76" t="s">
        <v>457</v>
      </c>
      <c r="P211" s="81">
        <v>0.33</v>
      </c>
      <c r="Q211" s="76" t="s">
        <v>804</v>
      </c>
      <c r="R211" s="86">
        <v>0.3</v>
      </c>
      <c r="S211" s="217" t="s">
        <v>769</v>
      </c>
      <c r="T211" s="5"/>
      <c r="U211" s="5"/>
      <c r="V211" s="1"/>
      <c r="W211" s="1"/>
      <c r="X211" s="1"/>
      <c r="Y211" s="1"/>
      <c r="Z211" s="1"/>
    </row>
    <row r="212" spans="1:26" ht="99" customHeight="1" x14ac:dyDescent="0.2">
      <c r="A212" s="260"/>
      <c r="B212" s="260"/>
      <c r="C212" s="32" t="s">
        <v>458</v>
      </c>
      <c r="D212" s="60">
        <v>1.125E-2</v>
      </c>
      <c r="E212" s="6" t="s">
        <v>28</v>
      </c>
      <c r="F212" s="6">
        <v>0.9</v>
      </c>
      <c r="G212" s="51" t="s">
        <v>459</v>
      </c>
      <c r="H212" s="56">
        <v>43101</v>
      </c>
      <c r="I212" s="56">
        <v>43434</v>
      </c>
      <c r="J212" s="75">
        <v>0.27</v>
      </c>
      <c r="K212" s="76" t="s">
        <v>460</v>
      </c>
      <c r="L212" s="90">
        <v>0.2</v>
      </c>
      <c r="M212" s="76" t="s">
        <v>805</v>
      </c>
      <c r="N212" s="83">
        <v>0.15</v>
      </c>
      <c r="O212" s="76" t="s">
        <v>460</v>
      </c>
      <c r="P212" s="90">
        <v>0.2</v>
      </c>
      <c r="Q212" s="76" t="s">
        <v>805</v>
      </c>
      <c r="R212" s="86">
        <v>0.25</v>
      </c>
      <c r="S212" s="217" t="s">
        <v>754</v>
      </c>
      <c r="T212" s="5"/>
      <c r="U212" s="5"/>
      <c r="V212" s="1"/>
      <c r="W212" s="1"/>
      <c r="X212" s="1"/>
      <c r="Y212" s="1"/>
      <c r="Z212" s="1"/>
    </row>
    <row r="213" spans="1:26" ht="132.75" customHeight="1" x14ac:dyDescent="0.2">
      <c r="A213" s="260"/>
      <c r="B213" s="260"/>
      <c r="C213" s="32" t="s">
        <v>461</v>
      </c>
      <c r="D213" s="60">
        <v>1.125E-2</v>
      </c>
      <c r="E213" s="6" t="s">
        <v>28</v>
      </c>
      <c r="F213" s="6">
        <v>1</v>
      </c>
      <c r="G213" s="51" t="s">
        <v>462</v>
      </c>
      <c r="H213" s="56">
        <v>43101</v>
      </c>
      <c r="I213" s="56">
        <v>43465</v>
      </c>
      <c r="J213" s="75">
        <v>0.24</v>
      </c>
      <c r="K213" s="76" t="s">
        <v>879</v>
      </c>
      <c r="L213" s="90">
        <v>0.48</v>
      </c>
      <c r="M213" s="76" t="s">
        <v>806</v>
      </c>
      <c r="N213" s="83">
        <v>0.24</v>
      </c>
      <c r="O213" s="76" t="s">
        <v>879</v>
      </c>
      <c r="P213" s="90">
        <v>0.48</v>
      </c>
      <c r="Q213" s="76" t="s">
        <v>806</v>
      </c>
      <c r="R213" s="91">
        <v>0.9</v>
      </c>
      <c r="S213" s="216" t="s">
        <v>755</v>
      </c>
      <c r="T213" s="5"/>
      <c r="U213" s="5"/>
      <c r="V213" s="1"/>
      <c r="W213" s="1"/>
      <c r="X213" s="1"/>
      <c r="Y213" s="1"/>
      <c r="Z213" s="1"/>
    </row>
    <row r="214" spans="1:26" ht="132.75" customHeight="1" x14ac:dyDescent="0.2">
      <c r="A214" s="260"/>
      <c r="B214" s="260"/>
      <c r="C214" s="32" t="s">
        <v>463</v>
      </c>
      <c r="D214" s="60">
        <v>3.125E-2</v>
      </c>
      <c r="E214" s="6" t="s">
        <v>28</v>
      </c>
      <c r="F214" s="6">
        <v>1</v>
      </c>
      <c r="G214" s="51" t="s">
        <v>464</v>
      </c>
      <c r="H214" s="56">
        <v>43101</v>
      </c>
      <c r="I214" s="56">
        <v>43465</v>
      </c>
      <c r="J214" s="75">
        <v>0.24</v>
      </c>
      <c r="K214" s="76" t="s">
        <v>465</v>
      </c>
      <c r="L214" s="92">
        <v>0.48</v>
      </c>
      <c r="M214" s="76" t="s">
        <v>807</v>
      </c>
      <c r="N214" s="83">
        <v>0.15</v>
      </c>
      <c r="O214" s="76" t="s">
        <v>465</v>
      </c>
      <c r="P214" s="92">
        <v>0.48</v>
      </c>
      <c r="Q214" s="76" t="s">
        <v>807</v>
      </c>
      <c r="R214" s="91">
        <v>0.92</v>
      </c>
      <c r="S214" s="216" t="s">
        <v>756</v>
      </c>
      <c r="T214" s="5"/>
      <c r="U214" s="5"/>
      <c r="V214" s="1"/>
      <c r="W214" s="1"/>
      <c r="X214" s="1"/>
      <c r="Y214" s="1"/>
      <c r="Z214" s="1"/>
    </row>
    <row r="215" spans="1:26" ht="70.5" customHeight="1" x14ac:dyDescent="0.2">
      <c r="A215" s="260"/>
      <c r="B215" s="260"/>
      <c r="C215" s="32" t="s">
        <v>466</v>
      </c>
      <c r="D215" s="60">
        <v>3.125E-2</v>
      </c>
      <c r="E215" s="6" t="s">
        <v>28</v>
      </c>
      <c r="F215" s="6">
        <v>1</v>
      </c>
      <c r="G215" s="51" t="s">
        <v>467</v>
      </c>
      <c r="H215" s="56">
        <v>43101</v>
      </c>
      <c r="I215" s="56">
        <v>43465</v>
      </c>
      <c r="J215" s="75">
        <v>0.24</v>
      </c>
      <c r="K215" s="76" t="s">
        <v>468</v>
      </c>
      <c r="L215" s="81">
        <v>0.5</v>
      </c>
      <c r="M215" s="76" t="s">
        <v>808</v>
      </c>
      <c r="N215" s="83">
        <v>0.02</v>
      </c>
      <c r="O215" s="76" t="s">
        <v>468</v>
      </c>
      <c r="P215" s="81">
        <v>0.5</v>
      </c>
      <c r="Q215" s="76" t="s">
        <v>808</v>
      </c>
      <c r="R215" s="91">
        <v>0.8</v>
      </c>
      <c r="S215" s="216" t="s">
        <v>757</v>
      </c>
      <c r="T215" s="5"/>
      <c r="U215" s="5"/>
      <c r="V215" s="1"/>
      <c r="W215" s="1"/>
      <c r="X215" s="1"/>
      <c r="Y215" s="1"/>
      <c r="Z215" s="1"/>
    </row>
    <row r="216" spans="1:26" ht="70.5" customHeight="1" x14ac:dyDescent="0.2">
      <c r="A216" s="260"/>
      <c r="B216" s="260"/>
      <c r="C216" s="32" t="s">
        <v>469</v>
      </c>
      <c r="D216" s="60">
        <v>3.125E-2</v>
      </c>
      <c r="E216" s="6" t="s">
        <v>28</v>
      </c>
      <c r="F216" s="6">
        <v>0.9</v>
      </c>
      <c r="G216" s="51" t="s">
        <v>470</v>
      </c>
      <c r="H216" s="56">
        <v>43101</v>
      </c>
      <c r="I216" s="56">
        <v>43465</v>
      </c>
      <c r="J216" s="75">
        <v>0.24</v>
      </c>
      <c r="K216" s="76" t="s">
        <v>471</v>
      </c>
      <c r="L216" s="81">
        <v>0.1</v>
      </c>
      <c r="M216" s="76" t="s">
        <v>468</v>
      </c>
      <c r="N216" s="83">
        <v>0.24</v>
      </c>
      <c r="O216" s="76" t="s">
        <v>471</v>
      </c>
      <c r="P216" s="81">
        <v>0.1</v>
      </c>
      <c r="Q216" s="76" t="s">
        <v>468</v>
      </c>
      <c r="R216" s="91">
        <v>0.8</v>
      </c>
      <c r="S216" s="216" t="s">
        <v>758</v>
      </c>
      <c r="T216" s="5"/>
      <c r="U216" s="5"/>
      <c r="V216" s="1"/>
      <c r="W216" s="1"/>
      <c r="X216" s="1"/>
      <c r="Y216" s="1"/>
      <c r="Z216" s="1"/>
    </row>
    <row r="217" spans="1:26" ht="70.5" customHeight="1" x14ac:dyDescent="0.2">
      <c r="A217" s="260"/>
      <c r="B217" s="260"/>
      <c r="C217" s="32" t="s">
        <v>472</v>
      </c>
      <c r="D217" s="60">
        <v>3.125E-2</v>
      </c>
      <c r="E217" s="6" t="s">
        <v>28</v>
      </c>
      <c r="F217" s="6">
        <v>0.9</v>
      </c>
      <c r="G217" s="74" t="s">
        <v>473</v>
      </c>
      <c r="H217" s="56">
        <v>43101</v>
      </c>
      <c r="I217" s="56">
        <v>43465</v>
      </c>
      <c r="J217" s="75">
        <v>0.24</v>
      </c>
      <c r="K217" s="76" t="s">
        <v>474</v>
      </c>
      <c r="L217" s="81">
        <v>0.48</v>
      </c>
      <c r="M217" s="76" t="s">
        <v>809</v>
      </c>
      <c r="N217" s="83">
        <v>0.24</v>
      </c>
      <c r="O217" s="76" t="s">
        <v>474</v>
      </c>
      <c r="P217" s="81">
        <v>0.48</v>
      </c>
      <c r="Q217" s="76" t="s">
        <v>809</v>
      </c>
      <c r="R217" s="86">
        <v>0.8</v>
      </c>
      <c r="S217" s="216" t="s">
        <v>893</v>
      </c>
      <c r="T217" s="5"/>
      <c r="U217" s="5"/>
      <c r="V217" s="1"/>
      <c r="W217" s="1"/>
      <c r="X217" s="1"/>
      <c r="Y217" s="1"/>
      <c r="Z217" s="1"/>
    </row>
    <row r="218" spans="1:26" ht="70.5" customHeight="1" x14ac:dyDescent="0.2">
      <c r="A218" s="260"/>
      <c r="B218" s="260"/>
      <c r="C218" s="32" t="s">
        <v>475</v>
      </c>
      <c r="D218" s="60">
        <v>2.5000000000000001E-2</v>
      </c>
      <c r="E218" s="6" t="s">
        <v>28</v>
      </c>
      <c r="F218" s="6">
        <v>0.7</v>
      </c>
      <c r="G218" s="51" t="s">
        <v>476</v>
      </c>
      <c r="H218" s="56">
        <v>43101</v>
      </c>
      <c r="I218" s="56">
        <v>43434</v>
      </c>
      <c r="J218" s="75">
        <v>0.27</v>
      </c>
      <c r="K218" s="78" t="s">
        <v>457</v>
      </c>
      <c r="L218" s="89">
        <v>0.27</v>
      </c>
      <c r="M218" s="76" t="s">
        <v>810</v>
      </c>
      <c r="N218" s="83">
        <v>0</v>
      </c>
      <c r="O218" s="78" t="s">
        <v>457</v>
      </c>
      <c r="P218" s="89">
        <v>0.27</v>
      </c>
      <c r="Q218" s="76" t="s">
        <v>810</v>
      </c>
      <c r="R218" s="81">
        <v>0.4</v>
      </c>
      <c r="S218" s="216" t="s">
        <v>762</v>
      </c>
      <c r="T218" s="5"/>
      <c r="U218" s="5"/>
      <c r="V218" s="1"/>
      <c r="W218" s="1"/>
      <c r="X218" s="1"/>
      <c r="Y218" s="1"/>
      <c r="Z218" s="1"/>
    </row>
    <row r="219" spans="1:26" ht="105" customHeight="1" x14ac:dyDescent="0.2">
      <c r="A219" s="260"/>
      <c r="B219" s="260"/>
      <c r="C219" s="32" t="s">
        <v>477</v>
      </c>
      <c r="D219" s="60">
        <v>1.2500000000000001E-2</v>
      </c>
      <c r="E219" s="6" t="s">
        <v>53</v>
      </c>
      <c r="F219" s="4">
        <v>1</v>
      </c>
      <c r="G219" s="51" t="s">
        <v>478</v>
      </c>
      <c r="H219" s="56">
        <v>43101</v>
      </c>
      <c r="I219" s="56">
        <v>43434</v>
      </c>
      <c r="J219" s="75">
        <v>0.27</v>
      </c>
      <c r="K219" s="78" t="s">
        <v>457</v>
      </c>
      <c r="L219" s="93">
        <v>0</v>
      </c>
      <c r="M219" s="76" t="s">
        <v>457</v>
      </c>
      <c r="N219" s="83">
        <v>0</v>
      </c>
      <c r="O219" s="78" t="s">
        <v>457</v>
      </c>
      <c r="P219" s="93">
        <v>0</v>
      </c>
      <c r="Q219" s="76" t="s">
        <v>457</v>
      </c>
      <c r="R219" s="81">
        <v>0.5</v>
      </c>
      <c r="S219" s="218" t="s">
        <v>763</v>
      </c>
      <c r="T219" s="5"/>
      <c r="U219" s="5"/>
      <c r="V219" s="1"/>
      <c r="W219" s="1"/>
      <c r="X219" s="1"/>
      <c r="Y219" s="1"/>
      <c r="Z219" s="1"/>
    </row>
    <row r="220" spans="1:26" ht="117" customHeight="1" x14ac:dyDescent="0.2">
      <c r="A220" s="260"/>
      <c r="B220" s="260"/>
      <c r="C220" s="32" t="s">
        <v>479</v>
      </c>
      <c r="D220" s="60">
        <v>2.5000000000000001E-2</v>
      </c>
      <c r="E220" s="6" t="s">
        <v>53</v>
      </c>
      <c r="F220" s="4">
        <v>1</v>
      </c>
      <c r="G220" s="51" t="s">
        <v>480</v>
      </c>
      <c r="H220" s="56">
        <v>43101</v>
      </c>
      <c r="I220" s="56">
        <v>43434</v>
      </c>
      <c r="J220" s="75">
        <v>0.27</v>
      </c>
      <c r="K220" s="78" t="s">
        <v>481</v>
      </c>
      <c r="L220" s="89">
        <v>0.54</v>
      </c>
      <c r="M220" s="76" t="s">
        <v>811</v>
      </c>
      <c r="N220" s="83">
        <v>0.27</v>
      </c>
      <c r="O220" s="78" t="s">
        <v>481</v>
      </c>
      <c r="P220" s="89">
        <v>0.54</v>
      </c>
      <c r="Q220" s="76" t="s">
        <v>811</v>
      </c>
      <c r="R220" s="81">
        <v>0.5</v>
      </c>
      <c r="S220" s="216" t="s">
        <v>764</v>
      </c>
      <c r="T220" s="5"/>
      <c r="U220" s="5"/>
      <c r="V220" s="1"/>
      <c r="W220" s="1"/>
      <c r="X220" s="1"/>
      <c r="Y220" s="1"/>
      <c r="Z220" s="1"/>
    </row>
    <row r="221" spans="1:26" ht="87.75" customHeight="1" x14ac:dyDescent="0.2">
      <c r="A221" s="260"/>
      <c r="B221" s="260"/>
      <c r="C221" s="32" t="s">
        <v>482</v>
      </c>
      <c r="D221" s="60">
        <v>1.2500000000000001E-2</v>
      </c>
      <c r="E221" s="6" t="s">
        <v>53</v>
      </c>
      <c r="F221" s="4">
        <v>1</v>
      </c>
      <c r="G221" s="51" t="s">
        <v>483</v>
      </c>
      <c r="H221" s="56">
        <v>43101</v>
      </c>
      <c r="I221" s="56">
        <v>43434</v>
      </c>
      <c r="J221" s="75">
        <v>0.27</v>
      </c>
      <c r="K221" s="78" t="s">
        <v>457</v>
      </c>
      <c r="L221" s="93">
        <v>0</v>
      </c>
      <c r="M221" s="76" t="s">
        <v>457</v>
      </c>
      <c r="N221" s="83">
        <v>0</v>
      </c>
      <c r="O221" s="78" t="s">
        <v>457</v>
      </c>
      <c r="P221" s="93">
        <v>0</v>
      </c>
      <c r="Q221" s="76" t="s">
        <v>457</v>
      </c>
      <c r="R221" s="94">
        <v>0.5</v>
      </c>
      <c r="S221" s="218" t="s">
        <v>765</v>
      </c>
      <c r="T221" s="5"/>
      <c r="U221" s="5"/>
      <c r="V221" s="1"/>
      <c r="W221" s="1"/>
      <c r="X221" s="1"/>
      <c r="Y221" s="1"/>
      <c r="Z221" s="1"/>
    </row>
    <row r="222" spans="1:26" ht="70.5" customHeight="1" x14ac:dyDescent="0.2">
      <c r="A222" s="260"/>
      <c r="B222" s="260"/>
      <c r="C222" s="32" t="s">
        <v>484</v>
      </c>
      <c r="D222" s="60">
        <v>2.5000000000000001E-2</v>
      </c>
      <c r="E222" s="6" t="s">
        <v>53</v>
      </c>
      <c r="F222" s="4">
        <v>2</v>
      </c>
      <c r="G222" s="51" t="s">
        <v>485</v>
      </c>
      <c r="H222" s="56">
        <v>43101</v>
      </c>
      <c r="I222" s="56">
        <v>43434</v>
      </c>
      <c r="J222" s="75">
        <v>0.27</v>
      </c>
      <c r="K222" s="76" t="s">
        <v>486</v>
      </c>
      <c r="L222" s="93">
        <v>0.5</v>
      </c>
      <c r="M222" s="76" t="s">
        <v>812</v>
      </c>
      <c r="N222" s="83">
        <v>0.15</v>
      </c>
      <c r="O222" s="76" t="s">
        <v>486</v>
      </c>
      <c r="P222" s="93">
        <v>0.5</v>
      </c>
      <c r="Q222" s="76" t="s">
        <v>812</v>
      </c>
      <c r="R222" s="94"/>
      <c r="S222" s="218" t="s">
        <v>886</v>
      </c>
      <c r="T222" s="5"/>
      <c r="U222" s="5"/>
      <c r="V222" s="1"/>
      <c r="W222" s="1"/>
      <c r="X222" s="1"/>
      <c r="Y222" s="1"/>
      <c r="Z222" s="1"/>
    </row>
    <row r="223" spans="1:26" ht="70.5" customHeight="1" x14ac:dyDescent="0.2">
      <c r="A223" s="260"/>
      <c r="B223" s="260"/>
      <c r="C223" s="32" t="s">
        <v>487</v>
      </c>
      <c r="D223" s="60">
        <v>1.2500000000000001E-2</v>
      </c>
      <c r="E223" s="6" t="s">
        <v>53</v>
      </c>
      <c r="F223" s="4">
        <v>2</v>
      </c>
      <c r="G223" s="51" t="s">
        <v>488</v>
      </c>
      <c r="H223" s="56">
        <v>43101</v>
      </c>
      <c r="I223" s="56">
        <v>43434</v>
      </c>
      <c r="J223" s="75">
        <v>0.27</v>
      </c>
      <c r="K223" s="76" t="s">
        <v>489</v>
      </c>
      <c r="L223" s="93">
        <v>1</v>
      </c>
      <c r="M223" s="76" t="s">
        <v>813</v>
      </c>
      <c r="N223" s="83">
        <v>0.15</v>
      </c>
      <c r="O223" s="76" t="s">
        <v>489</v>
      </c>
      <c r="P223" s="93">
        <v>1</v>
      </c>
      <c r="Q223" s="76" t="s">
        <v>813</v>
      </c>
      <c r="R223" s="104"/>
      <c r="S223" s="217" t="s">
        <v>887</v>
      </c>
      <c r="T223" s="5"/>
      <c r="U223" s="5"/>
      <c r="V223" s="1"/>
      <c r="W223" s="1"/>
      <c r="X223" s="1"/>
      <c r="Y223" s="1"/>
      <c r="Z223" s="1"/>
    </row>
    <row r="224" spans="1:26" ht="70.5" customHeight="1" x14ac:dyDescent="0.2">
      <c r="A224" s="260"/>
      <c r="B224" s="260"/>
      <c r="C224" s="32" t="s">
        <v>490</v>
      </c>
      <c r="D224" s="60">
        <v>1.2500000000000001E-2</v>
      </c>
      <c r="E224" s="6" t="s">
        <v>28</v>
      </c>
      <c r="F224" s="6">
        <v>1</v>
      </c>
      <c r="G224" s="51" t="s">
        <v>491</v>
      </c>
      <c r="H224" s="56">
        <v>43101</v>
      </c>
      <c r="I224" s="56">
        <v>43434</v>
      </c>
      <c r="J224" s="75">
        <v>0.27</v>
      </c>
      <c r="K224" s="76" t="s">
        <v>492</v>
      </c>
      <c r="L224" s="93">
        <v>0.5</v>
      </c>
      <c r="M224" s="76" t="s">
        <v>492</v>
      </c>
      <c r="N224" s="83">
        <v>0.15</v>
      </c>
      <c r="O224" s="76" t="s">
        <v>492</v>
      </c>
      <c r="P224" s="93">
        <v>0.5</v>
      </c>
      <c r="Q224" s="76" t="s">
        <v>492</v>
      </c>
      <c r="R224" s="104"/>
      <c r="S224" s="217" t="s">
        <v>888</v>
      </c>
      <c r="T224" s="5"/>
      <c r="U224" s="5"/>
      <c r="V224" s="1"/>
      <c r="W224" s="1"/>
      <c r="X224" s="1"/>
      <c r="Y224" s="1"/>
      <c r="Z224" s="1"/>
    </row>
    <row r="225" spans="1:26" ht="70.5" customHeight="1" x14ac:dyDescent="0.2">
      <c r="A225" s="260"/>
      <c r="B225" s="260"/>
      <c r="C225" s="32" t="s">
        <v>493</v>
      </c>
      <c r="D225" s="60">
        <v>0.01</v>
      </c>
      <c r="E225" s="6" t="s">
        <v>28</v>
      </c>
      <c r="F225" s="6">
        <v>1</v>
      </c>
      <c r="G225" s="51" t="s">
        <v>494</v>
      </c>
      <c r="H225" s="56">
        <v>43101</v>
      </c>
      <c r="I225" s="56">
        <v>43434</v>
      </c>
      <c r="J225" s="75">
        <v>0.27</v>
      </c>
      <c r="K225" s="79" t="s">
        <v>495</v>
      </c>
      <c r="L225" s="93">
        <v>1</v>
      </c>
      <c r="M225" s="76" t="s">
        <v>495</v>
      </c>
      <c r="N225" s="83">
        <v>1</v>
      </c>
      <c r="O225" s="79" t="s">
        <v>495</v>
      </c>
      <c r="P225" s="93">
        <v>1</v>
      </c>
      <c r="Q225" s="76" t="s">
        <v>495</v>
      </c>
      <c r="R225" s="83">
        <v>1</v>
      </c>
      <c r="S225" s="217" t="s">
        <v>495</v>
      </c>
      <c r="T225" s="5"/>
      <c r="U225" s="5"/>
      <c r="V225" s="1"/>
      <c r="W225" s="1"/>
      <c r="X225" s="1"/>
      <c r="Y225" s="1"/>
      <c r="Z225" s="1"/>
    </row>
    <row r="226" spans="1:26" ht="70.5" customHeight="1" x14ac:dyDescent="0.2">
      <c r="A226" s="260"/>
      <c r="B226" s="260"/>
      <c r="C226" s="32" t="s">
        <v>496</v>
      </c>
      <c r="D226" s="60">
        <v>0.01</v>
      </c>
      <c r="E226" s="6" t="s">
        <v>28</v>
      </c>
      <c r="F226" s="6">
        <v>0.9</v>
      </c>
      <c r="G226" s="51" t="s">
        <v>497</v>
      </c>
      <c r="H226" s="56">
        <v>43101</v>
      </c>
      <c r="I226" s="56">
        <v>43190</v>
      </c>
      <c r="J226" s="75">
        <v>1</v>
      </c>
      <c r="K226" s="79" t="s">
        <v>498</v>
      </c>
      <c r="L226" s="93">
        <v>0.5</v>
      </c>
      <c r="M226" s="76" t="s">
        <v>814</v>
      </c>
      <c r="N226" s="83">
        <v>0.3</v>
      </c>
      <c r="O226" s="79" t="s">
        <v>498</v>
      </c>
      <c r="P226" s="93">
        <v>0.5</v>
      </c>
      <c r="Q226" s="76" t="s">
        <v>814</v>
      </c>
      <c r="R226" s="96">
        <v>0.5</v>
      </c>
      <c r="S226" s="217" t="s">
        <v>746</v>
      </c>
      <c r="T226" s="5"/>
      <c r="U226" s="5"/>
      <c r="V226" s="1"/>
      <c r="W226" s="1"/>
      <c r="X226" s="1"/>
      <c r="Y226" s="1"/>
      <c r="Z226" s="1"/>
    </row>
    <row r="227" spans="1:26" ht="70.5" customHeight="1" x14ac:dyDescent="0.2">
      <c r="A227" s="260"/>
      <c r="B227" s="260"/>
      <c r="C227" s="32" t="s">
        <v>499</v>
      </c>
      <c r="D227" s="60">
        <v>8.7500000000000008E-3</v>
      </c>
      <c r="E227" s="6" t="s">
        <v>28</v>
      </c>
      <c r="F227" s="6">
        <v>0.9</v>
      </c>
      <c r="G227" s="51" t="s">
        <v>500</v>
      </c>
      <c r="H227" s="56">
        <v>43101</v>
      </c>
      <c r="I227" s="56">
        <v>43434</v>
      </c>
      <c r="J227" s="75">
        <v>0.27</v>
      </c>
      <c r="K227" s="79" t="s">
        <v>457</v>
      </c>
      <c r="L227" s="93">
        <v>0</v>
      </c>
      <c r="M227" s="76" t="s">
        <v>457</v>
      </c>
      <c r="N227" s="83">
        <v>0</v>
      </c>
      <c r="O227" s="79" t="s">
        <v>457</v>
      </c>
      <c r="P227" s="93">
        <v>0</v>
      </c>
      <c r="Q227" s="76" t="s">
        <v>457</v>
      </c>
      <c r="R227" s="96">
        <v>0.3</v>
      </c>
      <c r="S227" s="217" t="s">
        <v>747</v>
      </c>
      <c r="T227" s="5"/>
      <c r="U227" s="5"/>
      <c r="V227" s="1"/>
      <c r="W227" s="1"/>
      <c r="X227" s="1"/>
      <c r="Y227" s="1"/>
      <c r="Z227" s="1"/>
    </row>
    <row r="228" spans="1:26" ht="70.5" customHeight="1" x14ac:dyDescent="0.2">
      <c r="A228" s="260"/>
      <c r="B228" s="260"/>
      <c r="C228" s="32" t="s">
        <v>501</v>
      </c>
      <c r="D228" s="60">
        <v>8.7500000000000008E-3</v>
      </c>
      <c r="E228" s="6" t="s">
        <v>28</v>
      </c>
      <c r="F228" s="6">
        <v>0.9</v>
      </c>
      <c r="G228" s="51" t="s">
        <v>502</v>
      </c>
      <c r="H228" s="56">
        <v>43101</v>
      </c>
      <c r="I228" s="56">
        <v>43434</v>
      </c>
      <c r="J228" s="75">
        <v>0.27</v>
      </c>
      <c r="K228" s="79" t="s">
        <v>503</v>
      </c>
      <c r="L228" s="93">
        <v>1</v>
      </c>
      <c r="M228" s="76" t="s">
        <v>503</v>
      </c>
      <c r="N228" s="83">
        <v>1</v>
      </c>
      <c r="O228" s="79" t="s">
        <v>503</v>
      </c>
      <c r="P228" s="93">
        <v>1</v>
      </c>
      <c r="Q228" s="76" t="s">
        <v>503</v>
      </c>
      <c r="R228" s="83">
        <v>1</v>
      </c>
      <c r="S228" s="217" t="s">
        <v>748</v>
      </c>
      <c r="T228" s="5"/>
      <c r="U228" s="5"/>
      <c r="V228" s="1"/>
      <c r="W228" s="1"/>
      <c r="X228" s="1"/>
      <c r="Y228" s="1"/>
      <c r="Z228" s="1"/>
    </row>
    <row r="229" spans="1:26" ht="70.5" customHeight="1" x14ac:dyDescent="0.2">
      <c r="A229" s="260"/>
      <c r="B229" s="260"/>
      <c r="C229" s="32" t="s">
        <v>504</v>
      </c>
      <c r="D229" s="60">
        <v>0.01</v>
      </c>
      <c r="E229" s="6" t="s">
        <v>53</v>
      </c>
      <c r="F229" s="4">
        <v>25</v>
      </c>
      <c r="G229" s="51" t="s">
        <v>505</v>
      </c>
      <c r="H229" s="56">
        <v>43101</v>
      </c>
      <c r="I229" s="56">
        <v>43434</v>
      </c>
      <c r="J229" s="75">
        <v>0.27</v>
      </c>
      <c r="K229" s="79" t="s">
        <v>506</v>
      </c>
      <c r="L229" s="93">
        <v>0.4</v>
      </c>
      <c r="M229" s="76" t="s">
        <v>815</v>
      </c>
      <c r="N229" s="83">
        <v>0.1</v>
      </c>
      <c r="O229" s="79" t="s">
        <v>506</v>
      </c>
      <c r="P229" s="93">
        <v>0.4</v>
      </c>
      <c r="Q229" s="76" t="s">
        <v>815</v>
      </c>
      <c r="R229" s="96">
        <v>0.5</v>
      </c>
      <c r="S229" s="217" t="s">
        <v>749</v>
      </c>
      <c r="T229" s="5"/>
      <c r="U229" s="5"/>
      <c r="V229" s="1"/>
      <c r="W229" s="1"/>
      <c r="X229" s="1"/>
      <c r="Y229" s="1"/>
      <c r="Z229" s="1"/>
    </row>
    <row r="230" spans="1:26" ht="70.5" customHeight="1" x14ac:dyDescent="0.2">
      <c r="A230" s="260"/>
      <c r="B230" s="260"/>
      <c r="C230" s="32" t="s">
        <v>507</v>
      </c>
      <c r="D230" s="60">
        <v>0.01</v>
      </c>
      <c r="E230" s="6" t="s">
        <v>53</v>
      </c>
      <c r="F230" s="4">
        <v>50</v>
      </c>
      <c r="G230" s="51" t="s">
        <v>508</v>
      </c>
      <c r="H230" s="56">
        <v>43101</v>
      </c>
      <c r="I230" s="56">
        <v>43434</v>
      </c>
      <c r="J230" s="75">
        <v>0.27</v>
      </c>
      <c r="K230" s="79" t="s">
        <v>457</v>
      </c>
      <c r="L230" s="93">
        <v>0</v>
      </c>
      <c r="M230" s="76" t="s">
        <v>457</v>
      </c>
      <c r="N230" s="83">
        <v>0</v>
      </c>
      <c r="O230" s="79" t="s">
        <v>457</v>
      </c>
      <c r="P230" s="93">
        <v>0</v>
      </c>
      <c r="Q230" s="76" t="s">
        <v>457</v>
      </c>
      <c r="R230" s="96">
        <v>0.3</v>
      </c>
      <c r="S230" s="217" t="s">
        <v>760</v>
      </c>
      <c r="T230" s="5"/>
      <c r="U230" s="5"/>
      <c r="V230" s="1"/>
      <c r="W230" s="1"/>
      <c r="X230" s="1"/>
      <c r="Y230" s="1"/>
      <c r="Z230" s="1"/>
    </row>
    <row r="231" spans="1:26" ht="70.5" customHeight="1" x14ac:dyDescent="0.2">
      <c r="A231" s="260"/>
      <c r="B231" s="260"/>
      <c r="C231" s="32" t="s">
        <v>509</v>
      </c>
      <c r="D231" s="60">
        <v>0.01</v>
      </c>
      <c r="E231" s="6" t="s">
        <v>53</v>
      </c>
      <c r="F231" s="4">
        <v>3</v>
      </c>
      <c r="G231" s="51" t="s">
        <v>510</v>
      </c>
      <c r="H231" s="56">
        <v>43101</v>
      </c>
      <c r="I231" s="56">
        <v>43434</v>
      </c>
      <c r="J231" s="75">
        <v>0.27</v>
      </c>
      <c r="K231" s="79" t="s">
        <v>511</v>
      </c>
      <c r="L231" s="93">
        <v>1</v>
      </c>
      <c r="M231" s="76" t="s">
        <v>511</v>
      </c>
      <c r="N231" s="83">
        <v>1</v>
      </c>
      <c r="O231" s="79" t="s">
        <v>511</v>
      </c>
      <c r="P231" s="93">
        <v>1</v>
      </c>
      <c r="Q231" s="76" t="s">
        <v>511</v>
      </c>
      <c r="R231" s="83">
        <v>1</v>
      </c>
      <c r="S231" s="217" t="s">
        <v>749</v>
      </c>
      <c r="T231" s="5"/>
      <c r="U231" s="5"/>
      <c r="V231" s="1"/>
      <c r="W231" s="1"/>
      <c r="X231" s="1"/>
      <c r="Y231" s="1"/>
      <c r="Z231" s="1"/>
    </row>
    <row r="232" spans="1:26" ht="101.25" customHeight="1" x14ac:dyDescent="0.2">
      <c r="A232" s="260"/>
      <c r="B232" s="260"/>
      <c r="C232" s="32" t="s">
        <v>512</v>
      </c>
      <c r="D232" s="60">
        <v>0.01</v>
      </c>
      <c r="E232" s="6" t="s">
        <v>28</v>
      </c>
      <c r="F232" s="6">
        <v>1</v>
      </c>
      <c r="G232" s="51" t="s">
        <v>513</v>
      </c>
      <c r="H232" s="56">
        <v>43101</v>
      </c>
      <c r="I232" s="56">
        <v>43434</v>
      </c>
      <c r="J232" s="75">
        <v>0.27</v>
      </c>
      <c r="K232" s="79" t="s">
        <v>506</v>
      </c>
      <c r="L232" s="93">
        <v>0.4</v>
      </c>
      <c r="M232" s="76" t="s">
        <v>815</v>
      </c>
      <c r="N232" s="83">
        <v>0.1</v>
      </c>
      <c r="O232" s="79" t="s">
        <v>506</v>
      </c>
      <c r="P232" s="93">
        <v>0.4</v>
      </c>
      <c r="Q232" s="76" t="s">
        <v>815</v>
      </c>
      <c r="R232" s="83">
        <v>1</v>
      </c>
      <c r="S232" s="217" t="s">
        <v>511</v>
      </c>
      <c r="T232" s="5"/>
      <c r="U232" s="5"/>
      <c r="V232" s="1"/>
      <c r="W232" s="1"/>
      <c r="X232" s="1"/>
      <c r="Y232" s="1"/>
      <c r="Z232" s="1"/>
    </row>
    <row r="233" spans="1:26" ht="70.5" customHeight="1" x14ac:dyDescent="0.2">
      <c r="A233" s="260"/>
      <c r="B233" s="260"/>
      <c r="C233" s="32" t="s">
        <v>514</v>
      </c>
      <c r="D233" s="60">
        <v>7.4999999999999997E-3</v>
      </c>
      <c r="E233" s="6" t="s">
        <v>53</v>
      </c>
      <c r="F233" s="4">
        <v>3</v>
      </c>
      <c r="G233" s="51" t="s">
        <v>515</v>
      </c>
      <c r="H233" s="56">
        <v>43101</v>
      </c>
      <c r="I233" s="56">
        <v>43434</v>
      </c>
      <c r="J233" s="75">
        <v>0.27</v>
      </c>
      <c r="K233" s="79" t="s">
        <v>516</v>
      </c>
      <c r="L233" s="97">
        <v>0.6</v>
      </c>
      <c r="M233" s="76" t="s">
        <v>816</v>
      </c>
      <c r="N233" s="83">
        <v>0.4</v>
      </c>
      <c r="O233" s="79" t="s">
        <v>516</v>
      </c>
      <c r="P233" s="97">
        <v>0.6</v>
      </c>
      <c r="Q233" s="76" t="s">
        <v>816</v>
      </c>
      <c r="R233" s="96">
        <v>0.8</v>
      </c>
      <c r="S233" s="217" t="s">
        <v>750</v>
      </c>
      <c r="T233" s="5"/>
      <c r="U233" s="5"/>
      <c r="V233" s="1"/>
      <c r="W233" s="1"/>
      <c r="X233" s="1"/>
      <c r="Y233" s="1"/>
      <c r="Z233" s="1"/>
    </row>
    <row r="234" spans="1:26" ht="70.5" customHeight="1" x14ac:dyDescent="0.2">
      <c r="A234" s="260"/>
      <c r="B234" s="260"/>
      <c r="C234" s="32" t="s">
        <v>517</v>
      </c>
      <c r="D234" s="60">
        <v>0.01</v>
      </c>
      <c r="E234" s="6" t="s">
        <v>28</v>
      </c>
      <c r="F234" s="6">
        <v>1</v>
      </c>
      <c r="G234" s="51" t="s">
        <v>518</v>
      </c>
      <c r="H234" s="56">
        <v>43101</v>
      </c>
      <c r="I234" s="56">
        <v>43434</v>
      </c>
      <c r="J234" s="75">
        <v>0.27</v>
      </c>
      <c r="K234" s="79" t="s">
        <v>519</v>
      </c>
      <c r="L234" s="93">
        <v>1</v>
      </c>
      <c r="M234" s="76" t="s">
        <v>519</v>
      </c>
      <c r="N234" s="83">
        <v>1</v>
      </c>
      <c r="O234" s="79" t="s">
        <v>519</v>
      </c>
      <c r="P234" s="93">
        <v>1</v>
      </c>
      <c r="Q234" s="76" t="s">
        <v>519</v>
      </c>
      <c r="R234" s="83">
        <v>1</v>
      </c>
      <c r="S234" s="217" t="s">
        <v>751</v>
      </c>
      <c r="T234" s="5"/>
      <c r="U234" s="5"/>
      <c r="V234" s="1"/>
      <c r="W234" s="1"/>
      <c r="X234" s="1"/>
      <c r="Y234" s="1"/>
      <c r="Z234" s="1"/>
    </row>
    <row r="235" spans="1:26" ht="70.5" customHeight="1" x14ac:dyDescent="0.2">
      <c r="A235" s="260"/>
      <c r="B235" s="260"/>
      <c r="C235" s="32" t="s">
        <v>520</v>
      </c>
      <c r="D235" s="60">
        <v>0.01</v>
      </c>
      <c r="E235" s="6" t="s">
        <v>53</v>
      </c>
      <c r="F235" s="19">
        <v>3500</v>
      </c>
      <c r="G235" s="51" t="s">
        <v>521</v>
      </c>
      <c r="H235" s="56">
        <v>43101</v>
      </c>
      <c r="I235" s="56">
        <v>43434</v>
      </c>
      <c r="J235" s="75">
        <v>0.27</v>
      </c>
      <c r="K235" s="79" t="s">
        <v>522</v>
      </c>
      <c r="L235" s="97">
        <v>1</v>
      </c>
      <c r="M235" s="76" t="s">
        <v>817</v>
      </c>
      <c r="N235" s="83">
        <v>0.1</v>
      </c>
      <c r="O235" s="79" t="s">
        <v>522</v>
      </c>
      <c r="P235" s="97">
        <v>1</v>
      </c>
      <c r="Q235" s="76" t="s">
        <v>817</v>
      </c>
      <c r="R235" s="83">
        <v>1</v>
      </c>
      <c r="S235" s="217" t="s">
        <v>752</v>
      </c>
      <c r="T235" s="5"/>
      <c r="U235" s="5"/>
      <c r="V235" s="1"/>
      <c r="W235" s="1"/>
      <c r="X235" s="1"/>
      <c r="Y235" s="1"/>
      <c r="Z235" s="1"/>
    </row>
    <row r="236" spans="1:26" ht="70.5" customHeight="1" x14ac:dyDescent="0.2">
      <c r="A236" s="260"/>
      <c r="B236" s="260"/>
      <c r="C236" s="32" t="s">
        <v>523</v>
      </c>
      <c r="D236" s="60">
        <v>0.01</v>
      </c>
      <c r="E236" s="6" t="s">
        <v>53</v>
      </c>
      <c r="F236" s="4">
        <v>9</v>
      </c>
      <c r="G236" s="51" t="s">
        <v>524</v>
      </c>
      <c r="H236" s="56">
        <v>43101</v>
      </c>
      <c r="I236" s="56">
        <v>43434</v>
      </c>
      <c r="J236" s="75">
        <v>0.27</v>
      </c>
      <c r="K236" s="79" t="s">
        <v>525</v>
      </c>
      <c r="L236" s="93">
        <v>0</v>
      </c>
      <c r="M236" s="76" t="s">
        <v>818</v>
      </c>
      <c r="N236" s="83">
        <v>0</v>
      </c>
      <c r="O236" s="79" t="s">
        <v>525</v>
      </c>
      <c r="P236" s="93">
        <v>0</v>
      </c>
      <c r="Q236" s="76" t="s">
        <v>818</v>
      </c>
      <c r="R236" s="96">
        <v>0.5</v>
      </c>
      <c r="S236" s="217" t="s">
        <v>525</v>
      </c>
      <c r="T236" s="5"/>
      <c r="U236" s="5"/>
      <c r="V236" s="1"/>
      <c r="W236" s="1"/>
      <c r="X236" s="1"/>
      <c r="Y236" s="1"/>
      <c r="Z236" s="1"/>
    </row>
    <row r="237" spans="1:26" ht="70.5" customHeight="1" x14ac:dyDescent="0.2">
      <c r="A237" s="261"/>
      <c r="B237" s="261"/>
      <c r="C237" s="32" t="s">
        <v>526</v>
      </c>
      <c r="D237" s="60">
        <v>0.01</v>
      </c>
      <c r="E237" s="6" t="s">
        <v>53</v>
      </c>
      <c r="F237" s="4">
        <v>2</v>
      </c>
      <c r="G237" s="51" t="s">
        <v>527</v>
      </c>
      <c r="H237" s="56">
        <v>43101</v>
      </c>
      <c r="I237" s="56">
        <v>43434</v>
      </c>
      <c r="J237" s="75">
        <v>0.27</v>
      </c>
      <c r="K237" s="79" t="s">
        <v>506</v>
      </c>
      <c r="L237" s="93">
        <v>0.4</v>
      </c>
      <c r="M237" s="76" t="s">
        <v>815</v>
      </c>
      <c r="N237" s="83">
        <v>0.1</v>
      </c>
      <c r="O237" s="79" t="s">
        <v>506</v>
      </c>
      <c r="P237" s="93">
        <v>0.4</v>
      </c>
      <c r="Q237" s="76" t="s">
        <v>815</v>
      </c>
      <c r="R237" s="96">
        <v>0.6</v>
      </c>
      <c r="S237" s="217" t="s">
        <v>753</v>
      </c>
      <c r="T237" s="5"/>
      <c r="U237" s="5"/>
      <c r="V237" s="1"/>
      <c r="W237" s="1"/>
      <c r="X237" s="1"/>
      <c r="Y237" s="1"/>
      <c r="Z237" s="1"/>
    </row>
    <row r="238" spans="1:26" ht="24.75" customHeight="1" x14ac:dyDescent="0.2">
      <c r="A238" s="16"/>
      <c r="B238" s="16"/>
      <c r="C238" s="16"/>
      <c r="D238" s="21">
        <f>SUM(D202:D237)</f>
        <v>0.50000000000000011</v>
      </c>
      <c r="E238" s="16"/>
      <c r="F238" s="25"/>
      <c r="G238" s="16"/>
      <c r="H238" s="16"/>
      <c r="I238" s="16"/>
      <c r="J238" s="16"/>
      <c r="K238" s="16"/>
      <c r="L238" s="16"/>
      <c r="M238" s="16"/>
      <c r="N238" s="16"/>
      <c r="O238" s="5"/>
      <c r="P238" s="5"/>
      <c r="Q238" s="5"/>
      <c r="R238" s="5"/>
      <c r="S238" s="15"/>
      <c r="T238" s="5"/>
      <c r="U238" s="5"/>
      <c r="V238" s="5"/>
      <c r="W238" s="1"/>
      <c r="X238" s="1"/>
      <c r="Y238" s="1"/>
      <c r="Z238" s="1"/>
    </row>
    <row r="239" spans="1:26" ht="24.75" customHeight="1" x14ac:dyDescent="0.2">
      <c r="A239" s="256" t="s">
        <v>75</v>
      </c>
      <c r="B239" s="257"/>
      <c r="C239" s="257"/>
      <c r="D239" s="257"/>
      <c r="E239" s="257"/>
      <c r="F239" s="257"/>
      <c r="G239" s="257"/>
      <c r="H239" s="257"/>
      <c r="I239" s="257"/>
      <c r="J239" s="257"/>
      <c r="K239" s="257"/>
      <c r="L239" s="257"/>
      <c r="M239" s="257"/>
      <c r="N239" s="257"/>
      <c r="O239" s="257"/>
      <c r="P239" s="257"/>
      <c r="Q239" s="257"/>
      <c r="R239" s="257"/>
      <c r="S239" s="257"/>
      <c r="T239" s="257"/>
      <c r="U239" s="257"/>
      <c r="V239" s="258"/>
      <c r="W239" s="1"/>
      <c r="X239" s="1"/>
      <c r="Y239" s="1"/>
      <c r="Z239" s="1"/>
    </row>
    <row r="240" spans="1:26" ht="24.75" customHeight="1" x14ac:dyDescent="0.2">
      <c r="A240" s="268" t="s">
        <v>1</v>
      </c>
      <c r="B240" s="268" t="s">
        <v>2</v>
      </c>
      <c r="C240" s="268" t="s">
        <v>3</v>
      </c>
      <c r="D240" s="268" t="s">
        <v>4</v>
      </c>
      <c r="E240" s="268" t="s">
        <v>5</v>
      </c>
      <c r="F240" s="270" t="s">
        <v>6</v>
      </c>
      <c r="G240" s="268" t="s">
        <v>7</v>
      </c>
      <c r="H240" s="269" t="s">
        <v>9</v>
      </c>
      <c r="I240" s="258"/>
      <c r="J240" s="269" t="s">
        <v>10</v>
      </c>
      <c r="K240" s="257"/>
      <c r="L240" s="257"/>
      <c r="M240" s="258"/>
      <c r="N240" s="277" t="s">
        <v>11</v>
      </c>
      <c r="O240" s="257"/>
      <c r="P240" s="257"/>
      <c r="Q240" s="257"/>
      <c r="R240" s="257"/>
      <c r="S240" s="257"/>
      <c r="T240" s="257"/>
      <c r="U240" s="258"/>
      <c r="V240" s="1"/>
      <c r="W240" s="1"/>
      <c r="X240" s="1"/>
      <c r="Y240" s="1"/>
      <c r="Z240" s="1"/>
    </row>
    <row r="241" spans="1:26" ht="24.75" customHeight="1" x14ac:dyDescent="0.2">
      <c r="A241" s="260"/>
      <c r="B241" s="260"/>
      <c r="C241" s="260"/>
      <c r="D241" s="260"/>
      <c r="E241" s="260"/>
      <c r="F241" s="260"/>
      <c r="G241" s="260"/>
      <c r="H241" s="278" t="s">
        <v>12</v>
      </c>
      <c r="I241" s="278" t="s">
        <v>76</v>
      </c>
      <c r="J241" s="17" t="s">
        <v>14</v>
      </c>
      <c r="K241" s="17" t="s">
        <v>15</v>
      </c>
      <c r="L241" s="17" t="s">
        <v>16</v>
      </c>
      <c r="M241" s="17" t="s">
        <v>17</v>
      </c>
      <c r="N241" s="271" t="s">
        <v>14</v>
      </c>
      <c r="O241" s="258"/>
      <c r="P241" s="271" t="s">
        <v>15</v>
      </c>
      <c r="Q241" s="258"/>
      <c r="R241" s="271" t="s">
        <v>16</v>
      </c>
      <c r="S241" s="258"/>
      <c r="T241" s="271" t="s">
        <v>17</v>
      </c>
      <c r="U241" s="258"/>
      <c r="V241" s="1"/>
      <c r="W241" s="1"/>
      <c r="X241" s="1"/>
      <c r="Y241" s="1"/>
      <c r="Z241" s="1"/>
    </row>
    <row r="242" spans="1:26" ht="24.75" customHeight="1" x14ac:dyDescent="0.2">
      <c r="A242" s="261"/>
      <c r="B242" s="261"/>
      <c r="C242" s="261"/>
      <c r="D242" s="261"/>
      <c r="E242" s="261"/>
      <c r="F242" s="261"/>
      <c r="G242" s="261"/>
      <c r="H242" s="261"/>
      <c r="I242" s="261"/>
      <c r="J242" s="18" t="s">
        <v>18</v>
      </c>
      <c r="K242" s="18" t="s">
        <v>18</v>
      </c>
      <c r="L242" s="18" t="s">
        <v>18</v>
      </c>
      <c r="M242" s="18" t="s">
        <v>18</v>
      </c>
      <c r="N242" s="3" t="s">
        <v>19</v>
      </c>
      <c r="O242" s="3" t="s">
        <v>20</v>
      </c>
      <c r="P242" s="3" t="s">
        <v>19</v>
      </c>
      <c r="Q242" s="3" t="s">
        <v>20</v>
      </c>
      <c r="R242" s="3" t="s">
        <v>19</v>
      </c>
      <c r="S242" s="3" t="s">
        <v>20</v>
      </c>
      <c r="T242" s="3" t="s">
        <v>19</v>
      </c>
      <c r="U242" s="3" t="s">
        <v>20</v>
      </c>
      <c r="V242" s="1"/>
      <c r="W242" s="1"/>
      <c r="X242" s="1"/>
      <c r="Y242" s="1"/>
      <c r="Z242" s="1"/>
    </row>
    <row r="243" spans="1:26" ht="24.75" customHeight="1" x14ac:dyDescent="0.2">
      <c r="A243" s="256" t="s">
        <v>528</v>
      </c>
      <c r="B243" s="257"/>
      <c r="C243" s="257"/>
      <c r="D243" s="257"/>
      <c r="E243" s="257"/>
      <c r="F243" s="257"/>
      <c r="G243" s="257"/>
      <c r="H243" s="257"/>
      <c r="I243" s="257"/>
      <c r="J243" s="257"/>
      <c r="K243" s="257"/>
      <c r="L243" s="257"/>
      <c r="M243" s="257"/>
      <c r="N243" s="257"/>
      <c r="O243" s="257"/>
      <c r="P243" s="257"/>
      <c r="Q243" s="257"/>
      <c r="R243" s="257"/>
      <c r="S243" s="257"/>
      <c r="T243" s="257"/>
      <c r="U243" s="257"/>
      <c r="V243" s="258"/>
      <c r="W243" s="31"/>
      <c r="X243" s="31"/>
      <c r="Y243" s="31"/>
      <c r="Z243" s="31"/>
    </row>
    <row r="244" spans="1:26" ht="24.75" customHeight="1" x14ac:dyDescent="0.2">
      <c r="A244" s="54" t="s">
        <v>78</v>
      </c>
      <c r="B244" s="54" t="s">
        <v>79</v>
      </c>
      <c r="C244" s="51" t="s">
        <v>529</v>
      </c>
      <c r="D244" s="50">
        <v>0.5</v>
      </c>
      <c r="E244" s="51" t="s">
        <v>28</v>
      </c>
      <c r="F244" s="50">
        <v>1</v>
      </c>
      <c r="G244" s="51" t="s">
        <v>530</v>
      </c>
      <c r="H244" s="56">
        <v>43101</v>
      </c>
      <c r="I244" s="56">
        <v>43465</v>
      </c>
      <c r="J244" s="6">
        <v>0.15</v>
      </c>
      <c r="K244" s="6">
        <v>0.3</v>
      </c>
      <c r="L244" s="6">
        <v>0.7</v>
      </c>
      <c r="M244" s="6">
        <v>1</v>
      </c>
      <c r="N244" s="6">
        <v>0.1</v>
      </c>
      <c r="O244" s="51" t="s">
        <v>531</v>
      </c>
      <c r="P244" s="5"/>
      <c r="Q244" s="5"/>
      <c r="R244" s="5"/>
      <c r="S244" s="15"/>
      <c r="T244" s="5"/>
      <c r="U244" s="5"/>
      <c r="V244" s="1"/>
      <c r="W244" s="1"/>
      <c r="X244" s="1"/>
      <c r="Y244" s="1"/>
      <c r="Z244" s="1"/>
    </row>
    <row r="245" spans="1:26" ht="24.75" customHeight="1" x14ac:dyDescent="0.2">
      <c r="A245" s="16"/>
      <c r="B245" s="16"/>
      <c r="C245" s="16"/>
      <c r="D245" s="21">
        <f>+D244</f>
        <v>0.5</v>
      </c>
      <c r="E245" s="16"/>
      <c r="F245" s="25"/>
      <c r="G245" s="16"/>
      <c r="H245" s="16"/>
      <c r="I245" s="16"/>
      <c r="J245" s="16"/>
      <c r="K245" s="16"/>
      <c r="L245" s="16"/>
      <c r="M245" s="16"/>
      <c r="N245" s="16"/>
      <c r="O245" s="5"/>
      <c r="P245" s="5"/>
      <c r="Q245" s="5"/>
      <c r="R245" s="5"/>
      <c r="S245" s="15"/>
      <c r="T245" s="5"/>
      <c r="U245" s="5"/>
      <c r="V245" s="5"/>
      <c r="W245" s="1"/>
      <c r="X245" s="1"/>
      <c r="Y245" s="1"/>
      <c r="Z245" s="1"/>
    </row>
    <row r="246" spans="1:26" ht="24.75" customHeight="1" x14ac:dyDescent="0.2">
      <c r="A246" s="256" t="s">
        <v>75</v>
      </c>
      <c r="B246" s="257"/>
      <c r="C246" s="257"/>
      <c r="D246" s="257"/>
      <c r="E246" s="257"/>
      <c r="F246" s="257"/>
      <c r="G246" s="257"/>
      <c r="H246" s="257"/>
      <c r="I246" s="257"/>
      <c r="J246" s="257"/>
      <c r="K246" s="257"/>
      <c r="L246" s="257"/>
      <c r="M246" s="257"/>
      <c r="N246" s="257"/>
      <c r="O246" s="257"/>
      <c r="P246" s="257"/>
      <c r="Q246" s="257"/>
      <c r="R246" s="257"/>
      <c r="S246" s="257"/>
      <c r="T246" s="257"/>
      <c r="U246" s="257"/>
      <c r="V246" s="258"/>
      <c r="W246" s="1"/>
      <c r="X246" s="1"/>
      <c r="Y246" s="1"/>
      <c r="Z246" s="1"/>
    </row>
    <row r="247" spans="1:26" ht="24.75" customHeight="1" x14ac:dyDescent="0.2">
      <c r="A247" s="268" t="s">
        <v>1</v>
      </c>
      <c r="B247" s="268" t="s">
        <v>2</v>
      </c>
      <c r="C247" s="268" t="s">
        <v>3</v>
      </c>
      <c r="D247" s="268" t="s">
        <v>4</v>
      </c>
      <c r="E247" s="268" t="s">
        <v>5</v>
      </c>
      <c r="F247" s="270" t="s">
        <v>6</v>
      </c>
      <c r="G247" s="268" t="s">
        <v>7</v>
      </c>
      <c r="H247" s="269" t="s">
        <v>9</v>
      </c>
      <c r="I247" s="258"/>
      <c r="J247" s="269" t="s">
        <v>10</v>
      </c>
      <c r="K247" s="257"/>
      <c r="L247" s="257"/>
      <c r="M247" s="258"/>
      <c r="N247" s="277" t="s">
        <v>11</v>
      </c>
      <c r="O247" s="257"/>
      <c r="P247" s="257"/>
      <c r="Q247" s="257"/>
      <c r="R247" s="257"/>
      <c r="S247" s="257"/>
      <c r="T247" s="257"/>
      <c r="U247" s="258"/>
      <c r="V247" s="1"/>
      <c r="W247" s="1"/>
      <c r="X247" s="1"/>
      <c r="Y247" s="1"/>
      <c r="Z247" s="1"/>
    </row>
    <row r="248" spans="1:26" ht="24.75" customHeight="1" x14ac:dyDescent="0.2">
      <c r="A248" s="260"/>
      <c r="B248" s="260"/>
      <c r="C248" s="260"/>
      <c r="D248" s="260"/>
      <c r="E248" s="260"/>
      <c r="F248" s="260"/>
      <c r="G248" s="260"/>
      <c r="H248" s="278" t="s">
        <v>12</v>
      </c>
      <c r="I248" s="278" t="s">
        <v>76</v>
      </c>
      <c r="J248" s="17" t="s">
        <v>14</v>
      </c>
      <c r="K248" s="17" t="s">
        <v>15</v>
      </c>
      <c r="L248" s="17" t="s">
        <v>16</v>
      </c>
      <c r="M248" s="17" t="s">
        <v>17</v>
      </c>
      <c r="N248" s="271" t="s">
        <v>14</v>
      </c>
      <c r="O248" s="258"/>
      <c r="P248" s="271" t="s">
        <v>15</v>
      </c>
      <c r="Q248" s="258"/>
      <c r="R248" s="271" t="s">
        <v>16</v>
      </c>
      <c r="S248" s="258"/>
      <c r="T248" s="271" t="s">
        <v>17</v>
      </c>
      <c r="U248" s="258"/>
      <c r="V248" s="1"/>
      <c r="W248" s="1"/>
      <c r="X248" s="1"/>
      <c r="Y248" s="1"/>
      <c r="Z248" s="1"/>
    </row>
    <row r="249" spans="1:26" ht="24.75" customHeight="1" x14ac:dyDescent="0.2">
      <c r="A249" s="261"/>
      <c r="B249" s="261"/>
      <c r="C249" s="261"/>
      <c r="D249" s="261"/>
      <c r="E249" s="261"/>
      <c r="F249" s="261"/>
      <c r="G249" s="261"/>
      <c r="H249" s="261"/>
      <c r="I249" s="261"/>
      <c r="J249" s="18" t="s">
        <v>18</v>
      </c>
      <c r="K249" s="18" t="s">
        <v>18</v>
      </c>
      <c r="L249" s="18" t="s">
        <v>18</v>
      </c>
      <c r="M249" s="18" t="s">
        <v>18</v>
      </c>
      <c r="N249" s="3" t="s">
        <v>19</v>
      </c>
      <c r="O249" s="3" t="s">
        <v>20</v>
      </c>
      <c r="P249" s="3" t="s">
        <v>19</v>
      </c>
      <c r="Q249" s="3" t="s">
        <v>20</v>
      </c>
      <c r="R249" s="3" t="s">
        <v>19</v>
      </c>
      <c r="S249" s="3" t="s">
        <v>20</v>
      </c>
      <c r="T249" s="3" t="s">
        <v>19</v>
      </c>
      <c r="U249" s="3" t="s">
        <v>20</v>
      </c>
      <c r="V249" s="1"/>
      <c r="W249" s="1"/>
      <c r="X249" s="1"/>
      <c r="Y249" s="1"/>
      <c r="Z249" s="1"/>
    </row>
    <row r="250" spans="1:26" ht="24.75" customHeight="1" x14ac:dyDescent="0.2">
      <c r="A250" s="256" t="s">
        <v>532</v>
      </c>
      <c r="B250" s="257"/>
      <c r="C250" s="257"/>
      <c r="D250" s="257"/>
      <c r="E250" s="257"/>
      <c r="F250" s="257"/>
      <c r="G250" s="257"/>
      <c r="H250" s="257"/>
      <c r="I250" s="257"/>
      <c r="J250" s="257"/>
      <c r="K250" s="257"/>
      <c r="L250" s="257"/>
      <c r="M250" s="257"/>
      <c r="N250" s="257"/>
      <c r="O250" s="257"/>
      <c r="P250" s="257"/>
      <c r="Q250" s="257"/>
      <c r="R250" s="257"/>
      <c r="S250" s="257"/>
      <c r="T250" s="257"/>
      <c r="U250" s="257"/>
      <c r="V250" s="258"/>
      <c r="W250" s="31"/>
      <c r="X250" s="31"/>
      <c r="Y250" s="31"/>
      <c r="Z250" s="31"/>
    </row>
    <row r="251" spans="1:26" ht="24.75" customHeight="1" x14ac:dyDescent="0.2">
      <c r="A251" s="299" t="s">
        <v>78</v>
      </c>
      <c r="B251" s="299" t="s">
        <v>79</v>
      </c>
      <c r="C251" s="62" t="s">
        <v>533</v>
      </c>
      <c r="D251" s="60">
        <v>5.5500000000000001E-2</v>
      </c>
      <c r="E251" s="6" t="s">
        <v>53</v>
      </c>
      <c r="F251" s="19">
        <v>1000</v>
      </c>
      <c r="G251" s="51" t="s">
        <v>534</v>
      </c>
      <c r="H251" s="56">
        <v>43101</v>
      </c>
      <c r="I251" s="56">
        <v>43465</v>
      </c>
      <c r="J251" s="19">
        <v>500</v>
      </c>
      <c r="K251" s="19"/>
      <c r="L251" s="19">
        <v>1000</v>
      </c>
      <c r="M251" s="19"/>
      <c r="N251" s="16">
        <v>395</v>
      </c>
      <c r="O251" s="22" t="s">
        <v>535</v>
      </c>
      <c r="P251" s="5"/>
      <c r="Q251" s="5"/>
      <c r="R251" s="5"/>
      <c r="S251" s="15"/>
      <c r="T251" s="5"/>
      <c r="U251" s="5"/>
      <c r="V251" s="1"/>
      <c r="W251" s="1"/>
      <c r="X251" s="1"/>
      <c r="Y251" s="1"/>
      <c r="Z251" s="1"/>
    </row>
    <row r="252" spans="1:26" ht="24.75" customHeight="1" x14ac:dyDescent="0.2">
      <c r="A252" s="260"/>
      <c r="B252" s="260"/>
      <c r="C252" s="62" t="s">
        <v>536</v>
      </c>
      <c r="D252" s="60">
        <v>5.5500000000000001E-2</v>
      </c>
      <c r="E252" s="51" t="s">
        <v>53</v>
      </c>
      <c r="F252" s="19">
        <v>3000</v>
      </c>
      <c r="G252" s="51" t="s">
        <v>537</v>
      </c>
      <c r="H252" s="56">
        <v>43101</v>
      </c>
      <c r="I252" s="56">
        <v>43465</v>
      </c>
      <c r="J252" s="19">
        <v>1500</v>
      </c>
      <c r="K252" s="19"/>
      <c r="L252" s="19">
        <v>3000</v>
      </c>
      <c r="M252" s="19"/>
      <c r="N252" s="16">
        <v>951</v>
      </c>
      <c r="O252" s="22" t="s">
        <v>538</v>
      </c>
      <c r="P252" s="5"/>
      <c r="Q252" s="5"/>
      <c r="R252" s="5"/>
      <c r="S252" s="15"/>
      <c r="T252" s="5"/>
      <c r="U252" s="5"/>
      <c r="V252" s="1"/>
      <c r="W252" s="1"/>
      <c r="X252" s="1"/>
      <c r="Y252" s="1"/>
      <c r="Z252" s="1"/>
    </row>
    <row r="253" spans="1:26" ht="24.75" customHeight="1" x14ac:dyDescent="0.2">
      <c r="A253" s="260"/>
      <c r="B253" s="260"/>
      <c r="C253" s="299" t="s">
        <v>539</v>
      </c>
      <c r="D253" s="272">
        <v>5.5599999999999997E-2</v>
      </c>
      <c r="E253" s="275" t="s">
        <v>53</v>
      </c>
      <c r="F253" s="273">
        <v>10</v>
      </c>
      <c r="G253" s="4" t="s">
        <v>540</v>
      </c>
      <c r="H253" s="56">
        <v>43101</v>
      </c>
      <c r="I253" s="56">
        <v>43465</v>
      </c>
      <c r="J253" s="273"/>
      <c r="K253" s="273">
        <v>5</v>
      </c>
      <c r="L253" s="273"/>
      <c r="M253" s="273">
        <v>10</v>
      </c>
      <c r="N253" s="275">
        <v>0.25</v>
      </c>
      <c r="O253" s="279" t="s">
        <v>541</v>
      </c>
      <c r="P253" s="273"/>
      <c r="Q253" s="274"/>
      <c r="R253" s="273"/>
      <c r="S253" s="274"/>
      <c r="T253" s="273"/>
      <c r="U253" s="274"/>
      <c r="V253" s="1"/>
      <c r="W253" s="1"/>
      <c r="X253" s="1"/>
      <c r="Y253" s="1"/>
      <c r="Z253" s="1"/>
    </row>
    <row r="254" spans="1:26" ht="24.75" customHeight="1" x14ac:dyDescent="0.2">
      <c r="A254" s="260"/>
      <c r="B254" s="260"/>
      <c r="C254" s="260"/>
      <c r="D254" s="260"/>
      <c r="E254" s="260"/>
      <c r="F254" s="260"/>
      <c r="G254" s="4" t="s">
        <v>542</v>
      </c>
      <c r="H254" s="56">
        <v>43101</v>
      </c>
      <c r="I254" s="56">
        <v>43465</v>
      </c>
      <c r="J254" s="260"/>
      <c r="K254" s="260"/>
      <c r="L254" s="260"/>
      <c r="M254" s="260"/>
      <c r="N254" s="260"/>
      <c r="O254" s="260"/>
      <c r="P254" s="260"/>
      <c r="Q254" s="260"/>
      <c r="R254" s="260"/>
      <c r="S254" s="264"/>
      <c r="T254" s="260"/>
      <c r="U254" s="260"/>
      <c r="V254" s="1"/>
      <c r="W254" s="1"/>
      <c r="X254" s="1"/>
      <c r="Y254" s="1"/>
      <c r="Z254" s="1"/>
    </row>
    <row r="255" spans="1:26" ht="24.75" customHeight="1" x14ac:dyDescent="0.2">
      <c r="A255" s="260"/>
      <c r="B255" s="260"/>
      <c r="C255" s="261"/>
      <c r="D255" s="261"/>
      <c r="E255" s="261"/>
      <c r="F255" s="261"/>
      <c r="G255" s="4" t="s">
        <v>543</v>
      </c>
      <c r="H255" s="56">
        <v>43101</v>
      </c>
      <c r="I255" s="56">
        <v>43465</v>
      </c>
      <c r="J255" s="261"/>
      <c r="K255" s="261"/>
      <c r="L255" s="261"/>
      <c r="M255" s="261"/>
      <c r="N255" s="261"/>
      <c r="O255" s="261"/>
      <c r="P255" s="261"/>
      <c r="Q255" s="261"/>
      <c r="R255" s="261"/>
      <c r="S255" s="265"/>
      <c r="T255" s="261"/>
      <c r="U255" s="261"/>
      <c r="V255" s="1"/>
      <c r="W255" s="1"/>
      <c r="X255" s="1"/>
      <c r="Y255" s="1"/>
      <c r="Z255" s="1"/>
    </row>
    <row r="256" spans="1:26" ht="24.75" customHeight="1" x14ac:dyDescent="0.2">
      <c r="A256" s="260"/>
      <c r="B256" s="260"/>
      <c r="C256" s="299" t="s">
        <v>544</v>
      </c>
      <c r="D256" s="272">
        <v>5.5599999999999997E-2</v>
      </c>
      <c r="E256" s="259" t="s">
        <v>28</v>
      </c>
      <c r="F256" s="275">
        <v>1</v>
      </c>
      <c r="G256" s="4" t="s">
        <v>545</v>
      </c>
      <c r="H256" s="56">
        <v>43101</v>
      </c>
      <c r="I256" s="56">
        <v>43465</v>
      </c>
      <c r="J256" s="275">
        <v>0.25</v>
      </c>
      <c r="K256" s="275">
        <v>0.5</v>
      </c>
      <c r="L256" s="275">
        <v>0.75</v>
      </c>
      <c r="M256" s="275">
        <v>1</v>
      </c>
      <c r="N256" s="275">
        <v>0.25</v>
      </c>
      <c r="O256" s="280" t="s">
        <v>546</v>
      </c>
      <c r="P256" s="275"/>
      <c r="Q256" s="274"/>
      <c r="R256" s="275"/>
      <c r="S256" s="274"/>
      <c r="T256" s="275"/>
      <c r="U256" s="274"/>
      <c r="V256" s="1"/>
      <c r="W256" s="1"/>
      <c r="X256" s="1"/>
      <c r="Y256" s="1"/>
      <c r="Z256" s="1"/>
    </row>
    <row r="257" spans="1:26" ht="24.75" customHeight="1" x14ac:dyDescent="0.2">
      <c r="A257" s="260"/>
      <c r="B257" s="260"/>
      <c r="C257" s="260"/>
      <c r="D257" s="260"/>
      <c r="E257" s="260"/>
      <c r="F257" s="260"/>
      <c r="G257" s="4" t="s">
        <v>547</v>
      </c>
      <c r="H257" s="56">
        <v>43101</v>
      </c>
      <c r="I257" s="56">
        <v>43465</v>
      </c>
      <c r="J257" s="260"/>
      <c r="K257" s="260"/>
      <c r="L257" s="260"/>
      <c r="M257" s="260"/>
      <c r="N257" s="260"/>
      <c r="O257" s="260"/>
      <c r="P257" s="260"/>
      <c r="Q257" s="260"/>
      <c r="R257" s="260"/>
      <c r="S257" s="264"/>
      <c r="T257" s="260"/>
      <c r="U257" s="260"/>
      <c r="V257" s="1"/>
      <c r="W257" s="1"/>
      <c r="X257" s="1"/>
      <c r="Y257" s="1"/>
      <c r="Z257" s="1"/>
    </row>
    <row r="258" spans="1:26" ht="24.75" customHeight="1" x14ac:dyDescent="0.2">
      <c r="A258" s="260"/>
      <c r="B258" s="260"/>
      <c r="C258" s="260"/>
      <c r="D258" s="260"/>
      <c r="E258" s="260"/>
      <c r="F258" s="260"/>
      <c r="G258" s="4" t="s">
        <v>548</v>
      </c>
      <c r="H258" s="56">
        <v>43101</v>
      </c>
      <c r="I258" s="56">
        <v>43465</v>
      </c>
      <c r="J258" s="260"/>
      <c r="K258" s="260"/>
      <c r="L258" s="260"/>
      <c r="M258" s="260"/>
      <c r="N258" s="260"/>
      <c r="O258" s="260"/>
      <c r="P258" s="260"/>
      <c r="Q258" s="260"/>
      <c r="R258" s="260"/>
      <c r="S258" s="264"/>
      <c r="T258" s="260"/>
      <c r="U258" s="260"/>
      <c r="V258" s="1"/>
      <c r="W258" s="1"/>
      <c r="X258" s="1"/>
      <c r="Y258" s="1"/>
      <c r="Z258" s="1"/>
    </row>
    <row r="259" spans="1:26" ht="24.75" customHeight="1" x14ac:dyDescent="0.2">
      <c r="A259" s="260"/>
      <c r="B259" s="260"/>
      <c r="C259" s="261"/>
      <c r="D259" s="261"/>
      <c r="E259" s="261"/>
      <c r="F259" s="261"/>
      <c r="G259" s="4" t="s">
        <v>549</v>
      </c>
      <c r="H259" s="56">
        <v>43101</v>
      </c>
      <c r="I259" s="56">
        <v>43465</v>
      </c>
      <c r="J259" s="261"/>
      <c r="K259" s="261"/>
      <c r="L259" s="261"/>
      <c r="M259" s="261"/>
      <c r="N259" s="261"/>
      <c r="O259" s="261"/>
      <c r="P259" s="261"/>
      <c r="Q259" s="261"/>
      <c r="R259" s="261"/>
      <c r="S259" s="265"/>
      <c r="T259" s="261"/>
      <c r="U259" s="261"/>
      <c r="V259" s="1"/>
      <c r="W259" s="1"/>
      <c r="X259" s="1"/>
      <c r="Y259" s="1"/>
      <c r="Z259" s="1"/>
    </row>
    <row r="260" spans="1:26" ht="24.75" customHeight="1" x14ac:dyDescent="0.2">
      <c r="A260" s="260"/>
      <c r="B260" s="260"/>
      <c r="C260" s="4" t="s">
        <v>550</v>
      </c>
      <c r="D260" s="60">
        <v>5.5500000000000001E-2</v>
      </c>
      <c r="E260" s="6" t="s">
        <v>53</v>
      </c>
      <c r="F260" s="19">
        <v>300</v>
      </c>
      <c r="G260" s="4" t="s">
        <v>551</v>
      </c>
      <c r="H260" s="56">
        <v>43101</v>
      </c>
      <c r="I260" s="56">
        <v>43465</v>
      </c>
      <c r="J260" s="19">
        <v>150</v>
      </c>
      <c r="K260" s="19"/>
      <c r="L260" s="19">
        <v>150</v>
      </c>
      <c r="M260" s="19"/>
      <c r="N260" s="6">
        <v>0.66666666666666663</v>
      </c>
      <c r="O260" s="22" t="s">
        <v>552</v>
      </c>
      <c r="P260" s="19"/>
      <c r="Q260" s="5"/>
      <c r="R260" s="19"/>
      <c r="S260" s="15"/>
      <c r="T260" s="19"/>
      <c r="U260" s="5"/>
      <c r="V260" s="1"/>
      <c r="W260" s="1"/>
      <c r="X260" s="1"/>
      <c r="Y260" s="1"/>
      <c r="Z260" s="1"/>
    </row>
    <row r="261" spans="1:26" ht="24.75" customHeight="1" x14ac:dyDescent="0.2">
      <c r="A261" s="260"/>
      <c r="B261" s="260"/>
      <c r="C261" s="4" t="s">
        <v>553</v>
      </c>
      <c r="D261" s="60">
        <v>5.5500000000000001E-2</v>
      </c>
      <c r="E261" s="6" t="s">
        <v>28</v>
      </c>
      <c r="F261" s="6">
        <v>1</v>
      </c>
      <c r="G261" s="4" t="s">
        <v>554</v>
      </c>
      <c r="H261" s="56">
        <v>43101</v>
      </c>
      <c r="I261" s="56">
        <v>43465</v>
      </c>
      <c r="J261" s="6"/>
      <c r="K261" s="6">
        <v>0.5</v>
      </c>
      <c r="L261" s="6"/>
      <c r="M261" s="6">
        <v>1</v>
      </c>
      <c r="N261" s="6">
        <v>7.0000000000000007E-2</v>
      </c>
      <c r="O261" s="61" t="s">
        <v>555</v>
      </c>
      <c r="P261" s="6"/>
      <c r="Q261" s="5"/>
      <c r="R261" s="6"/>
      <c r="S261" s="15"/>
      <c r="T261" s="6"/>
      <c r="U261" s="5"/>
      <c r="V261" s="1"/>
      <c r="W261" s="1"/>
      <c r="X261" s="1"/>
      <c r="Y261" s="1"/>
      <c r="Z261" s="1"/>
    </row>
    <row r="262" spans="1:26" ht="24.75" customHeight="1" x14ac:dyDescent="0.2">
      <c r="A262" s="260"/>
      <c r="B262" s="260"/>
      <c r="C262" s="4" t="s">
        <v>556</v>
      </c>
      <c r="D262" s="60">
        <v>5.5599999999999997E-2</v>
      </c>
      <c r="E262" s="7" t="s">
        <v>28</v>
      </c>
      <c r="F262" s="6">
        <v>1</v>
      </c>
      <c r="G262" s="4" t="s">
        <v>557</v>
      </c>
      <c r="H262" s="56">
        <v>43101</v>
      </c>
      <c r="I262" s="56">
        <v>43465</v>
      </c>
      <c r="J262" s="6">
        <v>0.5</v>
      </c>
      <c r="K262" s="6">
        <v>1</v>
      </c>
      <c r="L262" s="6"/>
      <c r="M262" s="6"/>
      <c r="N262" s="6">
        <v>1</v>
      </c>
      <c r="O262" s="22" t="s">
        <v>558</v>
      </c>
      <c r="P262" s="6"/>
      <c r="Q262" s="5"/>
      <c r="R262" s="6"/>
      <c r="S262" s="15"/>
      <c r="T262" s="6"/>
      <c r="U262" s="5"/>
      <c r="V262" s="1"/>
      <c r="W262" s="1"/>
      <c r="X262" s="1"/>
      <c r="Y262" s="1"/>
      <c r="Z262" s="1"/>
    </row>
    <row r="263" spans="1:26" ht="24.75" customHeight="1" x14ac:dyDescent="0.2">
      <c r="A263" s="260"/>
      <c r="B263" s="260"/>
      <c r="C263" s="299" t="s">
        <v>559</v>
      </c>
      <c r="D263" s="272">
        <v>5.5599999999999997E-2</v>
      </c>
      <c r="E263" s="259" t="s">
        <v>28</v>
      </c>
      <c r="F263" s="275">
        <v>1</v>
      </c>
      <c r="G263" s="4" t="s">
        <v>560</v>
      </c>
      <c r="H263" s="56">
        <v>43101</v>
      </c>
      <c r="I263" s="56">
        <v>43465</v>
      </c>
      <c r="J263" s="275">
        <v>0.25</v>
      </c>
      <c r="K263" s="275">
        <v>0.5</v>
      </c>
      <c r="L263" s="275">
        <v>0.75</v>
      </c>
      <c r="M263" s="275">
        <v>1</v>
      </c>
      <c r="N263" s="275">
        <v>0.25</v>
      </c>
      <c r="O263" s="262" t="s">
        <v>561</v>
      </c>
      <c r="P263" s="275"/>
      <c r="Q263" s="274"/>
      <c r="R263" s="275"/>
      <c r="S263" s="274"/>
      <c r="T263" s="275"/>
      <c r="U263" s="274"/>
      <c r="V263" s="1"/>
      <c r="W263" s="1"/>
      <c r="X263" s="1"/>
      <c r="Y263" s="1"/>
      <c r="Z263" s="1"/>
    </row>
    <row r="264" spans="1:26" ht="24.75" customHeight="1" x14ac:dyDescent="0.2">
      <c r="A264" s="260"/>
      <c r="B264" s="260"/>
      <c r="C264" s="261"/>
      <c r="D264" s="261"/>
      <c r="E264" s="261"/>
      <c r="F264" s="261"/>
      <c r="G264" s="4" t="s">
        <v>562</v>
      </c>
      <c r="H264" s="56">
        <v>43101</v>
      </c>
      <c r="I264" s="56">
        <v>43465</v>
      </c>
      <c r="J264" s="261"/>
      <c r="K264" s="261"/>
      <c r="L264" s="261"/>
      <c r="M264" s="261"/>
      <c r="N264" s="261"/>
      <c r="O264" s="261"/>
      <c r="P264" s="261"/>
      <c r="Q264" s="261"/>
      <c r="R264" s="261"/>
      <c r="S264" s="265"/>
      <c r="T264" s="261"/>
      <c r="U264" s="261"/>
      <c r="V264" s="1"/>
      <c r="W264" s="1"/>
      <c r="X264" s="1"/>
      <c r="Y264" s="1"/>
      <c r="Z264" s="1"/>
    </row>
    <row r="265" spans="1:26" ht="24.75" customHeight="1" x14ac:dyDescent="0.2">
      <c r="A265" s="260"/>
      <c r="B265" s="260"/>
      <c r="C265" s="299" t="s">
        <v>563</v>
      </c>
      <c r="D265" s="272">
        <v>5.5599999999999997E-2</v>
      </c>
      <c r="E265" s="259" t="s">
        <v>28</v>
      </c>
      <c r="F265" s="275">
        <v>1</v>
      </c>
      <c r="G265" s="4" t="s">
        <v>560</v>
      </c>
      <c r="H265" s="56">
        <v>43101</v>
      </c>
      <c r="I265" s="56">
        <v>43465</v>
      </c>
      <c r="J265" s="275">
        <v>0.25</v>
      </c>
      <c r="K265" s="275">
        <v>0.5</v>
      </c>
      <c r="L265" s="275">
        <v>0.75</v>
      </c>
      <c r="M265" s="275">
        <v>1</v>
      </c>
      <c r="N265" s="275">
        <v>0.2</v>
      </c>
      <c r="O265" s="276" t="s">
        <v>564</v>
      </c>
      <c r="P265" s="275"/>
      <c r="Q265" s="274"/>
      <c r="R265" s="275"/>
      <c r="S265" s="274"/>
      <c r="T265" s="275"/>
      <c r="U265" s="274"/>
      <c r="V265" s="1"/>
      <c r="W265" s="1"/>
      <c r="X265" s="1"/>
      <c r="Y265" s="1"/>
      <c r="Z265" s="1"/>
    </row>
    <row r="266" spans="1:26" ht="24.75" customHeight="1" x14ac:dyDescent="0.2">
      <c r="A266" s="261"/>
      <c r="B266" s="261"/>
      <c r="C266" s="261"/>
      <c r="D266" s="261"/>
      <c r="E266" s="261"/>
      <c r="F266" s="261"/>
      <c r="G266" s="4" t="s">
        <v>562</v>
      </c>
      <c r="H266" s="56">
        <v>43101</v>
      </c>
      <c r="I266" s="56">
        <v>43465</v>
      </c>
      <c r="J266" s="261"/>
      <c r="K266" s="261"/>
      <c r="L266" s="261"/>
      <c r="M266" s="261"/>
      <c r="N266" s="261"/>
      <c r="O266" s="261"/>
      <c r="P266" s="261"/>
      <c r="Q266" s="261"/>
      <c r="R266" s="261"/>
      <c r="S266" s="265"/>
      <c r="T266" s="261"/>
      <c r="U266" s="261"/>
      <c r="V266" s="1"/>
      <c r="W266" s="1"/>
      <c r="X266" s="1"/>
      <c r="Y266" s="1"/>
      <c r="Z266" s="1"/>
    </row>
    <row r="267" spans="1:26" ht="24.75" customHeight="1" x14ac:dyDescent="0.2">
      <c r="A267" s="1"/>
      <c r="B267" s="1"/>
      <c r="C267" s="1"/>
      <c r="D267" s="63">
        <f>SUM(D251:D265)</f>
        <v>0.49999999999999994</v>
      </c>
      <c r="E267" s="1"/>
      <c r="F267" s="9"/>
      <c r="G267" s="1"/>
      <c r="H267" s="1"/>
      <c r="I267" s="1"/>
      <c r="J267" s="1"/>
      <c r="K267" s="2"/>
      <c r="L267" s="1"/>
      <c r="M267" s="1"/>
      <c r="N267" s="1"/>
      <c r="O267" s="1"/>
      <c r="P267" s="1"/>
      <c r="Q267" s="1"/>
      <c r="R267" s="1"/>
      <c r="S267" s="9"/>
      <c r="T267" s="1"/>
      <c r="U267" s="1"/>
      <c r="V267" s="1"/>
      <c r="W267" s="1"/>
      <c r="X267" s="1"/>
      <c r="Y267" s="1"/>
      <c r="Z267" s="1"/>
    </row>
  </sheetData>
  <mergeCells count="421">
    <mergeCell ref="H248:H249"/>
    <mergeCell ref="I248:I249"/>
    <mergeCell ref="S203:S204"/>
    <mergeCell ref="A251:A266"/>
    <mergeCell ref="B251:B266"/>
    <mergeCell ref="D253:D255"/>
    <mergeCell ref="E253:E255"/>
    <mergeCell ref="F253:F255"/>
    <mergeCell ref="C263:C264"/>
    <mergeCell ref="F263:F264"/>
    <mergeCell ref="F256:F259"/>
    <mergeCell ref="F247:F249"/>
    <mergeCell ref="D263:D264"/>
    <mergeCell ref="E263:E264"/>
    <mergeCell ref="C265:C266"/>
    <mergeCell ref="D265:D266"/>
    <mergeCell ref="E265:E266"/>
    <mergeCell ref="F265:F266"/>
    <mergeCell ref="D247:D249"/>
    <mergeCell ref="E247:E249"/>
    <mergeCell ref="C253:C255"/>
    <mergeCell ref="C256:C259"/>
    <mergeCell ref="I203:I204"/>
    <mergeCell ref="A240:A242"/>
    <mergeCell ref="A4:V4"/>
    <mergeCell ref="G5:G7"/>
    <mergeCell ref="H5:H7"/>
    <mergeCell ref="C19:C21"/>
    <mergeCell ref="D19:D21"/>
    <mergeCell ref="E19:E21"/>
    <mergeCell ref="F19:F21"/>
    <mergeCell ref="G19:G21"/>
    <mergeCell ref="H20:H21"/>
    <mergeCell ref="I20:I21"/>
    <mergeCell ref="A5:A7"/>
    <mergeCell ref="B5:B7"/>
    <mergeCell ref="A8:A14"/>
    <mergeCell ref="B8:B11"/>
    <mergeCell ref="B12:B14"/>
    <mergeCell ref="A19:A21"/>
    <mergeCell ref="B19:B21"/>
    <mergeCell ref="A16:V16"/>
    <mergeCell ref="A18:V18"/>
    <mergeCell ref="E5:E7"/>
    <mergeCell ref="F5:F7"/>
    <mergeCell ref="C5:C7"/>
    <mergeCell ref="D5:D7"/>
    <mergeCell ref="O5:V5"/>
    <mergeCell ref="I5:J5"/>
    <mergeCell ref="K5:N5"/>
    <mergeCell ref="I6:I7"/>
    <mergeCell ref="J6:J7"/>
    <mergeCell ref="O6:P6"/>
    <mergeCell ref="Q6:R6"/>
    <mergeCell ref="S6:T6"/>
    <mergeCell ref="U6:V6"/>
    <mergeCell ref="B98:B100"/>
    <mergeCell ref="C98:C100"/>
    <mergeCell ref="E89:E90"/>
    <mergeCell ref="J89:J90"/>
    <mergeCell ref="K89:K90"/>
    <mergeCell ref="M83:M86"/>
    <mergeCell ref="M89:M90"/>
    <mergeCell ref="L89:L90"/>
    <mergeCell ref="O89:O90"/>
    <mergeCell ref="P89:P90"/>
    <mergeCell ref="R89:R90"/>
    <mergeCell ref="S89:S90"/>
    <mergeCell ref="T89:T90"/>
    <mergeCell ref="U89:U90"/>
    <mergeCell ref="N95:N96"/>
    <mergeCell ref="O95:O96"/>
    <mergeCell ref="A23:A76"/>
    <mergeCell ref="B23:B76"/>
    <mergeCell ref="F98:F100"/>
    <mergeCell ref="D89:D90"/>
    <mergeCell ref="F95:F96"/>
    <mergeCell ref="H95:H96"/>
    <mergeCell ref="K83:K86"/>
    <mergeCell ref="L83:L86"/>
    <mergeCell ref="I89:I90"/>
    <mergeCell ref="C83:C86"/>
    <mergeCell ref="D83:D86"/>
    <mergeCell ref="E83:E86"/>
    <mergeCell ref="F83:F86"/>
    <mergeCell ref="H83:H86"/>
    <mergeCell ref="F89:F90"/>
    <mergeCell ref="B89:B90"/>
    <mergeCell ref="C89:C90"/>
    <mergeCell ref="A78:V78"/>
    <mergeCell ref="A79:A81"/>
    <mergeCell ref="N79:U79"/>
    <mergeCell ref="H80:H81"/>
    <mergeCell ref="I80:I81"/>
    <mergeCell ref="N80:O80"/>
    <mergeCell ref="P80:Q80"/>
    <mergeCell ref="N19:U19"/>
    <mergeCell ref="H19:I19"/>
    <mergeCell ref="J19:M19"/>
    <mergeCell ref="A17:V17"/>
    <mergeCell ref="N20:O20"/>
    <mergeCell ref="P20:Q20"/>
    <mergeCell ref="R20:S20"/>
    <mergeCell ref="T20:U20"/>
    <mergeCell ref="A22:V22"/>
    <mergeCell ref="A184:V184"/>
    <mergeCell ref="A197:V197"/>
    <mergeCell ref="A185:A187"/>
    <mergeCell ref="G198:G200"/>
    <mergeCell ref="A135:A138"/>
    <mergeCell ref="T153:U153"/>
    <mergeCell ref="B189:B195"/>
    <mergeCell ref="F141:F143"/>
    <mergeCell ref="C152:C154"/>
    <mergeCell ref="J185:M185"/>
    <mergeCell ref="G185:G187"/>
    <mergeCell ref="H185:I185"/>
    <mergeCell ref="H199:H200"/>
    <mergeCell ref="I199:I200"/>
    <mergeCell ref="H198:I198"/>
    <mergeCell ref="J198:M198"/>
    <mergeCell ref="P199:Q199"/>
    <mergeCell ref="R199:S199"/>
    <mergeCell ref="T199:U199"/>
    <mergeCell ref="A156:A174"/>
    <mergeCell ref="A181:A182"/>
    <mergeCell ref="E185:E187"/>
    <mergeCell ref="F185:F187"/>
    <mergeCell ref="B181:B182"/>
    <mergeCell ref="B240:B242"/>
    <mergeCell ref="C240:C242"/>
    <mergeCell ref="G131:G133"/>
    <mergeCell ref="H131:I131"/>
    <mergeCell ref="H152:I152"/>
    <mergeCell ref="J152:M152"/>
    <mergeCell ref="G152:G154"/>
    <mergeCell ref="C131:C133"/>
    <mergeCell ref="B135:B138"/>
    <mergeCell ref="B131:B133"/>
    <mergeCell ref="D131:D133"/>
    <mergeCell ref="E131:E133"/>
    <mergeCell ref="C141:C143"/>
    <mergeCell ref="D141:D143"/>
    <mergeCell ref="E141:E143"/>
    <mergeCell ref="B152:B154"/>
    <mergeCell ref="D152:D154"/>
    <mergeCell ref="E152:E154"/>
    <mergeCell ref="G141:G143"/>
    <mergeCell ref="H141:I141"/>
    <mergeCell ref="H186:H187"/>
    <mergeCell ref="I186:I187"/>
    <mergeCell ref="H203:H204"/>
    <mergeCell ref="G240:G242"/>
    <mergeCell ref="H240:I240"/>
    <mergeCell ref="J240:M240"/>
    <mergeCell ref="H241:H242"/>
    <mergeCell ref="I241:I242"/>
    <mergeCell ref="G203:G204"/>
    <mergeCell ref="B185:B187"/>
    <mergeCell ref="C185:C187"/>
    <mergeCell ref="N199:O199"/>
    <mergeCell ref="A239:V239"/>
    <mergeCell ref="A202:A237"/>
    <mergeCell ref="A189:A195"/>
    <mergeCell ref="A188:V188"/>
    <mergeCell ref="A201:V201"/>
    <mergeCell ref="D240:D242"/>
    <mergeCell ref="E240:E242"/>
    <mergeCell ref="F240:F242"/>
    <mergeCell ref="B202:B237"/>
    <mergeCell ref="A198:A200"/>
    <mergeCell ref="B198:B200"/>
    <mergeCell ref="C198:C200"/>
    <mergeCell ref="D198:D200"/>
    <mergeCell ref="E198:E200"/>
    <mergeCell ref="F198:F200"/>
    <mergeCell ref="D185:D187"/>
    <mergeCell ref="N185:U185"/>
    <mergeCell ref="N186:O186"/>
    <mergeCell ref="P186:Q186"/>
    <mergeCell ref="R186:S186"/>
    <mergeCell ref="T186:U186"/>
    <mergeCell ref="N132:O132"/>
    <mergeCell ref="B105:B108"/>
    <mergeCell ref="R142:S142"/>
    <mergeCell ref="T142:U142"/>
    <mergeCell ref="A140:V140"/>
    <mergeCell ref="H153:H154"/>
    <mergeCell ref="I153:I154"/>
    <mergeCell ref="J141:M141"/>
    <mergeCell ref="N153:O153"/>
    <mergeCell ref="P132:Q132"/>
    <mergeCell ref="M105:M108"/>
    <mergeCell ref="A130:V130"/>
    <mergeCell ref="H105:H108"/>
    <mergeCell ref="I105:I108"/>
    <mergeCell ref="L105:L108"/>
    <mergeCell ref="T132:U132"/>
    <mergeCell ref="R132:S132"/>
    <mergeCell ref="H132:H133"/>
    <mergeCell ref="I132:I133"/>
    <mergeCell ref="J105:J108"/>
    <mergeCell ref="F131:F133"/>
    <mergeCell ref="A131:A133"/>
    <mergeCell ref="N98:N100"/>
    <mergeCell ref="O98:O100"/>
    <mergeCell ref="P98:P100"/>
    <mergeCell ref="Q98:Q100"/>
    <mergeCell ref="L102:L103"/>
    <mergeCell ref="M102:M103"/>
    <mergeCell ref="H98:H100"/>
    <mergeCell ref="D98:D100"/>
    <mergeCell ref="E98:E100"/>
    <mergeCell ref="J118:M118"/>
    <mergeCell ref="H119:H120"/>
    <mergeCell ref="I119:I120"/>
    <mergeCell ref="B102:B103"/>
    <mergeCell ref="C102:C103"/>
    <mergeCell ref="D102:D103"/>
    <mergeCell ref="E102:E103"/>
    <mergeCell ref="A145:A149"/>
    <mergeCell ref="F102:F103"/>
    <mergeCell ref="C105:C108"/>
    <mergeCell ref="D105:D108"/>
    <mergeCell ref="A134:V134"/>
    <mergeCell ref="B118:B120"/>
    <mergeCell ref="C118:C120"/>
    <mergeCell ref="F118:F120"/>
    <mergeCell ref="A118:A120"/>
    <mergeCell ref="A83:A115"/>
    <mergeCell ref="S98:S100"/>
    <mergeCell ref="T98:T100"/>
    <mergeCell ref="Q83:Q86"/>
    <mergeCell ref="H89:H90"/>
    <mergeCell ref="U95:U96"/>
    <mergeCell ref="R95:R96"/>
    <mergeCell ref="S95:S96"/>
    <mergeCell ref="T95:T96"/>
    <mergeCell ref="N89:N90"/>
    <mergeCell ref="Q89:Q90"/>
    <mergeCell ref="D95:D96"/>
    <mergeCell ref="E95:E96"/>
    <mergeCell ref="A122:A128"/>
    <mergeCell ref="A121:V121"/>
    <mergeCell ref="N177:U177"/>
    <mergeCell ref="N178:O178"/>
    <mergeCell ref="P178:Q178"/>
    <mergeCell ref="R178:S178"/>
    <mergeCell ref="T178:U178"/>
    <mergeCell ref="D177:D179"/>
    <mergeCell ref="A177:A179"/>
    <mergeCell ref="B145:B149"/>
    <mergeCell ref="B141:B143"/>
    <mergeCell ref="B156:B174"/>
    <mergeCell ref="A141:A143"/>
    <mergeCell ref="A155:V155"/>
    <mergeCell ref="H142:H143"/>
    <mergeCell ref="I142:I143"/>
    <mergeCell ref="N142:O142"/>
    <mergeCell ref="P142:Q142"/>
    <mergeCell ref="B177:B179"/>
    <mergeCell ref="C177:C179"/>
    <mergeCell ref="F177:F179"/>
    <mergeCell ref="G177:G179"/>
    <mergeCell ref="H177:I177"/>
    <mergeCell ref="J177:M177"/>
    <mergeCell ref="F152:F154"/>
    <mergeCell ref="A152:A154"/>
    <mergeCell ref="A180:V180"/>
    <mergeCell ref="I178:I179"/>
    <mergeCell ref="A176:V176"/>
    <mergeCell ref="J131:M131"/>
    <mergeCell ref="R265:R266"/>
    <mergeCell ref="Q265:Q266"/>
    <mergeCell ref="K105:K108"/>
    <mergeCell ref="M98:M100"/>
    <mergeCell ref="H102:H103"/>
    <mergeCell ref="I102:I103"/>
    <mergeCell ref="J102:J103"/>
    <mergeCell ref="K102:K103"/>
    <mergeCell ref="L98:L100"/>
    <mergeCell ref="N131:U131"/>
    <mergeCell ref="N152:U152"/>
    <mergeCell ref="N198:U198"/>
    <mergeCell ref="P153:Q153"/>
    <mergeCell ref="R153:S153"/>
    <mergeCell ref="N240:U240"/>
    <mergeCell ref="N241:O241"/>
    <mergeCell ref="P241:Q241"/>
    <mergeCell ref="R241:S241"/>
    <mergeCell ref="T241:U241"/>
    <mergeCell ref="H118:I118"/>
    <mergeCell ref="N248:O248"/>
    <mergeCell ref="P248:Q248"/>
    <mergeCell ref="R248:S248"/>
    <mergeCell ref="T248:U248"/>
    <mergeCell ref="B247:B249"/>
    <mergeCell ref="C247:C249"/>
    <mergeCell ref="U265:U266"/>
    <mergeCell ref="T265:T266"/>
    <mergeCell ref="P253:P255"/>
    <mergeCell ref="Q253:Q255"/>
    <mergeCell ref="N253:N255"/>
    <mergeCell ref="P256:P259"/>
    <mergeCell ref="R256:R259"/>
    <mergeCell ref="U256:U259"/>
    <mergeCell ref="T256:T259"/>
    <mergeCell ref="O253:O255"/>
    <mergeCell ref="O256:O259"/>
    <mergeCell ref="Q256:Q259"/>
    <mergeCell ref="S256:S259"/>
    <mergeCell ref="N256:N259"/>
    <mergeCell ref="S253:S255"/>
    <mergeCell ref="S263:S264"/>
    <mergeCell ref="G247:G249"/>
    <mergeCell ref="H247:I247"/>
    <mergeCell ref="S265:S266"/>
    <mergeCell ref="U263:U264"/>
    <mergeCell ref="T263:T264"/>
    <mergeCell ref="O263:O264"/>
    <mergeCell ref="I95:I96"/>
    <mergeCell ref="D118:D120"/>
    <mergeCell ref="Q263:Q264"/>
    <mergeCell ref="J253:J255"/>
    <mergeCell ref="K253:K255"/>
    <mergeCell ref="L253:L255"/>
    <mergeCell ref="J256:J259"/>
    <mergeCell ref="K256:K259"/>
    <mergeCell ref="L256:L259"/>
    <mergeCell ref="M256:M259"/>
    <mergeCell ref="M253:M255"/>
    <mergeCell ref="E177:E179"/>
    <mergeCell ref="H178:H179"/>
    <mergeCell ref="J95:J96"/>
    <mergeCell ref="K95:K96"/>
    <mergeCell ref="L95:L96"/>
    <mergeCell ref="M95:M96"/>
    <mergeCell ref="A144:V144"/>
    <mergeCell ref="A151:V151"/>
    <mergeCell ref="N141:U141"/>
    <mergeCell ref="R253:R255"/>
    <mergeCell ref="N263:N264"/>
    <mergeCell ref="B95:B96"/>
    <mergeCell ref="A117:V117"/>
    <mergeCell ref="N118:U118"/>
    <mergeCell ref="N119:O119"/>
    <mergeCell ref="P119:Q119"/>
    <mergeCell ref="R119:S119"/>
    <mergeCell ref="T119:U119"/>
    <mergeCell ref="P95:P96"/>
    <mergeCell ref="Q95:Q96"/>
    <mergeCell ref="N102:N103"/>
    <mergeCell ref="O102:O103"/>
    <mergeCell ref="P102:P103"/>
    <mergeCell ref="Q102:Q103"/>
    <mergeCell ref="N105:N108"/>
    <mergeCell ref="O105:O108"/>
    <mergeCell ref="P105:P108"/>
    <mergeCell ref="Q105:Q108"/>
    <mergeCell ref="C95:C96"/>
    <mergeCell ref="R263:R264"/>
    <mergeCell ref="A243:V243"/>
    <mergeCell ref="J247:M247"/>
    <mergeCell ref="N247:U247"/>
    <mergeCell ref="J265:J266"/>
    <mergeCell ref="K265:K266"/>
    <mergeCell ref="L265:L266"/>
    <mergeCell ref="M265:M266"/>
    <mergeCell ref="N265:N266"/>
    <mergeCell ref="P265:P266"/>
    <mergeCell ref="O265:O266"/>
    <mergeCell ref="J263:J264"/>
    <mergeCell ref="K263:K264"/>
    <mergeCell ref="L263:L264"/>
    <mergeCell ref="M263:M264"/>
    <mergeCell ref="P263:P264"/>
    <mergeCell ref="A250:V250"/>
    <mergeCell ref="A246:V246"/>
    <mergeCell ref="A247:A249"/>
    <mergeCell ref="D256:D259"/>
    <mergeCell ref="E256:E259"/>
    <mergeCell ref="U98:U100"/>
    <mergeCell ref="R102:R103"/>
    <mergeCell ref="S102:S103"/>
    <mergeCell ref="T102:T103"/>
    <mergeCell ref="U102:U103"/>
    <mergeCell ref="R105:R108"/>
    <mergeCell ref="S105:S108"/>
    <mergeCell ref="T105:T108"/>
    <mergeCell ref="U105:U108"/>
    <mergeCell ref="R98:R100"/>
    <mergeCell ref="E118:E120"/>
    <mergeCell ref="G118:G120"/>
    <mergeCell ref="E105:E108"/>
    <mergeCell ref="F105:F108"/>
    <mergeCell ref="I98:I100"/>
    <mergeCell ref="J98:J100"/>
    <mergeCell ref="K98:K100"/>
    <mergeCell ref="T253:T255"/>
    <mergeCell ref="U253:U255"/>
    <mergeCell ref="B79:B81"/>
    <mergeCell ref="C79:C81"/>
    <mergeCell ref="J79:M79"/>
    <mergeCell ref="E79:E81"/>
    <mergeCell ref="F79:F81"/>
    <mergeCell ref="G79:G81"/>
    <mergeCell ref="H79:I79"/>
    <mergeCell ref="R80:S80"/>
    <mergeCell ref="T80:U80"/>
    <mergeCell ref="D79:D81"/>
    <mergeCell ref="A82:V82"/>
    <mergeCell ref="I83:I86"/>
    <mergeCell ref="B83:B86"/>
    <mergeCell ref="R83:R86"/>
    <mergeCell ref="S83:S86"/>
    <mergeCell ref="T83:T86"/>
    <mergeCell ref="U83:U86"/>
    <mergeCell ref="N83:N86"/>
    <mergeCell ref="O83:O86"/>
    <mergeCell ref="P83:P86"/>
    <mergeCell ref="J83:J86"/>
  </mergeCell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100"/>
  <sheetViews>
    <sheetView topLeftCell="H15" workbookViewId="0">
      <selection activeCell="T16" sqref="T16"/>
    </sheetView>
  </sheetViews>
  <sheetFormatPr baseColWidth="10" defaultColWidth="12.5703125" defaultRowHeight="15" customHeight="1" x14ac:dyDescent="0.2"/>
  <cols>
    <col min="1" max="1" width="19.7109375" style="114" customWidth="1"/>
    <col min="2" max="2" width="21.28515625" style="114" customWidth="1"/>
    <col min="3" max="3" width="32" style="114" customWidth="1"/>
    <col min="4" max="4" width="17.28515625" style="114" customWidth="1"/>
    <col min="5" max="5" width="13.28515625" style="114" customWidth="1"/>
    <col min="6" max="6" width="13.7109375" style="114" customWidth="1"/>
    <col min="7" max="7" width="38.5703125" style="114" customWidth="1"/>
    <col min="8" max="8" width="45.7109375" style="114" customWidth="1"/>
    <col min="9" max="9" width="20" style="114" hidden="1" customWidth="1"/>
    <col min="10" max="12" width="17.140625" style="114" hidden="1" customWidth="1"/>
    <col min="13" max="13" width="17.140625" style="114" customWidth="1"/>
    <col min="14" max="14" width="17.140625" style="114" hidden="1" customWidth="1"/>
    <col min="15" max="18" width="10.7109375" style="114" hidden="1" customWidth="1"/>
    <col min="19" max="19" width="10.7109375" style="113" customWidth="1"/>
    <col min="20" max="20" width="77.5703125" style="114" customWidth="1"/>
    <col min="21" max="22" width="10.7109375" style="114" customWidth="1"/>
    <col min="23" max="16384" width="12.5703125" style="114"/>
  </cols>
  <sheetData>
    <row r="1" spans="1:22" ht="36" customHeight="1" x14ac:dyDescent="0.2">
      <c r="D1" s="172"/>
      <c r="F1" s="172"/>
      <c r="H1" s="115"/>
    </row>
    <row r="2" spans="1:22" ht="24" customHeight="1" x14ac:dyDescent="0.2">
      <c r="D2" s="172"/>
      <c r="F2" s="172"/>
      <c r="H2" s="115"/>
    </row>
    <row r="3" spans="1:22" ht="12.75" customHeight="1" x14ac:dyDescent="0.2">
      <c r="D3" s="172"/>
      <c r="F3" s="172"/>
      <c r="H3" s="115"/>
    </row>
    <row r="4" spans="1:22" s="113" customFormat="1" ht="29.25" customHeight="1" x14ac:dyDescent="0.2">
      <c r="A4" s="239" t="s">
        <v>0</v>
      </c>
      <c r="B4" s="240"/>
      <c r="C4" s="240"/>
      <c r="D4" s="240"/>
      <c r="E4" s="240"/>
      <c r="F4" s="240"/>
      <c r="G4" s="240"/>
      <c r="H4" s="240"/>
      <c r="I4" s="240"/>
      <c r="J4" s="240"/>
      <c r="K4" s="240"/>
      <c r="L4" s="240"/>
      <c r="M4" s="240"/>
      <c r="N4" s="240"/>
      <c r="O4" s="240"/>
      <c r="P4" s="240"/>
      <c r="Q4" s="240"/>
      <c r="R4" s="240"/>
      <c r="S4" s="240"/>
      <c r="T4" s="240"/>
      <c r="U4" s="240"/>
      <c r="V4" s="241"/>
    </row>
    <row r="5" spans="1:22" s="113" customFormat="1" ht="27.75" customHeight="1" x14ac:dyDescent="0.2">
      <c r="A5" s="245" t="s">
        <v>1</v>
      </c>
      <c r="B5" s="245" t="s">
        <v>2</v>
      </c>
      <c r="C5" s="245" t="s">
        <v>3</v>
      </c>
      <c r="D5" s="300" t="s">
        <v>4</v>
      </c>
      <c r="E5" s="245" t="s">
        <v>5</v>
      </c>
      <c r="F5" s="300" t="s">
        <v>6</v>
      </c>
      <c r="G5" s="245" t="s">
        <v>7</v>
      </c>
      <c r="H5" s="245" t="s">
        <v>8</v>
      </c>
      <c r="I5" s="249" t="s">
        <v>9</v>
      </c>
      <c r="J5" s="244"/>
      <c r="K5" s="248" t="s">
        <v>10</v>
      </c>
      <c r="L5" s="243"/>
      <c r="M5" s="243"/>
      <c r="N5" s="244"/>
      <c r="O5" s="242" t="s">
        <v>11</v>
      </c>
      <c r="P5" s="243"/>
      <c r="Q5" s="243"/>
      <c r="R5" s="243"/>
      <c r="S5" s="243"/>
      <c r="T5" s="243"/>
      <c r="U5" s="243"/>
      <c r="V5" s="244"/>
    </row>
    <row r="6" spans="1:22" s="113" customFormat="1" ht="12.75" customHeight="1" x14ac:dyDescent="0.2">
      <c r="A6" s="246"/>
      <c r="B6" s="246"/>
      <c r="C6" s="246"/>
      <c r="D6" s="246"/>
      <c r="E6" s="246"/>
      <c r="F6" s="246"/>
      <c r="G6" s="246"/>
      <c r="H6" s="246"/>
      <c r="I6" s="245" t="s">
        <v>12</v>
      </c>
      <c r="J6" s="245" t="s">
        <v>13</v>
      </c>
      <c r="K6" s="105" t="s">
        <v>14</v>
      </c>
      <c r="L6" s="105" t="s">
        <v>15</v>
      </c>
      <c r="M6" s="105" t="s">
        <v>16</v>
      </c>
      <c r="N6" s="105" t="s">
        <v>17</v>
      </c>
      <c r="O6" s="242" t="s">
        <v>14</v>
      </c>
      <c r="P6" s="244"/>
      <c r="Q6" s="242" t="s">
        <v>15</v>
      </c>
      <c r="R6" s="244"/>
      <c r="S6" s="242" t="s">
        <v>16</v>
      </c>
      <c r="T6" s="244"/>
      <c r="U6" s="242" t="s">
        <v>17</v>
      </c>
      <c r="V6" s="244"/>
    </row>
    <row r="7" spans="1:22" s="113" customFormat="1" ht="44.25" customHeight="1" x14ac:dyDescent="0.2">
      <c r="A7" s="247"/>
      <c r="B7" s="247"/>
      <c r="C7" s="247"/>
      <c r="D7" s="247"/>
      <c r="E7" s="247"/>
      <c r="F7" s="247"/>
      <c r="G7" s="247"/>
      <c r="H7" s="247"/>
      <c r="I7" s="247"/>
      <c r="J7" s="247"/>
      <c r="K7" s="106" t="s">
        <v>565</v>
      </c>
      <c r="L7" s="106" t="s">
        <v>565</v>
      </c>
      <c r="M7" s="106" t="s">
        <v>565</v>
      </c>
      <c r="N7" s="106" t="s">
        <v>565</v>
      </c>
      <c r="O7" s="107" t="s">
        <v>19</v>
      </c>
      <c r="P7" s="107" t="s">
        <v>20</v>
      </c>
      <c r="Q7" s="107" t="s">
        <v>19</v>
      </c>
      <c r="R7" s="107" t="s">
        <v>20</v>
      </c>
      <c r="S7" s="107" t="s">
        <v>19</v>
      </c>
      <c r="T7" s="107" t="s">
        <v>20</v>
      </c>
      <c r="U7" s="107" t="s">
        <v>19</v>
      </c>
      <c r="V7" s="107" t="s">
        <v>20</v>
      </c>
    </row>
    <row r="8" spans="1:22" ht="76.5" customHeight="1" x14ac:dyDescent="0.2">
      <c r="A8" s="252" t="s">
        <v>566</v>
      </c>
      <c r="B8" s="252" t="s">
        <v>567</v>
      </c>
      <c r="C8" s="111" t="s">
        <v>568</v>
      </c>
      <c r="D8" s="116">
        <v>0.12</v>
      </c>
      <c r="E8" s="111" t="s">
        <v>28</v>
      </c>
      <c r="F8" s="116">
        <v>1</v>
      </c>
      <c r="G8" s="137" t="s">
        <v>569</v>
      </c>
      <c r="H8" s="118" t="s">
        <v>570</v>
      </c>
      <c r="I8" s="119">
        <v>43102</v>
      </c>
      <c r="J8" s="119">
        <v>43462</v>
      </c>
      <c r="K8" s="116">
        <v>0.25</v>
      </c>
      <c r="L8" s="116">
        <v>0.5</v>
      </c>
      <c r="M8" s="116">
        <v>0.75</v>
      </c>
      <c r="N8" s="116">
        <v>1</v>
      </c>
      <c r="O8" s="93">
        <v>0</v>
      </c>
      <c r="P8" s="76" t="s">
        <v>819</v>
      </c>
      <c r="Q8" s="93">
        <v>0.1</v>
      </c>
      <c r="R8" s="87" t="s">
        <v>820</v>
      </c>
      <c r="S8" s="207">
        <v>0.4</v>
      </c>
      <c r="T8" s="206" t="s">
        <v>925</v>
      </c>
      <c r="U8" s="116"/>
      <c r="V8" s="123"/>
    </row>
    <row r="9" spans="1:22" ht="44.25" customHeight="1" x14ac:dyDescent="0.2">
      <c r="A9" s="255"/>
      <c r="B9" s="255"/>
      <c r="C9" s="111" t="s">
        <v>571</v>
      </c>
      <c r="D9" s="116">
        <v>0.12</v>
      </c>
      <c r="E9" s="111" t="s">
        <v>28</v>
      </c>
      <c r="F9" s="116">
        <v>1</v>
      </c>
      <c r="G9" s="111" t="s">
        <v>572</v>
      </c>
      <c r="H9" s="111" t="s">
        <v>573</v>
      </c>
      <c r="I9" s="119">
        <v>43102</v>
      </c>
      <c r="J9" s="119">
        <v>43462</v>
      </c>
      <c r="K9" s="116">
        <v>0.15</v>
      </c>
      <c r="L9" s="116">
        <v>0.3</v>
      </c>
      <c r="M9" s="116">
        <v>0.6</v>
      </c>
      <c r="N9" s="116">
        <v>1</v>
      </c>
      <c r="O9" s="93">
        <v>0.12</v>
      </c>
      <c r="P9" s="76" t="s">
        <v>821</v>
      </c>
      <c r="Q9" s="93">
        <f>1568569622/6739374708</f>
        <v>0.23274705591574002</v>
      </c>
      <c r="R9" s="87" t="s">
        <v>822</v>
      </c>
      <c r="S9" s="208">
        <v>0.55000000000000004</v>
      </c>
      <c r="T9" s="110" t="s">
        <v>889</v>
      </c>
      <c r="U9" s="116"/>
      <c r="V9" s="123"/>
    </row>
    <row r="10" spans="1:22" ht="116.25" customHeight="1" x14ac:dyDescent="0.2">
      <c r="A10" s="255"/>
      <c r="B10" s="255"/>
      <c r="C10" s="111" t="s">
        <v>574</v>
      </c>
      <c r="D10" s="116">
        <v>0.12</v>
      </c>
      <c r="E10" s="111" t="s">
        <v>28</v>
      </c>
      <c r="F10" s="116">
        <v>1</v>
      </c>
      <c r="G10" s="111" t="s">
        <v>575</v>
      </c>
      <c r="H10" s="118" t="s">
        <v>576</v>
      </c>
      <c r="I10" s="119">
        <v>43102</v>
      </c>
      <c r="J10" s="119">
        <v>43462</v>
      </c>
      <c r="K10" s="116">
        <v>0.15</v>
      </c>
      <c r="L10" s="116">
        <v>0.3</v>
      </c>
      <c r="M10" s="116">
        <v>0.7</v>
      </c>
      <c r="N10" s="116">
        <v>1</v>
      </c>
      <c r="O10" s="93">
        <v>0.3</v>
      </c>
      <c r="P10" s="76" t="s">
        <v>823</v>
      </c>
      <c r="Q10" s="93">
        <f>12/36</f>
        <v>0.33333333333333331</v>
      </c>
      <c r="R10" s="87" t="s">
        <v>824</v>
      </c>
      <c r="S10" s="209">
        <v>0.5</v>
      </c>
      <c r="T10" s="87" t="s">
        <v>890</v>
      </c>
      <c r="U10" s="116"/>
      <c r="V10" s="123"/>
    </row>
    <row r="11" spans="1:22" ht="72" customHeight="1" x14ac:dyDescent="0.2">
      <c r="A11" s="255"/>
      <c r="B11" s="255"/>
      <c r="C11" s="111" t="s">
        <v>577</v>
      </c>
      <c r="D11" s="116">
        <v>0.12</v>
      </c>
      <c r="E11" s="111" t="s">
        <v>28</v>
      </c>
      <c r="F11" s="116">
        <v>1</v>
      </c>
      <c r="G11" s="111" t="s">
        <v>578</v>
      </c>
      <c r="H11" s="118" t="s">
        <v>579</v>
      </c>
      <c r="I11" s="119">
        <v>43102</v>
      </c>
      <c r="J11" s="119">
        <v>43462</v>
      </c>
      <c r="K11" s="116">
        <v>0.15</v>
      </c>
      <c r="L11" s="116">
        <v>0.3</v>
      </c>
      <c r="M11" s="116">
        <v>0.7</v>
      </c>
      <c r="N11" s="116">
        <v>1</v>
      </c>
      <c r="O11" s="93">
        <v>0.05</v>
      </c>
      <c r="P11" s="76" t="s">
        <v>825</v>
      </c>
      <c r="Q11" s="93">
        <f>13/33</f>
        <v>0.39393939393939392</v>
      </c>
      <c r="R11" s="87" t="s">
        <v>826</v>
      </c>
      <c r="S11" s="210">
        <v>0.6</v>
      </c>
      <c r="T11" s="205" t="s">
        <v>924</v>
      </c>
      <c r="U11" s="116"/>
      <c r="V11" s="123"/>
    </row>
    <row r="12" spans="1:22" ht="55.5" customHeight="1" x14ac:dyDescent="0.2">
      <c r="A12" s="255"/>
      <c r="B12" s="255"/>
      <c r="C12" s="111" t="s">
        <v>580</v>
      </c>
      <c r="D12" s="116">
        <v>0.05</v>
      </c>
      <c r="E12" s="111" t="s">
        <v>28</v>
      </c>
      <c r="F12" s="116">
        <v>1</v>
      </c>
      <c r="G12" s="111" t="s">
        <v>581</v>
      </c>
      <c r="H12" s="118" t="s">
        <v>582</v>
      </c>
      <c r="I12" s="119">
        <v>43102</v>
      </c>
      <c r="J12" s="119">
        <v>43462</v>
      </c>
      <c r="K12" s="116">
        <v>0.25</v>
      </c>
      <c r="L12" s="116">
        <v>0.5</v>
      </c>
      <c r="M12" s="116">
        <v>0.75</v>
      </c>
      <c r="N12" s="116">
        <v>1</v>
      </c>
      <c r="O12" s="93">
        <v>0.15</v>
      </c>
      <c r="P12" s="76" t="s">
        <v>827</v>
      </c>
      <c r="Q12" s="93">
        <v>0.5</v>
      </c>
      <c r="R12" s="87" t="s">
        <v>828</v>
      </c>
      <c r="S12" s="211">
        <v>0.5</v>
      </c>
      <c r="T12" s="111" t="s">
        <v>828</v>
      </c>
      <c r="U12" s="116"/>
      <c r="V12" s="123"/>
    </row>
    <row r="13" spans="1:22" ht="68.25" customHeight="1" x14ac:dyDescent="0.2">
      <c r="A13" s="255"/>
      <c r="B13" s="251"/>
      <c r="C13" s="111" t="s">
        <v>583</v>
      </c>
      <c r="D13" s="116">
        <v>0.04</v>
      </c>
      <c r="E13" s="111" t="s">
        <v>28</v>
      </c>
      <c r="F13" s="116">
        <v>1</v>
      </c>
      <c r="G13" s="111" t="s">
        <v>584</v>
      </c>
      <c r="H13" s="111" t="s">
        <v>585</v>
      </c>
      <c r="I13" s="119">
        <v>43102</v>
      </c>
      <c r="J13" s="119">
        <v>43462</v>
      </c>
      <c r="K13" s="116">
        <v>1</v>
      </c>
      <c r="L13" s="116">
        <v>1</v>
      </c>
      <c r="M13" s="116">
        <v>1</v>
      </c>
      <c r="N13" s="116">
        <v>1</v>
      </c>
      <c r="O13" s="169">
        <v>0.28000000000000003</v>
      </c>
      <c r="P13" s="167" t="s">
        <v>829</v>
      </c>
      <c r="Q13" s="169">
        <v>0.28000000000000003</v>
      </c>
      <c r="R13" s="167" t="s">
        <v>829</v>
      </c>
      <c r="S13" s="212">
        <v>0.65739999999999998</v>
      </c>
      <c r="T13" s="87" t="s">
        <v>759</v>
      </c>
      <c r="U13" s="116"/>
      <c r="V13" s="123"/>
    </row>
    <row r="14" spans="1:22" s="229" customFormat="1" ht="104.25" customHeight="1" x14ac:dyDescent="0.2">
      <c r="A14" s="255"/>
      <c r="B14" s="252" t="s">
        <v>586</v>
      </c>
      <c r="C14" s="223" t="s">
        <v>587</v>
      </c>
      <c r="D14" s="203">
        <v>0.04</v>
      </c>
      <c r="E14" s="223" t="s">
        <v>28</v>
      </c>
      <c r="F14" s="203">
        <v>1</v>
      </c>
      <c r="G14" s="223" t="s">
        <v>588</v>
      </c>
      <c r="H14" s="224" t="s">
        <v>589</v>
      </c>
      <c r="I14" s="225">
        <v>43102</v>
      </c>
      <c r="J14" s="225">
        <v>43462</v>
      </c>
      <c r="K14" s="203">
        <v>0.1</v>
      </c>
      <c r="L14" s="203">
        <v>0.3</v>
      </c>
      <c r="M14" s="203">
        <v>0.7</v>
      </c>
      <c r="N14" s="203">
        <v>1</v>
      </c>
      <c r="O14" s="226">
        <v>0.1</v>
      </c>
      <c r="P14" s="227" t="s">
        <v>830</v>
      </c>
      <c r="Q14" s="226">
        <v>0.35</v>
      </c>
      <c r="R14" s="205" t="s">
        <v>831</v>
      </c>
      <c r="S14" s="215">
        <v>0.3</v>
      </c>
      <c r="T14" s="223" t="s">
        <v>733</v>
      </c>
      <c r="U14" s="203"/>
      <c r="V14" s="228"/>
    </row>
    <row r="15" spans="1:22" ht="68.25" customHeight="1" x14ac:dyDescent="0.2">
      <c r="A15" s="255"/>
      <c r="B15" s="255"/>
      <c r="C15" s="111" t="s">
        <v>590</v>
      </c>
      <c r="D15" s="116">
        <v>0.05</v>
      </c>
      <c r="E15" s="111" t="s">
        <v>53</v>
      </c>
      <c r="F15" s="170">
        <v>1</v>
      </c>
      <c r="G15" s="111" t="s">
        <v>591</v>
      </c>
      <c r="H15" s="111" t="s">
        <v>592</v>
      </c>
      <c r="I15" s="119">
        <v>43102</v>
      </c>
      <c r="J15" s="119">
        <v>43462</v>
      </c>
      <c r="K15" s="116">
        <v>0.15</v>
      </c>
      <c r="L15" s="116">
        <v>0.3</v>
      </c>
      <c r="M15" s="116">
        <v>0.7</v>
      </c>
      <c r="N15" s="116">
        <v>1</v>
      </c>
      <c r="O15" s="93">
        <v>0.05</v>
      </c>
      <c r="P15" s="76" t="s">
        <v>832</v>
      </c>
      <c r="Q15" s="93">
        <v>0</v>
      </c>
      <c r="R15" s="87" t="s">
        <v>833</v>
      </c>
      <c r="S15" s="211">
        <v>0</v>
      </c>
      <c r="T15" s="123" t="s">
        <v>833</v>
      </c>
      <c r="U15" s="116"/>
      <c r="V15" s="123"/>
    </row>
    <row r="16" spans="1:22" s="229" customFormat="1" ht="169.5" customHeight="1" x14ac:dyDescent="0.2">
      <c r="A16" s="255"/>
      <c r="B16" s="255"/>
      <c r="C16" s="223" t="s">
        <v>593</v>
      </c>
      <c r="D16" s="203">
        <v>0.12</v>
      </c>
      <c r="E16" s="223" t="s">
        <v>28</v>
      </c>
      <c r="F16" s="203">
        <v>1</v>
      </c>
      <c r="G16" s="223" t="s">
        <v>594</v>
      </c>
      <c r="H16" s="224" t="s">
        <v>595</v>
      </c>
      <c r="I16" s="225">
        <v>43102</v>
      </c>
      <c r="J16" s="225">
        <v>43462</v>
      </c>
      <c r="K16" s="203">
        <v>0.15</v>
      </c>
      <c r="L16" s="203">
        <v>0.4</v>
      </c>
      <c r="M16" s="203">
        <v>0.7</v>
      </c>
      <c r="N16" s="203">
        <v>1</v>
      </c>
      <c r="O16" s="226">
        <v>0.2</v>
      </c>
      <c r="P16" s="227" t="s">
        <v>834</v>
      </c>
      <c r="Q16" s="204">
        <f>2/12</f>
        <v>0.16666666666666666</v>
      </c>
      <c r="R16" s="227" t="s">
        <v>835</v>
      </c>
      <c r="S16" s="215">
        <v>1</v>
      </c>
      <c r="T16" s="223" t="s">
        <v>735</v>
      </c>
      <c r="U16" s="203"/>
      <c r="V16" s="228"/>
    </row>
    <row r="17" spans="1:22" s="166" customFormat="1" ht="95.25" customHeight="1" x14ac:dyDescent="0.2">
      <c r="A17" s="255"/>
      <c r="B17" s="255"/>
      <c r="C17" s="161" t="s">
        <v>596</v>
      </c>
      <c r="D17" s="163">
        <v>0.05</v>
      </c>
      <c r="E17" s="161" t="s">
        <v>28</v>
      </c>
      <c r="F17" s="163">
        <v>1</v>
      </c>
      <c r="G17" s="161" t="s">
        <v>597</v>
      </c>
      <c r="H17" s="161" t="s">
        <v>598</v>
      </c>
      <c r="I17" s="164">
        <v>43102</v>
      </c>
      <c r="J17" s="164">
        <v>43462</v>
      </c>
      <c r="K17" s="163">
        <v>0.25</v>
      </c>
      <c r="L17" s="163">
        <v>0.5</v>
      </c>
      <c r="M17" s="163">
        <v>0.75</v>
      </c>
      <c r="N17" s="163">
        <v>1</v>
      </c>
      <c r="O17" s="93">
        <v>0.15</v>
      </c>
      <c r="P17" s="76" t="s">
        <v>836</v>
      </c>
      <c r="Q17" s="155">
        <f>2/6</f>
        <v>0.33333333333333331</v>
      </c>
      <c r="R17" s="76" t="s">
        <v>837</v>
      </c>
      <c r="S17" s="214">
        <v>0.6</v>
      </c>
      <c r="T17" s="80" t="s">
        <v>915</v>
      </c>
      <c r="U17" s="163"/>
      <c r="V17" s="165"/>
    </row>
    <row r="18" spans="1:22" s="166" customFormat="1" ht="119.25" customHeight="1" x14ac:dyDescent="0.2">
      <c r="A18" s="255"/>
      <c r="B18" s="255"/>
      <c r="C18" s="161" t="s">
        <v>599</v>
      </c>
      <c r="D18" s="163">
        <v>0.05</v>
      </c>
      <c r="E18" s="161" t="s">
        <v>28</v>
      </c>
      <c r="F18" s="163">
        <v>1</v>
      </c>
      <c r="G18" s="161" t="s">
        <v>600</v>
      </c>
      <c r="H18" s="161" t="s">
        <v>601</v>
      </c>
      <c r="I18" s="164">
        <v>43102</v>
      </c>
      <c r="J18" s="164">
        <v>43462</v>
      </c>
      <c r="K18" s="163">
        <v>0.25</v>
      </c>
      <c r="L18" s="163">
        <v>0.5</v>
      </c>
      <c r="M18" s="163">
        <v>0.75</v>
      </c>
      <c r="N18" s="163">
        <v>1</v>
      </c>
      <c r="O18" s="93">
        <v>0.25</v>
      </c>
      <c r="P18" s="76" t="s">
        <v>838</v>
      </c>
      <c r="Q18" s="155">
        <f>1/3</f>
        <v>0.33333333333333331</v>
      </c>
      <c r="R18" s="76" t="s">
        <v>839</v>
      </c>
      <c r="S18" s="213">
        <v>0.75</v>
      </c>
      <c r="T18" s="161" t="s">
        <v>914</v>
      </c>
      <c r="U18" s="163"/>
      <c r="V18" s="165"/>
    </row>
    <row r="19" spans="1:22" ht="113.25" customHeight="1" x14ac:dyDescent="0.2">
      <c r="A19" s="251"/>
      <c r="B19" s="251"/>
      <c r="C19" s="111" t="s">
        <v>602</v>
      </c>
      <c r="D19" s="116">
        <v>0.04</v>
      </c>
      <c r="E19" s="111" t="s">
        <v>28</v>
      </c>
      <c r="F19" s="116">
        <v>1</v>
      </c>
      <c r="G19" s="111" t="s">
        <v>603</v>
      </c>
      <c r="H19" s="111" t="s">
        <v>604</v>
      </c>
      <c r="I19" s="119">
        <v>43102</v>
      </c>
      <c r="J19" s="119">
        <v>43462</v>
      </c>
      <c r="K19" s="116">
        <v>0.1</v>
      </c>
      <c r="L19" s="116">
        <v>0.3</v>
      </c>
      <c r="M19" s="116">
        <v>0.7</v>
      </c>
      <c r="N19" s="116">
        <v>1</v>
      </c>
      <c r="O19" s="93">
        <v>0.25</v>
      </c>
      <c r="P19" s="76" t="s">
        <v>840</v>
      </c>
      <c r="Q19" s="155">
        <v>0</v>
      </c>
      <c r="R19" s="101" t="s">
        <v>841</v>
      </c>
      <c r="S19" s="215">
        <v>0.5</v>
      </c>
      <c r="T19" s="171" t="s">
        <v>923</v>
      </c>
      <c r="U19" s="116"/>
      <c r="V19" s="173"/>
    </row>
    <row r="20" spans="1:22" ht="12.75" customHeight="1" x14ac:dyDescent="0.2">
      <c r="D20" s="172"/>
      <c r="F20" s="172"/>
      <c r="H20" s="115"/>
    </row>
    <row r="21" spans="1:22" ht="12.75" customHeight="1" x14ac:dyDescent="0.2">
      <c r="D21" s="172"/>
      <c r="F21" s="172"/>
      <c r="H21" s="115"/>
      <c r="T21" s="174"/>
    </row>
    <row r="22" spans="1:22" ht="12.75" customHeight="1" x14ac:dyDescent="0.2">
      <c r="D22" s="172"/>
      <c r="F22" s="172"/>
      <c r="H22" s="115"/>
      <c r="T22" s="168"/>
    </row>
    <row r="23" spans="1:22" ht="12.75" customHeight="1" x14ac:dyDescent="0.2">
      <c r="D23" s="172"/>
      <c r="F23" s="172"/>
      <c r="H23" s="115"/>
      <c r="T23" s="168"/>
    </row>
    <row r="24" spans="1:22" ht="12.75" customHeight="1" x14ac:dyDescent="0.2">
      <c r="D24" s="172"/>
      <c r="F24" s="172"/>
      <c r="H24" s="115"/>
      <c r="T24" s="168"/>
    </row>
    <row r="25" spans="1:22" ht="12.75" customHeight="1" x14ac:dyDescent="0.2">
      <c r="D25" s="172"/>
      <c r="F25" s="172"/>
      <c r="H25" s="115"/>
      <c r="T25" s="168"/>
    </row>
    <row r="26" spans="1:22" ht="12.75" customHeight="1" x14ac:dyDescent="0.2">
      <c r="D26" s="172"/>
      <c r="F26" s="172"/>
      <c r="H26" s="115"/>
      <c r="T26" s="168"/>
    </row>
    <row r="27" spans="1:22" ht="12.75" customHeight="1" x14ac:dyDescent="0.2">
      <c r="D27" s="172"/>
      <c r="F27" s="172"/>
      <c r="H27" s="115"/>
      <c r="T27" s="168"/>
    </row>
    <row r="28" spans="1:22" ht="12.75" customHeight="1" x14ac:dyDescent="0.2">
      <c r="D28" s="172"/>
      <c r="F28" s="172"/>
      <c r="H28" s="115"/>
      <c r="T28" s="168"/>
    </row>
    <row r="29" spans="1:22" ht="12.75" customHeight="1" x14ac:dyDescent="0.2">
      <c r="D29" s="172"/>
      <c r="F29" s="172"/>
      <c r="H29" s="115"/>
      <c r="T29" s="168"/>
    </row>
    <row r="30" spans="1:22" ht="12.75" customHeight="1" x14ac:dyDescent="0.2">
      <c r="D30" s="172"/>
      <c r="F30" s="172"/>
      <c r="H30" s="115"/>
      <c r="T30" s="168"/>
    </row>
    <row r="31" spans="1:22" ht="12.75" customHeight="1" x14ac:dyDescent="0.2">
      <c r="D31" s="172"/>
      <c r="F31" s="172"/>
      <c r="H31" s="115"/>
      <c r="T31" s="168"/>
    </row>
    <row r="32" spans="1:22" ht="12.75" customHeight="1" x14ac:dyDescent="0.2">
      <c r="D32" s="172"/>
      <c r="F32" s="172"/>
      <c r="H32" s="115"/>
      <c r="T32" s="168"/>
    </row>
    <row r="33" spans="4:20" ht="12.75" customHeight="1" x14ac:dyDescent="0.2">
      <c r="D33" s="172"/>
      <c r="F33" s="172"/>
      <c r="H33" s="115"/>
      <c r="T33" s="175"/>
    </row>
    <row r="34" spans="4:20" ht="12.75" customHeight="1" x14ac:dyDescent="0.2">
      <c r="D34" s="172"/>
      <c r="F34" s="172"/>
      <c r="H34" s="115"/>
    </row>
    <row r="35" spans="4:20" ht="12.75" customHeight="1" x14ac:dyDescent="0.2">
      <c r="D35" s="172"/>
      <c r="F35" s="172"/>
      <c r="H35" s="115"/>
    </row>
    <row r="36" spans="4:20" ht="12.75" customHeight="1" x14ac:dyDescent="0.2">
      <c r="D36" s="172"/>
      <c r="F36" s="172"/>
      <c r="H36" s="115"/>
    </row>
    <row r="37" spans="4:20" ht="12.75" customHeight="1" x14ac:dyDescent="0.2">
      <c r="D37" s="172"/>
      <c r="F37" s="172"/>
      <c r="H37" s="115"/>
    </row>
    <row r="38" spans="4:20" ht="12.75" customHeight="1" x14ac:dyDescent="0.2">
      <c r="D38" s="172"/>
      <c r="F38" s="172"/>
      <c r="H38" s="115"/>
    </row>
    <row r="39" spans="4:20" ht="12.75" customHeight="1" x14ac:dyDescent="0.2">
      <c r="D39" s="172"/>
      <c r="F39" s="172"/>
      <c r="H39" s="115"/>
    </row>
    <row r="40" spans="4:20" ht="12.75" customHeight="1" x14ac:dyDescent="0.2">
      <c r="D40" s="172"/>
      <c r="F40" s="172"/>
      <c r="H40" s="115"/>
    </row>
    <row r="41" spans="4:20" ht="12.75" customHeight="1" x14ac:dyDescent="0.2">
      <c r="D41" s="172"/>
      <c r="F41" s="172"/>
      <c r="H41" s="115"/>
    </row>
    <row r="42" spans="4:20" ht="12.75" customHeight="1" x14ac:dyDescent="0.2">
      <c r="D42" s="172"/>
      <c r="F42" s="172"/>
      <c r="H42" s="115"/>
    </row>
    <row r="43" spans="4:20" ht="12.75" customHeight="1" x14ac:dyDescent="0.2">
      <c r="D43" s="172"/>
      <c r="F43" s="172"/>
      <c r="H43" s="115"/>
    </row>
    <row r="44" spans="4:20" ht="12.75" customHeight="1" x14ac:dyDescent="0.2">
      <c r="D44" s="172"/>
      <c r="F44" s="172"/>
      <c r="H44" s="115"/>
    </row>
    <row r="45" spans="4:20" ht="12.75" customHeight="1" x14ac:dyDescent="0.2">
      <c r="D45" s="172"/>
      <c r="F45" s="172"/>
      <c r="H45" s="115"/>
    </row>
    <row r="46" spans="4:20" ht="12.75" customHeight="1" x14ac:dyDescent="0.2">
      <c r="D46" s="172"/>
      <c r="F46" s="172"/>
      <c r="H46" s="115"/>
    </row>
    <row r="47" spans="4:20" ht="12.75" customHeight="1" x14ac:dyDescent="0.2">
      <c r="D47" s="172"/>
      <c r="F47" s="172"/>
      <c r="H47" s="115"/>
    </row>
    <row r="48" spans="4:20" ht="12.75" customHeight="1" x14ac:dyDescent="0.2">
      <c r="D48" s="172"/>
      <c r="F48" s="172"/>
      <c r="H48" s="115"/>
    </row>
    <row r="49" spans="4:8" ht="12.75" customHeight="1" x14ac:dyDescent="0.2">
      <c r="D49" s="172"/>
      <c r="F49" s="172"/>
      <c r="H49" s="115"/>
    </row>
    <row r="50" spans="4:8" ht="12.75" customHeight="1" x14ac:dyDescent="0.2">
      <c r="D50" s="172"/>
      <c r="F50" s="172"/>
      <c r="H50" s="115"/>
    </row>
    <row r="51" spans="4:8" ht="12.75" customHeight="1" x14ac:dyDescent="0.2">
      <c r="D51" s="172"/>
      <c r="F51" s="172"/>
      <c r="H51" s="115"/>
    </row>
    <row r="52" spans="4:8" ht="12.75" customHeight="1" x14ac:dyDescent="0.2">
      <c r="D52" s="172"/>
      <c r="F52" s="172"/>
      <c r="H52" s="115"/>
    </row>
    <row r="53" spans="4:8" ht="12.75" customHeight="1" x14ac:dyDescent="0.2">
      <c r="D53" s="172"/>
      <c r="F53" s="172"/>
      <c r="H53" s="115"/>
    </row>
    <row r="54" spans="4:8" ht="12.75" customHeight="1" x14ac:dyDescent="0.2">
      <c r="D54" s="172"/>
      <c r="F54" s="172"/>
      <c r="H54" s="115"/>
    </row>
    <row r="55" spans="4:8" ht="12.75" customHeight="1" x14ac:dyDescent="0.2">
      <c r="D55" s="172"/>
      <c r="F55" s="172"/>
      <c r="H55" s="115"/>
    </row>
    <row r="56" spans="4:8" ht="12.75" customHeight="1" x14ac:dyDescent="0.2">
      <c r="D56" s="172"/>
      <c r="F56" s="172"/>
      <c r="H56" s="115"/>
    </row>
    <row r="57" spans="4:8" ht="12.75" customHeight="1" x14ac:dyDescent="0.2">
      <c r="D57" s="172"/>
      <c r="F57" s="172"/>
      <c r="H57" s="115"/>
    </row>
    <row r="58" spans="4:8" ht="12.75" customHeight="1" x14ac:dyDescent="0.2">
      <c r="D58" s="172"/>
      <c r="F58" s="172"/>
      <c r="H58" s="115"/>
    </row>
    <row r="59" spans="4:8" ht="12.75" customHeight="1" x14ac:dyDescent="0.2">
      <c r="D59" s="172"/>
      <c r="F59" s="172"/>
      <c r="H59" s="115"/>
    </row>
    <row r="60" spans="4:8" ht="12.75" customHeight="1" x14ac:dyDescent="0.2">
      <c r="D60" s="172"/>
      <c r="F60" s="172"/>
      <c r="H60" s="115"/>
    </row>
    <row r="61" spans="4:8" ht="12.75" customHeight="1" x14ac:dyDescent="0.2">
      <c r="D61" s="172"/>
      <c r="F61" s="172"/>
      <c r="H61" s="115"/>
    </row>
    <row r="62" spans="4:8" ht="12.75" customHeight="1" x14ac:dyDescent="0.2">
      <c r="D62" s="172"/>
      <c r="F62" s="172"/>
      <c r="H62" s="115"/>
    </row>
    <row r="63" spans="4:8" ht="12.75" customHeight="1" x14ac:dyDescent="0.2">
      <c r="D63" s="172"/>
      <c r="F63" s="172"/>
      <c r="H63" s="115"/>
    </row>
    <row r="64" spans="4:8" ht="12.75" customHeight="1" x14ac:dyDescent="0.2">
      <c r="D64" s="172"/>
      <c r="F64" s="172"/>
      <c r="H64" s="115"/>
    </row>
    <row r="65" spans="4:8" ht="12.75" customHeight="1" x14ac:dyDescent="0.2">
      <c r="D65" s="172"/>
      <c r="F65" s="172"/>
      <c r="H65" s="115"/>
    </row>
    <row r="66" spans="4:8" ht="12.75" customHeight="1" x14ac:dyDescent="0.2">
      <c r="D66" s="172"/>
      <c r="F66" s="172"/>
      <c r="H66" s="115"/>
    </row>
    <row r="67" spans="4:8" ht="12.75" customHeight="1" x14ac:dyDescent="0.2">
      <c r="D67" s="172"/>
      <c r="F67" s="172"/>
      <c r="H67" s="115"/>
    </row>
    <row r="68" spans="4:8" ht="12.75" customHeight="1" x14ac:dyDescent="0.2">
      <c r="D68" s="172"/>
      <c r="F68" s="172"/>
      <c r="H68" s="115"/>
    </row>
    <row r="69" spans="4:8" ht="12.75" customHeight="1" x14ac:dyDescent="0.2">
      <c r="D69" s="172"/>
      <c r="F69" s="172"/>
      <c r="H69" s="115"/>
    </row>
    <row r="70" spans="4:8" ht="12.75" customHeight="1" x14ac:dyDescent="0.2">
      <c r="D70" s="172"/>
      <c r="F70" s="172"/>
      <c r="H70" s="115"/>
    </row>
    <row r="71" spans="4:8" ht="12.75" customHeight="1" x14ac:dyDescent="0.2">
      <c r="D71" s="172"/>
      <c r="F71" s="172"/>
      <c r="H71" s="115"/>
    </row>
    <row r="72" spans="4:8" ht="12.75" customHeight="1" x14ac:dyDescent="0.2">
      <c r="D72" s="172"/>
      <c r="F72" s="172"/>
      <c r="H72" s="115"/>
    </row>
    <row r="73" spans="4:8" ht="12.75" customHeight="1" x14ac:dyDescent="0.2">
      <c r="D73" s="172"/>
      <c r="F73" s="172"/>
      <c r="H73" s="115"/>
    </row>
    <row r="74" spans="4:8" ht="12.75" customHeight="1" x14ac:dyDescent="0.2">
      <c r="D74" s="172"/>
      <c r="F74" s="172"/>
      <c r="H74" s="115"/>
    </row>
    <row r="75" spans="4:8" ht="12.75" customHeight="1" x14ac:dyDescent="0.2">
      <c r="D75" s="172"/>
      <c r="F75" s="172"/>
      <c r="H75" s="115"/>
    </row>
    <row r="76" spans="4:8" ht="12.75" customHeight="1" x14ac:dyDescent="0.2">
      <c r="D76" s="172"/>
      <c r="F76" s="172"/>
      <c r="H76" s="115"/>
    </row>
    <row r="77" spans="4:8" ht="12.75" customHeight="1" x14ac:dyDescent="0.2">
      <c r="D77" s="172"/>
      <c r="F77" s="172"/>
      <c r="H77" s="115"/>
    </row>
    <row r="78" spans="4:8" ht="12.75" customHeight="1" x14ac:dyDescent="0.2">
      <c r="D78" s="172"/>
      <c r="F78" s="172"/>
      <c r="H78" s="115"/>
    </row>
    <row r="79" spans="4:8" ht="12.75" customHeight="1" x14ac:dyDescent="0.2">
      <c r="D79" s="172"/>
      <c r="F79" s="172"/>
      <c r="H79" s="115"/>
    </row>
    <row r="80" spans="4:8" ht="12.75" customHeight="1" x14ac:dyDescent="0.2">
      <c r="D80" s="172"/>
      <c r="F80" s="172"/>
      <c r="H80" s="115"/>
    </row>
    <row r="81" spans="4:8" ht="12.75" customHeight="1" x14ac:dyDescent="0.2">
      <c r="D81" s="172"/>
      <c r="F81" s="172"/>
      <c r="H81" s="115"/>
    </row>
    <row r="82" spans="4:8" ht="12.75" customHeight="1" x14ac:dyDescent="0.2">
      <c r="D82" s="172"/>
      <c r="F82" s="172"/>
      <c r="H82" s="115"/>
    </row>
    <row r="83" spans="4:8" ht="12.75" customHeight="1" x14ac:dyDescent="0.2">
      <c r="D83" s="172"/>
      <c r="F83" s="172"/>
      <c r="H83" s="115"/>
    </row>
    <row r="84" spans="4:8" ht="12.75" customHeight="1" x14ac:dyDescent="0.2">
      <c r="D84" s="172"/>
      <c r="F84" s="172"/>
      <c r="H84" s="115"/>
    </row>
    <row r="85" spans="4:8" ht="12.75" customHeight="1" x14ac:dyDescent="0.2">
      <c r="D85" s="172"/>
      <c r="F85" s="172"/>
      <c r="H85" s="115"/>
    </row>
    <row r="86" spans="4:8" ht="12.75" customHeight="1" x14ac:dyDescent="0.2">
      <c r="D86" s="172"/>
      <c r="F86" s="172"/>
      <c r="H86" s="115"/>
    </row>
    <row r="87" spans="4:8" ht="12.75" customHeight="1" x14ac:dyDescent="0.2">
      <c r="D87" s="172"/>
      <c r="F87" s="172"/>
      <c r="H87" s="115"/>
    </row>
    <row r="88" spans="4:8" ht="12.75" customHeight="1" x14ac:dyDescent="0.2">
      <c r="D88" s="172"/>
      <c r="F88" s="172"/>
      <c r="H88" s="115"/>
    </row>
    <row r="89" spans="4:8" ht="12.75" customHeight="1" x14ac:dyDescent="0.2">
      <c r="D89" s="172"/>
      <c r="F89" s="172"/>
      <c r="H89" s="115"/>
    </row>
    <row r="90" spans="4:8" ht="12.75" customHeight="1" x14ac:dyDescent="0.2">
      <c r="D90" s="172"/>
      <c r="F90" s="172"/>
      <c r="H90" s="115"/>
    </row>
    <row r="91" spans="4:8" ht="12.75" customHeight="1" x14ac:dyDescent="0.2">
      <c r="D91" s="172"/>
      <c r="F91" s="172"/>
      <c r="H91" s="115"/>
    </row>
    <row r="92" spans="4:8" ht="12.75" customHeight="1" x14ac:dyDescent="0.2">
      <c r="D92" s="172"/>
      <c r="F92" s="172"/>
      <c r="H92" s="115"/>
    </row>
    <row r="93" spans="4:8" ht="12.75" customHeight="1" x14ac:dyDescent="0.2">
      <c r="D93" s="172"/>
      <c r="F93" s="172"/>
      <c r="H93" s="115"/>
    </row>
    <row r="94" spans="4:8" ht="12.75" customHeight="1" x14ac:dyDescent="0.2">
      <c r="D94" s="172"/>
      <c r="F94" s="172"/>
      <c r="H94" s="115"/>
    </row>
    <row r="95" spans="4:8" ht="12.75" customHeight="1" x14ac:dyDescent="0.2">
      <c r="D95" s="172"/>
      <c r="F95" s="172"/>
      <c r="H95" s="115"/>
    </row>
    <row r="96" spans="4:8" ht="12.75" customHeight="1" x14ac:dyDescent="0.2">
      <c r="D96" s="172"/>
      <c r="F96" s="172"/>
      <c r="H96" s="115"/>
    </row>
    <row r="97" spans="4:8" ht="12.75" customHeight="1" x14ac:dyDescent="0.2">
      <c r="D97" s="172"/>
      <c r="F97" s="172"/>
      <c r="H97" s="115"/>
    </row>
    <row r="98" spans="4:8" ht="12.75" customHeight="1" x14ac:dyDescent="0.2">
      <c r="D98" s="172"/>
      <c r="F98" s="172"/>
      <c r="H98" s="115"/>
    </row>
    <row r="99" spans="4:8" ht="12.75" customHeight="1" x14ac:dyDescent="0.2">
      <c r="D99" s="172"/>
      <c r="F99" s="172"/>
      <c r="H99" s="115"/>
    </row>
    <row r="100" spans="4:8" ht="12.75" customHeight="1" x14ac:dyDescent="0.2">
      <c r="D100" s="172"/>
      <c r="F100" s="172"/>
      <c r="H100" s="115"/>
    </row>
  </sheetData>
  <mergeCells count="21">
    <mergeCell ref="C5:C7"/>
    <mergeCell ref="D5:D7"/>
    <mergeCell ref="E5:E7"/>
    <mergeCell ref="J6:J7"/>
    <mergeCell ref="O5:V5"/>
    <mergeCell ref="A4:V4"/>
    <mergeCell ref="I5:J5"/>
    <mergeCell ref="K5:N5"/>
    <mergeCell ref="A8:A19"/>
    <mergeCell ref="B8:B13"/>
    <mergeCell ref="B14:B19"/>
    <mergeCell ref="A5:A7"/>
    <mergeCell ref="B5:B7"/>
    <mergeCell ref="F5:F7"/>
    <mergeCell ref="G5:G7"/>
    <mergeCell ref="H5:H7"/>
    <mergeCell ref="I6:I7"/>
    <mergeCell ref="O6:P6"/>
    <mergeCell ref="Q6:R6"/>
    <mergeCell ref="S6:T6"/>
    <mergeCell ref="U6:V6"/>
  </mergeCells>
  <pageMargins left="0.7" right="0.7" top="0.75" bottom="0.75"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100"/>
  <sheetViews>
    <sheetView topLeftCell="G11" workbookViewId="0">
      <selection activeCell="T13" sqref="T13"/>
    </sheetView>
  </sheetViews>
  <sheetFormatPr baseColWidth="10" defaultColWidth="12.5703125" defaultRowHeight="15" customHeight="1" x14ac:dyDescent="0.2"/>
  <cols>
    <col min="1" max="1" width="17.5703125" style="115" customWidth="1"/>
    <col min="2" max="2" width="18.28515625" style="115" customWidth="1"/>
    <col min="3" max="3" width="33" style="115" customWidth="1"/>
    <col min="4" max="4" width="14.42578125" style="115" customWidth="1"/>
    <col min="5" max="5" width="17.85546875" style="115" customWidth="1"/>
    <col min="6" max="6" width="18.28515625" style="115" customWidth="1"/>
    <col min="7" max="7" width="37.85546875" style="115" customWidth="1"/>
    <col min="8" max="8" width="47.7109375" style="115" customWidth="1"/>
    <col min="9" max="10" width="17.140625" style="115" hidden="1" customWidth="1"/>
    <col min="11" max="12" width="19.7109375" style="115" hidden="1" customWidth="1"/>
    <col min="13" max="13" width="19.7109375" style="115" customWidth="1"/>
    <col min="14" max="14" width="19.7109375" style="115" hidden="1" customWidth="1"/>
    <col min="15" max="17" width="10.7109375" style="115" hidden="1" customWidth="1"/>
    <col min="18" max="18" width="16" style="115" hidden="1" customWidth="1"/>
    <col min="19" max="19" width="10.7109375" style="222" customWidth="1"/>
    <col min="20" max="20" width="41.28515625" style="112" customWidth="1"/>
    <col min="21" max="22" width="10.7109375" style="115" customWidth="1"/>
    <col min="23" max="16384" width="12.5703125" style="115"/>
  </cols>
  <sheetData>
    <row r="1" spans="1:22" ht="40.5" customHeight="1" x14ac:dyDescent="0.2"/>
    <row r="2" spans="1:22" ht="12.75" customHeight="1" x14ac:dyDescent="0.2"/>
    <row r="3" spans="1:22" ht="12.75" customHeight="1" x14ac:dyDescent="0.2"/>
    <row r="4" spans="1:22" ht="12.75" customHeight="1" x14ac:dyDescent="0.2">
      <c r="A4" s="304" t="s">
        <v>0</v>
      </c>
      <c r="B4" s="305"/>
      <c r="C4" s="305"/>
      <c r="D4" s="305"/>
      <c r="E4" s="305"/>
      <c r="F4" s="305"/>
      <c r="G4" s="305"/>
      <c r="H4" s="305"/>
      <c r="I4" s="305"/>
      <c r="J4" s="305"/>
      <c r="K4" s="305"/>
      <c r="L4" s="305"/>
      <c r="M4" s="305"/>
      <c r="N4" s="305"/>
      <c r="O4" s="305"/>
      <c r="P4" s="305"/>
      <c r="Q4" s="305"/>
      <c r="R4" s="305"/>
      <c r="S4" s="305"/>
      <c r="T4" s="305"/>
      <c r="U4" s="305"/>
      <c r="V4" s="306"/>
    </row>
    <row r="5" spans="1:22" s="222" customFormat="1" ht="30" customHeight="1" x14ac:dyDescent="0.2">
      <c r="A5" s="245" t="s">
        <v>1</v>
      </c>
      <c r="B5" s="245" t="s">
        <v>2</v>
      </c>
      <c r="C5" s="245" t="s">
        <v>3</v>
      </c>
      <c r="D5" s="245" t="s">
        <v>4</v>
      </c>
      <c r="E5" s="245" t="s">
        <v>5</v>
      </c>
      <c r="F5" s="245" t="s">
        <v>6</v>
      </c>
      <c r="G5" s="245" t="s">
        <v>7</v>
      </c>
      <c r="H5" s="245" t="s">
        <v>8</v>
      </c>
      <c r="I5" s="249" t="s">
        <v>9</v>
      </c>
      <c r="J5" s="244"/>
      <c r="K5" s="248" t="s">
        <v>10</v>
      </c>
      <c r="L5" s="243"/>
      <c r="M5" s="243"/>
      <c r="N5" s="244"/>
      <c r="O5" s="242" t="s">
        <v>11</v>
      </c>
      <c r="P5" s="243"/>
      <c r="Q5" s="243"/>
      <c r="R5" s="243"/>
      <c r="S5" s="243"/>
      <c r="T5" s="243"/>
      <c r="U5" s="243"/>
      <c r="V5" s="244"/>
    </row>
    <row r="6" spans="1:22" s="222" customFormat="1" ht="30" customHeight="1" x14ac:dyDescent="0.2">
      <c r="A6" s="246"/>
      <c r="B6" s="246"/>
      <c r="C6" s="246"/>
      <c r="D6" s="246"/>
      <c r="E6" s="246"/>
      <c r="F6" s="246"/>
      <c r="G6" s="246"/>
      <c r="H6" s="246"/>
      <c r="I6" s="245" t="s">
        <v>12</v>
      </c>
      <c r="J6" s="245" t="s">
        <v>13</v>
      </c>
      <c r="K6" s="105" t="s">
        <v>14</v>
      </c>
      <c r="L6" s="105" t="s">
        <v>15</v>
      </c>
      <c r="M6" s="105" t="s">
        <v>16</v>
      </c>
      <c r="N6" s="105" t="s">
        <v>17</v>
      </c>
      <c r="O6" s="242" t="s">
        <v>14</v>
      </c>
      <c r="P6" s="244"/>
      <c r="Q6" s="242" t="s">
        <v>15</v>
      </c>
      <c r="R6" s="244"/>
      <c r="S6" s="242" t="s">
        <v>16</v>
      </c>
      <c r="T6" s="244"/>
      <c r="U6" s="242" t="s">
        <v>17</v>
      </c>
      <c r="V6" s="244"/>
    </row>
    <row r="7" spans="1:22" s="222" customFormat="1" ht="42" customHeight="1" x14ac:dyDescent="0.2">
      <c r="A7" s="247"/>
      <c r="B7" s="247"/>
      <c r="C7" s="247"/>
      <c r="D7" s="247"/>
      <c r="E7" s="247"/>
      <c r="F7" s="247"/>
      <c r="G7" s="247"/>
      <c r="H7" s="247"/>
      <c r="I7" s="247"/>
      <c r="J7" s="247"/>
      <c r="K7" s="106" t="s">
        <v>18</v>
      </c>
      <c r="L7" s="106" t="s">
        <v>18</v>
      </c>
      <c r="M7" s="106" t="s">
        <v>18</v>
      </c>
      <c r="N7" s="106" t="s">
        <v>18</v>
      </c>
      <c r="O7" s="107" t="s">
        <v>19</v>
      </c>
      <c r="P7" s="107" t="s">
        <v>20</v>
      </c>
      <c r="Q7" s="107" t="s">
        <v>19</v>
      </c>
      <c r="R7" s="107" t="s">
        <v>20</v>
      </c>
      <c r="S7" s="107" t="s">
        <v>19</v>
      </c>
      <c r="T7" s="107" t="s">
        <v>20</v>
      </c>
      <c r="U7" s="107" t="s">
        <v>19</v>
      </c>
      <c r="V7" s="107" t="s">
        <v>20</v>
      </c>
    </row>
    <row r="8" spans="1:22" s="235" customFormat="1" ht="186" customHeight="1" x14ac:dyDescent="0.2">
      <c r="A8" s="301" t="s">
        <v>605</v>
      </c>
      <c r="B8" s="301" t="s">
        <v>606</v>
      </c>
      <c r="C8" s="80" t="s">
        <v>607</v>
      </c>
      <c r="D8" s="86">
        <v>0.15</v>
      </c>
      <c r="E8" s="80" t="s">
        <v>608</v>
      </c>
      <c r="F8" s="83">
        <v>1</v>
      </c>
      <c r="G8" s="80" t="s">
        <v>609</v>
      </c>
      <c r="H8" s="232" t="s">
        <v>610</v>
      </c>
      <c r="I8" s="154">
        <v>43101</v>
      </c>
      <c r="J8" s="233">
        <v>43131</v>
      </c>
      <c r="K8" s="86">
        <v>1</v>
      </c>
      <c r="L8" s="86">
        <v>1</v>
      </c>
      <c r="M8" s="86">
        <v>1</v>
      </c>
      <c r="N8" s="86">
        <v>1</v>
      </c>
      <c r="O8" s="97">
        <v>0</v>
      </c>
      <c r="P8" s="76" t="s">
        <v>842</v>
      </c>
      <c r="Q8" s="97"/>
      <c r="R8" s="234"/>
      <c r="S8" s="230">
        <v>1</v>
      </c>
      <c r="T8" s="80" t="s">
        <v>905</v>
      </c>
      <c r="U8" s="86"/>
      <c r="V8" s="104"/>
    </row>
    <row r="9" spans="1:22" s="235" customFormat="1" ht="100.5" customHeight="1" x14ac:dyDescent="0.2">
      <c r="A9" s="302"/>
      <c r="B9" s="302"/>
      <c r="C9" s="80" t="s">
        <v>611</v>
      </c>
      <c r="D9" s="86">
        <v>0.15</v>
      </c>
      <c r="E9" s="80" t="s">
        <v>608</v>
      </c>
      <c r="F9" s="83">
        <v>1</v>
      </c>
      <c r="G9" s="80" t="s">
        <v>612</v>
      </c>
      <c r="H9" s="80" t="s">
        <v>613</v>
      </c>
      <c r="I9" s="154">
        <v>43101</v>
      </c>
      <c r="J9" s="233">
        <v>43220</v>
      </c>
      <c r="K9" s="86">
        <v>0.8</v>
      </c>
      <c r="L9" s="86">
        <v>1</v>
      </c>
      <c r="M9" s="86">
        <v>1</v>
      </c>
      <c r="N9" s="86">
        <v>1</v>
      </c>
      <c r="O9" s="97">
        <v>0.4</v>
      </c>
      <c r="P9" s="76" t="s">
        <v>843</v>
      </c>
      <c r="Q9" s="97"/>
      <c r="R9" s="234"/>
      <c r="S9" s="230">
        <v>1</v>
      </c>
      <c r="T9" s="80" t="s">
        <v>916</v>
      </c>
      <c r="U9" s="86"/>
      <c r="V9" s="104"/>
    </row>
    <row r="10" spans="1:22" s="235" customFormat="1" ht="112.5" customHeight="1" x14ac:dyDescent="0.2">
      <c r="A10" s="302"/>
      <c r="B10" s="302"/>
      <c r="C10" s="80" t="s">
        <v>614</v>
      </c>
      <c r="D10" s="86">
        <v>0.3</v>
      </c>
      <c r="E10" s="80" t="s">
        <v>608</v>
      </c>
      <c r="F10" s="83">
        <v>1</v>
      </c>
      <c r="G10" s="80" t="s">
        <v>615</v>
      </c>
      <c r="H10" s="80" t="s">
        <v>616</v>
      </c>
      <c r="I10" s="154">
        <v>43101</v>
      </c>
      <c r="J10" s="233">
        <v>43465</v>
      </c>
      <c r="K10" s="86">
        <v>0.25</v>
      </c>
      <c r="L10" s="86">
        <v>0.5</v>
      </c>
      <c r="M10" s="86">
        <v>0.75</v>
      </c>
      <c r="N10" s="86">
        <v>1</v>
      </c>
      <c r="O10" s="97">
        <v>0</v>
      </c>
      <c r="P10" s="76" t="s">
        <v>844</v>
      </c>
      <c r="Q10" s="97"/>
      <c r="R10" s="234"/>
      <c r="S10" s="230">
        <v>0.5</v>
      </c>
      <c r="T10" s="80" t="s">
        <v>917</v>
      </c>
      <c r="U10" s="86"/>
      <c r="V10" s="104"/>
    </row>
    <row r="11" spans="1:22" s="235" customFormat="1" ht="61.5" customHeight="1" x14ac:dyDescent="0.2">
      <c r="A11" s="302"/>
      <c r="B11" s="302"/>
      <c r="C11" s="80" t="s">
        <v>617</v>
      </c>
      <c r="D11" s="86">
        <v>0.15</v>
      </c>
      <c r="E11" s="80" t="s">
        <v>608</v>
      </c>
      <c r="F11" s="83">
        <v>1</v>
      </c>
      <c r="G11" s="80" t="s">
        <v>618</v>
      </c>
      <c r="H11" s="80" t="s">
        <v>619</v>
      </c>
      <c r="I11" s="154">
        <v>43101</v>
      </c>
      <c r="J11" s="233">
        <v>43465</v>
      </c>
      <c r="K11" s="86">
        <v>0.33300000000000002</v>
      </c>
      <c r="L11" s="86">
        <v>0.33300000000000002</v>
      </c>
      <c r="M11" s="86">
        <v>0.66300000000000003</v>
      </c>
      <c r="N11" s="86">
        <v>1</v>
      </c>
      <c r="O11" s="97">
        <v>1</v>
      </c>
      <c r="P11" s="76" t="s">
        <v>618</v>
      </c>
      <c r="Q11" s="97">
        <v>0</v>
      </c>
      <c r="R11" s="76" t="s">
        <v>845</v>
      </c>
      <c r="S11" s="231">
        <v>0</v>
      </c>
      <c r="T11" s="76" t="s">
        <v>891</v>
      </c>
      <c r="U11" s="86"/>
      <c r="V11" s="104"/>
    </row>
    <row r="12" spans="1:22" s="235" customFormat="1" ht="107.25" customHeight="1" x14ac:dyDescent="0.2">
      <c r="A12" s="302"/>
      <c r="B12" s="302"/>
      <c r="C12" s="80" t="s">
        <v>620</v>
      </c>
      <c r="D12" s="86">
        <v>0.15</v>
      </c>
      <c r="E12" s="80" t="s">
        <v>608</v>
      </c>
      <c r="F12" s="83">
        <v>1</v>
      </c>
      <c r="G12" s="80" t="s">
        <v>621</v>
      </c>
      <c r="H12" s="80" t="s">
        <v>622</v>
      </c>
      <c r="I12" s="154">
        <v>43101</v>
      </c>
      <c r="J12" s="233">
        <v>43465</v>
      </c>
      <c r="K12" s="86">
        <v>1</v>
      </c>
      <c r="L12" s="86">
        <v>1</v>
      </c>
      <c r="M12" s="86">
        <v>1</v>
      </c>
      <c r="N12" s="86">
        <v>1</v>
      </c>
      <c r="O12" s="97">
        <v>1</v>
      </c>
      <c r="P12" s="76" t="s">
        <v>846</v>
      </c>
      <c r="Q12" s="97">
        <v>1</v>
      </c>
      <c r="R12" s="76" t="s">
        <v>846</v>
      </c>
      <c r="S12" s="230">
        <v>1</v>
      </c>
      <c r="T12" s="80" t="s">
        <v>734</v>
      </c>
      <c r="U12" s="86"/>
      <c r="V12" s="104"/>
    </row>
    <row r="13" spans="1:22" s="235" customFormat="1" ht="74.25" customHeight="1" x14ac:dyDescent="0.2">
      <c r="A13" s="303"/>
      <c r="B13" s="303"/>
      <c r="C13" s="80" t="s">
        <v>623</v>
      </c>
      <c r="D13" s="86">
        <v>0.1</v>
      </c>
      <c r="E13" s="80" t="s">
        <v>608</v>
      </c>
      <c r="F13" s="83">
        <v>0.8</v>
      </c>
      <c r="G13" s="80" t="s">
        <v>926</v>
      </c>
      <c r="H13" s="80" t="s">
        <v>927</v>
      </c>
      <c r="I13" s="154">
        <v>43101</v>
      </c>
      <c r="J13" s="233">
        <v>43465</v>
      </c>
      <c r="K13" s="86">
        <v>0</v>
      </c>
      <c r="L13" s="86">
        <v>0.5</v>
      </c>
      <c r="M13" s="86">
        <v>0.5</v>
      </c>
      <c r="N13" s="86">
        <v>1</v>
      </c>
      <c r="O13" s="97">
        <v>0.2</v>
      </c>
      <c r="P13" s="76" t="s">
        <v>847</v>
      </c>
      <c r="Q13" s="97">
        <f>3/5</f>
        <v>0.6</v>
      </c>
      <c r="R13" s="76" t="s">
        <v>848</v>
      </c>
      <c r="S13" s="230">
        <f>4/5</f>
        <v>0.8</v>
      </c>
      <c r="T13" s="80" t="s">
        <v>892</v>
      </c>
      <c r="U13" s="86"/>
      <c r="V13" s="104"/>
    </row>
    <row r="14" spans="1:22" ht="12.75" customHeight="1" x14ac:dyDescent="0.2"/>
    <row r="15" spans="1:22" ht="12.75" customHeight="1" x14ac:dyDescent="0.2"/>
    <row r="16" spans="1:22" ht="12.75" customHeight="1" x14ac:dyDescent="0.2"/>
    <row r="17" spans="8:8" ht="12.75" customHeight="1" x14ac:dyDescent="0.2">
      <c r="H17" s="112"/>
    </row>
    <row r="18" spans="8:8" ht="12.75" customHeight="1" x14ac:dyDescent="0.2"/>
    <row r="19" spans="8:8" ht="12.75" customHeight="1" x14ac:dyDescent="0.2"/>
    <row r="20" spans="8:8" ht="12.75" customHeight="1" x14ac:dyDescent="0.2"/>
    <row r="21" spans="8:8" ht="12.75" customHeight="1" x14ac:dyDescent="0.2"/>
    <row r="22" spans="8:8" ht="12.75" customHeight="1" x14ac:dyDescent="0.2"/>
    <row r="23" spans="8:8" ht="12.75" customHeight="1" x14ac:dyDescent="0.2"/>
    <row r="24" spans="8:8" ht="12.75" customHeight="1" x14ac:dyDescent="0.2"/>
    <row r="25" spans="8:8" ht="12.75" customHeight="1" x14ac:dyDescent="0.2"/>
    <row r="26" spans="8:8" ht="12.75" customHeight="1" x14ac:dyDescent="0.2"/>
    <row r="27" spans="8:8" ht="12.75" customHeight="1" x14ac:dyDescent="0.2"/>
    <row r="28" spans="8:8" ht="12.75" customHeight="1" x14ac:dyDescent="0.2"/>
    <row r="29" spans="8:8" ht="12.75" customHeight="1" x14ac:dyDescent="0.2"/>
    <row r="30" spans="8:8" ht="12.75" customHeight="1" x14ac:dyDescent="0.2"/>
    <row r="31" spans="8:8" ht="12.75" customHeight="1" x14ac:dyDescent="0.2"/>
    <row r="32" spans="8:8"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sheetData>
  <mergeCells count="20">
    <mergeCell ref="O6:P6"/>
    <mergeCell ref="Q6:R6"/>
    <mergeCell ref="S6:T6"/>
    <mergeCell ref="U6:V6"/>
    <mergeCell ref="A4:V4"/>
    <mergeCell ref="K5:N5"/>
    <mergeCell ref="O5:V5"/>
    <mergeCell ref="D5:D7"/>
    <mergeCell ref="E5:E7"/>
    <mergeCell ref="F5:F7"/>
    <mergeCell ref="I6:I7"/>
    <mergeCell ref="J6:J7"/>
    <mergeCell ref="G5:G7"/>
    <mergeCell ref="I5:J5"/>
    <mergeCell ref="H5:H7"/>
    <mergeCell ref="A8:A13"/>
    <mergeCell ref="B8:B13"/>
    <mergeCell ref="A5:A7"/>
    <mergeCell ref="B5:B7"/>
    <mergeCell ref="C5:C7"/>
  </mergeCells>
  <pageMargins left="0.7" right="0.7" top="0.75" bottom="0.75" header="0" footer="0"/>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100"/>
  <sheetViews>
    <sheetView topLeftCell="F16" zoomScaleNormal="100" workbookViewId="0">
      <selection activeCell="S21" sqref="S21"/>
    </sheetView>
  </sheetViews>
  <sheetFormatPr baseColWidth="10" defaultColWidth="12.5703125" defaultRowHeight="15" customHeight="1" x14ac:dyDescent="0.2"/>
  <cols>
    <col min="1" max="1" width="24.7109375" style="147" customWidth="1"/>
    <col min="2" max="2" width="23.7109375" style="147" customWidth="1"/>
    <col min="3" max="3" width="24" style="147" customWidth="1"/>
    <col min="4" max="4" width="15.5703125" style="147" customWidth="1"/>
    <col min="5" max="5" width="12.28515625" style="147" customWidth="1"/>
    <col min="6" max="6" width="10.7109375" style="147" customWidth="1"/>
    <col min="7" max="7" width="42.140625" style="147" customWidth="1"/>
    <col min="8" max="8" width="46.85546875" style="147" customWidth="1"/>
    <col min="9" max="10" width="15.7109375" style="147" hidden="1" customWidth="1"/>
    <col min="11" max="14" width="17.5703125" style="147" hidden="1" customWidth="1"/>
    <col min="15" max="17" width="10.7109375" style="147" hidden="1" customWidth="1"/>
    <col min="18" max="18" width="27.28515625" style="147" hidden="1" customWidth="1"/>
    <col min="19" max="19" width="10.7109375" style="147" customWidth="1"/>
    <col min="20" max="20" width="45.140625" style="162" customWidth="1"/>
    <col min="21" max="21" width="10.7109375" style="147" hidden="1" customWidth="1"/>
    <col min="22" max="22" width="11" style="147" hidden="1" customWidth="1"/>
    <col min="23" max="16384" width="12.5703125" style="147"/>
  </cols>
  <sheetData>
    <row r="1" spans="1:22" ht="24" customHeight="1" x14ac:dyDescent="0.2">
      <c r="H1" s="112"/>
    </row>
    <row r="2" spans="1:22" ht="24" customHeight="1" x14ac:dyDescent="0.2">
      <c r="H2" s="112"/>
    </row>
    <row r="3" spans="1:22" ht="12.75" customHeight="1" x14ac:dyDescent="0.2">
      <c r="H3" s="112"/>
    </row>
    <row r="4" spans="1:22" s="178" customFormat="1" ht="36" customHeight="1" x14ac:dyDescent="0.2">
      <c r="A4" s="319" t="s">
        <v>0</v>
      </c>
      <c r="B4" s="320"/>
      <c r="C4" s="320"/>
      <c r="D4" s="320"/>
      <c r="E4" s="320"/>
      <c r="F4" s="320"/>
      <c r="G4" s="320"/>
      <c r="H4" s="320"/>
      <c r="I4" s="320"/>
      <c r="J4" s="320"/>
      <c r="K4" s="320"/>
      <c r="L4" s="320"/>
      <c r="M4" s="320"/>
      <c r="N4" s="320"/>
      <c r="O4" s="320"/>
      <c r="P4" s="320"/>
      <c r="Q4" s="320"/>
      <c r="R4" s="320"/>
      <c r="S4" s="320"/>
      <c r="T4" s="320"/>
      <c r="U4" s="320"/>
      <c r="V4" s="321"/>
    </row>
    <row r="5" spans="1:22" s="178" customFormat="1" ht="36" customHeight="1" x14ac:dyDescent="0.2">
      <c r="A5" s="245" t="s">
        <v>1</v>
      </c>
      <c r="B5" s="245" t="s">
        <v>2</v>
      </c>
      <c r="C5" s="245" t="s">
        <v>3</v>
      </c>
      <c r="D5" s="245" t="s">
        <v>4</v>
      </c>
      <c r="E5" s="245" t="s">
        <v>5</v>
      </c>
      <c r="F5" s="245" t="s">
        <v>6</v>
      </c>
      <c r="G5" s="245" t="s">
        <v>7</v>
      </c>
      <c r="H5" s="245" t="s">
        <v>8</v>
      </c>
      <c r="I5" s="248" t="s">
        <v>9</v>
      </c>
      <c r="J5" s="308"/>
      <c r="K5" s="248" t="s">
        <v>10</v>
      </c>
      <c r="L5" s="307"/>
      <c r="M5" s="307"/>
      <c r="N5" s="308"/>
      <c r="O5" s="309" t="s">
        <v>11</v>
      </c>
      <c r="P5" s="307"/>
      <c r="Q5" s="307"/>
      <c r="R5" s="307"/>
      <c r="S5" s="307"/>
      <c r="T5" s="307"/>
      <c r="U5" s="307"/>
      <c r="V5" s="308"/>
    </row>
    <row r="6" spans="1:22" s="178" customFormat="1" ht="36" customHeight="1" x14ac:dyDescent="0.2">
      <c r="A6" s="323"/>
      <c r="B6" s="323"/>
      <c r="C6" s="323"/>
      <c r="D6" s="323"/>
      <c r="E6" s="323"/>
      <c r="F6" s="323"/>
      <c r="G6" s="323"/>
      <c r="H6" s="323"/>
      <c r="I6" s="245" t="s">
        <v>12</v>
      </c>
      <c r="J6" s="245" t="s">
        <v>13</v>
      </c>
      <c r="K6" s="106" t="s">
        <v>14</v>
      </c>
      <c r="L6" s="106" t="s">
        <v>15</v>
      </c>
      <c r="M6" s="106" t="s">
        <v>16</v>
      </c>
      <c r="N6" s="106" t="s">
        <v>17</v>
      </c>
      <c r="O6" s="309" t="s">
        <v>14</v>
      </c>
      <c r="P6" s="308"/>
      <c r="Q6" s="309" t="s">
        <v>15</v>
      </c>
      <c r="R6" s="308"/>
      <c r="S6" s="309" t="s">
        <v>16</v>
      </c>
      <c r="T6" s="308"/>
      <c r="U6" s="309" t="s">
        <v>17</v>
      </c>
      <c r="V6" s="308"/>
    </row>
    <row r="7" spans="1:22" s="178" customFormat="1" ht="36" customHeight="1" x14ac:dyDescent="0.2">
      <c r="A7" s="322"/>
      <c r="B7" s="322"/>
      <c r="C7" s="322"/>
      <c r="D7" s="322"/>
      <c r="E7" s="322"/>
      <c r="F7" s="322"/>
      <c r="G7" s="322"/>
      <c r="H7" s="322"/>
      <c r="I7" s="322"/>
      <c r="J7" s="322"/>
      <c r="K7" s="106" t="s">
        <v>18</v>
      </c>
      <c r="L7" s="106" t="s">
        <v>18</v>
      </c>
      <c r="M7" s="106" t="s">
        <v>18</v>
      </c>
      <c r="N7" s="106" t="s">
        <v>18</v>
      </c>
      <c r="O7" s="107" t="s">
        <v>19</v>
      </c>
      <c r="P7" s="107" t="s">
        <v>20</v>
      </c>
      <c r="Q7" s="107" t="s">
        <v>19</v>
      </c>
      <c r="R7" s="107" t="s">
        <v>20</v>
      </c>
      <c r="S7" s="107" t="s">
        <v>19</v>
      </c>
      <c r="T7" s="107" t="s">
        <v>20</v>
      </c>
      <c r="U7" s="107" t="s">
        <v>19</v>
      </c>
      <c r="V7" s="107" t="s">
        <v>20</v>
      </c>
    </row>
    <row r="8" spans="1:22" ht="84.75" customHeight="1" x14ac:dyDescent="0.2">
      <c r="A8" s="316" t="s">
        <v>624</v>
      </c>
      <c r="B8" s="316" t="s">
        <v>625</v>
      </c>
      <c r="C8" s="116" t="s">
        <v>626</v>
      </c>
      <c r="D8" s="116">
        <v>0.1</v>
      </c>
      <c r="E8" s="116" t="s">
        <v>53</v>
      </c>
      <c r="F8" s="111">
        <v>1</v>
      </c>
      <c r="G8" s="314" t="s">
        <v>627</v>
      </c>
      <c r="H8" s="111" t="s">
        <v>628</v>
      </c>
      <c r="I8" s="119">
        <v>43101</v>
      </c>
      <c r="J8" s="119">
        <v>43190</v>
      </c>
      <c r="K8" s="137">
        <v>1</v>
      </c>
      <c r="L8" s="137">
        <v>0</v>
      </c>
      <c r="M8" s="137">
        <v>0</v>
      </c>
      <c r="N8" s="137">
        <v>0</v>
      </c>
      <c r="O8" s="148">
        <v>0.4</v>
      </c>
      <c r="P8" s="149" t="s">
        <v>849</v>
      </c>
      <c r="Q8" s="148">
        <v>1</v>
      </c>
      <c r="R8" s="150" t="s">
        <v>850</v>
      </c>
      <c r="S8" s="201">
        <v>1</v>
      </c>
      <c r="T8" s="202" t="s">
        <v>920</v>
      </c>
      <c r="U8" s="137"/>
    </row>
    <row r="9" spans="1:22" ht="126" customHeight="1" x14ac:dyDescent="0.2">
      <c r="A9" s="318"/>
      <c r="B9" s="318"/>
      <c r="C9" s="116" t="s">
        <v>629</v>
      </c>
      <c r="D9" s="116">
        <v>0.1</v>
      </c>
      <c r="E9" s="111" t="s">
        <v>28</v>
      </c>
      <c r="F9" s="116">
        <v>1</v>
      </c>
      <c r="G9" s="317"/>
      <c r="H9" s="140" t="s">
        <v>630</v>
      </c>
      <c r="I9" s="119">
        <v>43191</v>
      </c>
      <c r="J9" s="119">
        <v>43465</v>
      </c>
      <c r="K9" s="137">
        <v>0</v>
      </c>
      <c r="L9" s="151">
        <v>0.3</v>
      </c>
      <c r="M9" s="151">
        <v>0.4</v>
      </c>
      <c r="N9" s="151">
        <v>0.4</v>
      </c>
      <c r="O9" s="93">
        <v>0.4</v>
      </c>
      <c r="P9" s="77" t="s">
        <v>801</v>
      </c>
      <c r="Q9" s="92">
        <f>6/9</f>
        <v>0.66666666666666663</v>
      </c>
      <c r="R9" s="152" t="s">
        <v>851</v>
      </c>
      <c r="S9" s="151">
        <v>0.67</v>
      </c>
      <c r="T9" s="183" t="s">
        <v>851</v>
      </c>
      <c r="U9" s="137"/>
    </row>
    <row r="10" spans="1:22" ht="89.25" customHeight="1" x14ac:dyDescent="0.2">
      <c r="A10" s="318"/>
      <c r="B10" s="318"/>
      <c r="C10" s="116" t="s">
        <v>631</v>
      </c>
      <c r="D10" s="116">
        <v>0.08</v>
      </c>
      <c r="E10" s="116" t="s">
        <v>53</v>
      </c>
      <c r="F10" s="111">
        <v>4</v>
      </c>
      <c r="G10" s="111" t="s">
        <v>632</v>
      </c>
      <c r="H10" s="111" t="s">
        <v>633</v>
      </c>
      <c r="I10" s="119">
        <v>43101</v>
      </c>
      <c r="J10" s="119">
        <v>43465</v>
      </c>
      <c r="K10" s="137">
        <v>1</v>
      </c>
      <c r="L10" s="137">
        <v>1</v>
      </c>
      <c r="M10" s="137">
        <v>1</v>
      </c>
      <c r="N10" s="137">
        <v>1</v>
      </c>
      <c r="O10" s="76">
        <v>0</v>
      </c>
      <c r="P10" s="76" t="s">
        <v>852</v>
      </c>
      <c r="Q10" s="92">
        <v>0</v>
      </c>
      <c r="R10" s="152" t="s">
        <v>853</v>
      </c>
      <c r="S10" s="151">
        <v>0</v>
      </c>
      <c r="T10" s="146" t="s">
        <v>921</v>
      </c>
      <c r="U10" s="137"/>
    </row>
    <row r="11" spans="1:22" s="157" customFormat="1" ht="146.25" customHeight="1" x14ac:dyDescent="0.2">
      <c r="A11" s="318"/>
      <c r="B11" s="318"/>
      <c r="C11" s="83" t="s">
        <v>634</v>
      </c>
      <c r="D11" s="83">
        <v>0.2</v>
      </c>
      <c r="E11" s="80" t="s">
        <v>28</v>
      </c>
      <c r="F11" s="83">
        <v>1</v>
      </c>
      <c r="G11" s="80" t="s">
        <v>635</v>
      </c>
      <c r="H11" s="153" t="s">
        <v>636</v>
      </c>
      <c r="I11" s="154">
        <v>43101</v>
      </c>
      <c r="J11" s="154">
        <v>43465</v>
      </c>
      <c r="K11" s="83">
        <v>1</v>
      </c>
      <c r="L11" s="83">
        <v>1</v>
      </c>
      <c r="M11" s="83">
        <v>1</v>
      </c>
      <c r="N11" s="83">
        <v>1</v>
      </c>
      <c r="O11" s="93">
        <v>0.5</v>
      </c>
      <c r="P11" s="95" t="s">
        <v>854</v>
      </c>
      <c r="Q11" s="93">
        <f>8.7/13</f>
        <v>0.66923076923076918</v>
      </c>
      <c r="R11" s="98" t="s">
        <v>855</v>
      </c>
      <c r="S11" s="155">
        <v>0.8</v>
      </c>
      <c r="T11" s="156" t="s">
        <v>928</v>
      </c>
      <c r="U11" s="83"/>
    </row>
    <row r="12" spans="1:22" ht="30.75" customHeight="1" x14ac:dyDescent="0.2">
      <c r="A12" s="318"/>
      <c r="B12" s="318"/>
      <c r="C12" s="116" t="s">
        <v>637</v>
      </c>
      <c r="D12" s="116">
        <v>0.1</v>
      </c>
      <c r="E12" s="116" t="s">
        <v>53</v>
      </c>
      <c r="F12" s="111">
        <v>1</v>
      </c>
      <c r="G12" s="111" t="s">
        <v>638</v>
      </c>
      <c r="H12" s="111" t="s">
        <v>639</v>
      </c>
      <c r="I12" s="119">
        <v>43101</v>
      </c>
      <c r="J12" s="119">
        <v>43465</v>
      </c>
      <c r="K12" s="137">
        <v>0</v>
      </c>
      <c r="L12" s="137">
        <v>0</v>
      </c>
      <c r="M12" s="137">
        <v>0</v>
      </c>
      <c r="N12" s="137">
        <v>1</v>
      </c>
      <c r="O12" s="76">
        <v>0</v>
      </c>
      <c r="P12" s="95" t="s">
        <v>766</v>
      </c>
      <c r="Q12" s="76">
        <v>0</v>
      </c>
      <c r="R12" s="99" t="s">
        <v>766</v>
      </c>
      <c r="S12" s="76">
        <v>0</v>
      </c>
      <c r="T12" s="156" t="s">
        <v>766</v>
      </c>
      <c r="U12" s="158"/>
    </row>
    <row r="13" spans="1:22" ht="35.25" customHeight="1" x14ac:dyDescent="0.2">
      <c r="A13" s="318"/>
      <c r="B13" s="318"/>
      <c r="C13" s="116" t="s">
        <v>640</v>
      </c>
      <c r="D13" s="116">
        <v>0.06</v>
      </c>
      <c r="E13" s="116" t="s">
        <v>53</v>
      </c>
      <c r="F13" s="111">
        <v>1</v>
      </c>
      <c r="G13" s="314" t="s">
        <v>641</v>
      </c>
      <c r="H13" s="111" t="s">
        <v>640</v>
      </c>
      <c r="I13" s="119">
        <v>43101</v>
      </c>
      <c r="J13" s="119">
        <v>43190</v>
      </c>
      <c r="K13" s="137">
        <v>1</v>
      </c>
      <c r="L13" s="137">
        <v>0</v>
      </c>
      <c r="M13" s="137">
        <v>0</v>
      </c>
      <c r="N13" s="137">
        <v>0</v>
      </c>
      <c r="O13" s="76">
        <v>1</v>
      </c>
      <c r="P13" s="87" t="s">
        <v>856</v>
      </c>
      <c r="Q13" s="76">
        <v>1</v>
      </c>
      <c r="R13" s="87" t="s">
        <v>856</v>
      </c>
      <c r="S13" s="76">
        <v>1</v>
      </c>
      <c r="T13" s="156" t="s">
        <v>856</v>
      </c>
      <c r="U13" s="137"/>
      <c r="V13" s="142"/>
    </row>
    <row r="14" spans="1:22" ht="149.25" customHeight="1" x14ac:dyDescent="0.2">
      <c r="A14" s="318"/>
      <c r="B14" s="318"/>
      <c r="C14" s="116" t="s">
        <v>642</v>
      </c>
      <c r="D14" s="116">
        <v>0.06</v>
      </c>
      <c r="E14" s="111" t="s">
        <v>28</v>
      </c>
      <c r="F14" s="116">
        <v>1</v>
      </c>
      <c r="G14" s="317"/>
      <c r="H14" s="140" t="s">
        <v>643</v>
      </c>
      <c r="I14" s="119">
        <v>43191</v>
      </c>
      <c r="J14" s="119">
        <v>43465</v>
      </c>
      <c r="K14" s="137">
        <v>0</v>
      </c>
      <c r="L14" s="151">
        <v>0.3</v>
      </c>
      <c r="M14" s="151">
        <v>0.4</v>
      </c>
      <c r="N14" s="151">
        <v>0.4</v>
      </c>
      <c r="O14" s="93">
        <v>0.4</v>
      </c>
      <c r="P14" s="95" t="s">
        <v>857</v>
      </c>
      <c r="Q14" s="155">
        <v>0.6</v>
      </c>
      <c r="R14" s="95" t="s">
        <v>858</v>
      </c>
      <c r="S14" s="155">
        <v>0.7</v>
      </c>
      <c r="T14" s="156" t="s">
        <v>767</v>
      </c>
      <c r="U14" s="137"/>
      <c r="V14" s="142"/>
    </row>
    <row r="15" spans="1:22" ht="116.25" customHeight="1" x14ac:dyDescent="0.2">
      <c r="A15" s="318"/>
      <c r="B15" s="317"/>
      <c r="C15" s="116" t="s">
        <v>644</v>
      </c>
      <c r="D15" s="116">
        <v>0.1</v>
      </c>
      <c r="E15" s="111" t="s">
        <v>28</v>
      </c>
      <c r="F15" s="116">
        <v>1</v>
      </c>
      <c r="G15" s="111" t="s">
        <v>645</v>
      </c>
      <c r="H15" s="140" t="s">
        <v>646</v>
      </c>
      <c r="I15" s="119">
        <v>43101</v>
      </c>
      <c r="J15" s="119">
        <v>43465</v>
      </c>
      <c r="K15" s="151">
        <v>1</v>
      </c>
      <c r="L15" s="151">
        <v>1</v>
      </c>
      <c r="M15" s="151">
        <v>1</v>
      </c>
      <c r="N15" s="151">
        <v>1</v>
      </c>
      <c r="O15" s="93">
        <v>0.9</v>
      </c>
      <c r="P15" s="76" t="s">
        <v>859</v>
      </c>
      <c r="Q15" s="155">
        <v>1</v>
      </c>
      <c r="R15" s="77" t="s">
        <v>860</v>
      </c>
      <c r="S15" s="159">
        <v>1</v>
      </c>
      <c r="T15" s="182" t="s">
        <v>922</v>
      </c>
      <c r="U15" s="151"/>
      <c r="V15" s="142"/>
    </row>
    <row r="16" spans="1:22" ht="77.25" customHeight="1" x14ac:dyDescent="0.2">
      <c r="A16" s="318"/>
      <c r="B16" s="316" t="s">
        <v>647</v>
      </c>
      <c r="C16" s="116" t="s">
        <v>640</v>
      </c>
      <c r="D16" s="116">
        <v>0.1</v>
      </c>
      <c r="E16" s="116" t="s">
        <v>53</v>
      </c>
      <c r="F16" s="111">
        <v>1</v>
      </c>
      <c r="G16" s="314" t="s">
        <v>648</v>
      </c>
      <c r="H16" s="237" t="s">
        <v>640</v>
      </c>
      <c r="I16" s="119">
        <v>43101</v>
      </c>
      <c r="J16" s="119">
        <v>43190</v>
      </c>
      <c r="K16" s="137">
        <v>1</v>
      </c>
      <c r="L16" s="137">
        <v>0</v>
      </c>
      <c r="M16" s="137">
        <v>0</v>
      </c>
      <c r="N16" s="137">
        <v>0</v>
      </c>
      <c r="O16" s="310">
        <v>0</v>
      </c>
      <c r="P16" s="312" t="s">
        <v>861</v>
      </c>
      <c r="Q16" s="92">
        <v>0.7</v>
      </c>
      <c r="R16" s="77" t="s">
        <v>862</v>
      </c>
      <c r="S16" s="159">
        <v>0</v>
      </c>
      <c r="T16" s="182" t="s">
        <v>744</v>
      </c>
      <c r="U16" s="137"/>
      <c r="V16" s="142"/>
    </row>
    <row r="17" spans="1:22" ht="182.25" customHeight="1" x14ac:dyDescent="0.2">
      <c r="A17" s="317"/>
      <c r="B17" s="317"/>
      <c r="C17" s="116" t="s">
        <v>649</v>
      </c>
      <c r="D17" s="116">
        <v>0.1</v>
      </c>
      <c r="E17" s="111" t="s">
        <v>28</v>
      </c>
      <c r="F17" s="116">
        <v>1</v>
      </c>
      <c r="G17" s="315"/>
      <c r="H17" s="238" t="s">
        <v>650</v>
      </c>
      <c r="I17" s="236">
        <v>43191</v>
      </c>
      <c r="J17" s="119">
        <v>43465</v>
      </c>
      <c r="K17" s="137">
        <v>0</v>
      </c>
      <c r="L17" s="151">
        <v>0.3</v>
      </c>
      <c r="M17" s="151">
        <v>0.4</v>
      </c>
      <c r="N17" s="151">
        <v>0.4</v>
      </c>
      <c r="O17" s="311"/>
      <c r="P17" s="313"/>
      <c r="Q17" s="155">
        <v>0</v>
      </c>
      <c r="R17" s="77" t="s">
        <v>863</v>
      </c>
      <c r="S17" s="151">
        <v>0.6</v>
      </c>
      <c r="T17" s="160" t="s">
        <v>745</v>
      </c>
      <c r="U17" s="137"/>
      <c r="V17" s="142"/>
    </row>
    <row r="18" spans="1:22" ht="12.75" customHeight="1" x14ac:dyDescent="0.2">
      <c r="H18" s="112"/>
    </row>
    <row r="19" spans="1:22" ht="12.75" customHeight="1" x14ac:dyDescent="0.2">
      <c r="H19" s="112"/>
    </row>
    <row r="20" spans="1:22" ht="12.75" customHeight="1" x14ac:dyDescent="0.2">
      <c r="H20" s="112"/>
    </row>
    <row r="21" spans="1:22" ht="12.75" customHeight="1" x14ac:dyDescent="0.2">
      <c r="H21" s="112"/>
    </row>
    <row r="22" spans="1:22" ht="12.75" customHeight="1" x14ac:dyDescent="0.2">
      <c r="H22" s="112"/>
    </row>
    <row r="23" spans="1:22" ht="12.75" customHeight="1" x14ac:dyDescent="0.2">
      <c r="H23" s="112"/>
    </row>
    <row r="24" spans="1:22" ht="12.75" customHeight="1" x14ac:dyDescent="0.2">
      <c r="H24" s="112"/>
    </row>
    <row r="25" spans="1:22" ht="12.75" customHeight="1" x14ac:dyDescent="0.2">
      <c r="H25" s="112"/>
    </row>
    <row r="26" spans="1:22" ht="12.75" customHeight="1" x14ac:dyDescent="0.2">
      <c r="H26" s="112"/>
    </row>
    <row r="27" spans="1:22" ht="12.75" customHeight="1" x14ac:dyDescent="0.2">
      <c r="H27" s="112"/>
    </row>
    <row r="28" spans="1:22" ht="12.75" customHeight="1" x14ac:dyDescent="0.2">
      <c r="H28" s="112"/>
    </row>
    <row r="29" spans="1:22" ht="12.75" customHeight="1" x14ac:dyDescent="0.2">
      <c r="H29" s="112"/>
    </row>
    <row r="30" spans="1:22" ht="12.75" customHeight="1" x14ac:dyDescent="0.2">
      <c r="H30" s="112"/>
    </row>
    <row r="31" spans="1:22" ht="12.75" customHeight="1" x14ac:dyDescent="0.2">
      <c r="H31" s="112"/>
    </row>
    <row r="32" spans="1:22" ht="12.75" customHeight="1" x14ac:dyDescent="0.2">
      <c r="H32" s="112"/>
    </row>
    <row r="33" spans="8:8" ht="12.75" customHeight="1" x14ac:dyDescent="0.2">
      <c r="H33" s="112"/>
    </row>
    <row r="34" spans="8:8" ht="12.75" customHeight="1" x14ac:dyDescent="0.2">
      <c r="H34" s="112"/>
    </row>
    <row r="35" spans="8:8" ht="12.75" customHeight="1" x14ac:dyDescent="0.2">
      <c r="H35" s="112"/>
    </row>
    <row r="36" spans="8:8" ht="12.75" customHeight="1" x14ac:dyDescent="0.2">
      <c r="H36" s="112"/>
    </row>
    <row r="37" spans="8:8" ht="12.75" customHeight="1" x14ac:dyDescent="0.2">
      <c r="H37" s="112"/>
    </row>
    <row r="38" spans="8:8" ht="12.75" customHeight="1" x14ac:dyDescent="0.2">
      <c r="H38" s="112"/>
    </row>
    <row r="39" spans="8:8" ht="12.75" customHeight="1" x14ac:dyDescent="0.2">
      <c r="H39" s="112"/>
    </row>
    <row r="40" spans="8:8" ht="12.75" customHeight="1" x14ac:dyDescent="0.2">
      <c r="H40" s="112"/>
    </row>
    <row r="41" spans="8:8" ht="12.75" customHeight="1" x14ac:dyDescent="0.2">
      <c r="H41" s="112"/>
    </row>
    <row r="42" spans="8:8" ht="12.75" customHeight="1" x14ac:dyDescent="0.2">
      <c r="H42" s="112"/>
    </row>
    <row r="43" spans="8:8" ht="12.75" customHeight="1" x14ac:dyDescent="0.2">
      <c r="H43" s="112"/>
    </row>
    <row r="44" spans="8:8" ht="12.75" customHeight="1" x14ac:dyDescent="0.2">
      <c r="H44" s="112"/>
    </row>
    <row r="45" spans="8:8" ht="12.75" customHeight="1" x14ac:dyDescent="0.2">
      <c r="H45" s="112"/>
    </row>
    <row r="46" spans="8:8" ht="12.75" customHeight="1" x14ac:dyDescent="0.2">
      <c r="H46" s="112"/>
    </row>
    <row r="47" spans="8:8" ht="12.75" customHeight="1" x14ac:dyDescent="0.2">
      <c r="H47" s="112"/>
    </row>
    <row r="48" spans="8:8" ht="12.75" customHeight="1" x14ac:dyDescent="0.2">
      <c r="H48" s="112"/>
    </row>
    <row r="49" spans="8:8" ht="12.75" customHeight="1" x14ac:dyDescent="0.2">
      <c r="H49" s="112"/>
    </row>
    <row r="50" spans="8:8" ht="12.75" customHeight="1" x14ac:dyDescent="0.2">
      <c r="H50" s="112"/>
    </row>
    <row r="51" spans="8:8" ht="12.75" customHeight="1" x14ac:dyDescent="0.2">
      <c r="H51" s="112"/>
    </row>
    <row r="52" spans="8:8" ht="12.75" customHeight="1" x14ac:dyDescent="0.2">
      <c r="H52" s="112"/>
    </row>
    <row r="53" spans="8:8" ht="12.75" customHeight="1" x14ac:dyDescent="0.2">
      <c r="H53" s="112"/>
    </row>
    <row r="54" spans="8:8" ht="12.75" customHeight="1" x14ac:dyDescent="0.2">
      <c r="H54" s="112"/>
    </row>
    <row r="55" spans="8:8" ht="12.75" customHeight="1" x14ac:dyDescent="0.2">
      <c r="H55" s="112"/>
    </row>
    <row r="56" spans="8:8" ht="12.75" customHeight="1" x14ac:dyDescent="0.2">
      <c r="H56" s="112"/>
    </row>
    <row r="57" spans="8:8" ht="12.75" customHeight="1" x14ac:dyDescent="0.2">
      <c r="H57" s="112"/>
    </row>
    <row r="58" spans="8:8" ht="12.75" customHeight="1" x14ac:dyDescent="0.2">
      <c r="H58" s="112"/>
    </row>
    <row r="59" spans="8:8" ht="12.75" customHeight="1" x14ac:dyDescent="0.2">
      <c r="H59" s="112"/>
    </row>
    <row r="60" spans="8:8" ht="12.75" customHeight="1" x14ac:dyDescent="0.2">
      <c r="H60" s="112"/>
    </row>
    <row r="61" spans="8:8" ht="12.75" customHeight="1" x14ac:dyDescent="0.2">
      <c r="H61" s="112"/>
    </row>
    <row r="62" spans="8:8" ht="12.75" customHeight="1" x14ac:dyDescent="0.2">
      <c r="H62" s="112"/>
    </row>
    <row r="63" spans="8:8" ht="12.75" customHeight="1" x14ac:dyDescent="0.2">
      <c r="H63" s="112"/>
    </row>
    <row r="64" spans="8:8" ht="12.75" customHeight="1" x14ac:dyDescent="0.2">
      <c r="H64" s="112"/>
    </row>
    <row r="65" spans="8:8" ht="12.75" customHeight="1" x14ac:dyDescent="0.2">
      <c r="H65" s="112"/>
    </row>
    <row r="66" spans="8:8" ht="12.75" customHeight="1" x14ac:dyDescent="0.2">
      <c r="H66" s="112"/>
    </row>
    <row r="67" spans="8:8" ht="12.75" customHeight="1" x14ac:dyDescent="0.2">
      <c r="H67" s="112"/>
    </row>
    <row r="68" spans="8:8" ht="12.75" customHeight="1" x14ac:dyDescent="0.2">
      <c r="H68" s="112"/>
    </row>
    <row r="69" spans="8:8" ht="12.75" customHeight="1" x14ac:dyDescent="0.2">
      <c r="H69" s="112"/>
    </row>
    <row r="70" spans="8:8" ht="12.75" customHeight="1" x14ac:dyDescent="0.2">
      <c r="H70" s="112"/>
    </row>
    <row r="71" spans="8:8" ht="12.75" customHeight="1" x14ac:dyDescent="0.2">
      <c r="H71" s="112"/>
    </row>
    <row r="72" spans="8:8" ht="12.75" customHeight="1" x14ac:dyDescent="0.2">
      <c r="H72" s="112"/>
    </row>
    <row r="73" spans="8:8" ht="12.75" customHeight="1" x14ac:dyDescent="0.2">
      <c r="H73" s="112"/>
    </row>
    <row r="74" spans="8:8" ht="12.75" customHeight="1" x14ac:dyDescent="0.2">
      <c r="H74" s="112"/>
    </row>
    <row r="75" spans="8:8" ht="12.75" customHeight="1" x14ac:dyDescent="0.2">
      <c r="H75" s="112"/>
    </row>
    <row r="76" spans="8:8" ht="12.75" customHeight="1" x14ac:dyDescent="0.2">
      <c r="H76" s="112"/>
    </row>
    <row r="77" spans="8:8" ht="12.75" customHeight="1" x14ac:dyDescent="0.2">
      <c r="H77" s="112"/>
    </row>
    <row r="78" spans="8:8" ht="12.75" customHeight="1" x14ac:dyDescent="0.2">
      <c r="H78" s="112"/>
    </row>
    <row r="79" spans="8:8" ht="12.75" customHeight="1" x14ac:dyDescent="0.2">
      <c r="H79" s="112"/>
    </row>
    <row r="80" spans="8:8" ht="12.75" customHeight="1" x14ac:dyDescent="0.2">
      <c r="H80" s="112"/>
    </row>
    <row r="81" spans="8:8" ht="12.75" customHeight="1" x14ac:dyDescent="0.2">
      <c r="H81" s="112"/>
    </row>
    <row r="82" spans="8:8" ht="12.75" customHeight="1" x14ac:dyDescent="0.2">
      <c r="H82" s="112"/>
    </row>
    <row r="83" spans="8:8" ht="12.75" customHeight="1" x14ac:dyDescent="0.2">
      <c r="H83" s="112"/>
    </row>
    <row r="84" spans="8:8" ht="12.75" customHeight="1" x14ac:dyDescent="0.2">
      <c r="H84" s="112"/>
    </row>
    <row r="85" spans="8:8" ht="12.75" customHeight="1" x14ac:dyDescent="0.2">
      <c r="H85" s="112"/>
    </row>
    <row r="86" spans="8:8" ht="12.75" customHeight="1" x14ac:dyDescent="0.2">
      <c r="H86" s="112"/>
    </row>
    <row r="87" spans="8:8" ht="12.75" customHeight="1" x14ac:dyDescent="0.2">
      <c r="H87" s="112"/>
    </row>
    <row r="88" spans="8:8" ht="12.75" customHeight="1" x14ac:dyDescent="0.2">
      <c r="H88" s="112"/>
    </row>
    <row r="89" spans="8:8" ht="12.75" customHeight="1" x14ac:dyDescent="0.2">
      <c r="H89" s="112"/>
    </row>
    <row r="90" spans="8:8" ht="12.75" customHeight="1" x14ac:dyDescent="0.2">
      <c r="H90" s="112"/>
    </row>
    <row r="91" spans="8:8" ht="12.75" customHeight="1" x14ac:dyDescent="0.2">
      <c r="H91" s="112"/>
    </row>
    <row r="92" spans="8:8" ht="12.75" customHeight="1" x14ac:dyDescent="0.2">
      <c r="H92" s="112"/>
    </row>
    <row r="93" spans="8:8" ht="12.75" customHeight="1" x14ac:dyDescent="0.2">
      <c r="H93" s="112"/>
    </row>
    <row r="94" spans="8:8" ht="12.75" customHeight="1" x14ac:dyDescent="0.2">
      <c r="H94" s="112"/>
    </row>
    <row r="95" spans="8:8" ht="12.75" customHeight="1" x14ac:dyDescent="0.2">
      <c r="H95" s="112"/>
    </row>
    <row r="96" spans="8:8" ht="12.75" customHeight="1" x14ac:dyDescent="0.2">
      <c r="H96" s="112"/>
    </row>
    <row r="97" spans="8:8" ht="12.75" customHeight="1" x14ac:dyDescent="0.2">
      <c r="H97" s="112"/>
    </row>
    <row r="98" spans="8:8" ht="12.75" customHeight="1" x14ac:dyDescent="0.2">
      <c r="H98" s="112"/>
    </row>
    <row r="99" spans="8:8" ht="12.75" customHeight="1" x14ac:dyDescent="0.2">
      <c r="H99" s="112"/>
    </row>
    <row r="100" spans="8:8" ht="12.75" customHeight="1" x14ac:dyDescent="0.2">
      <c r="H100" s="112"/>
    </row>
  </sheetData>
  <mergeCells count="26">
    <mergeCell ref="A4:V4"/>
    <mergeCell ref="I5:J5"/>
    <mergeCell ref="I6:I7"/>
    <mergeCell ref="J6:J7"/>
    <mergeCell ref="F5:F7"/>
    <mergeCell ref="G5:G7"/>
    <mergeCell ref="A5:A7"/>
    <mergeCell ref="B5:B7"/>
    <mergeCell ref="C5:C7"/>
    <mergeCell ref="D5:D7"/>
    <mergeCell ref="E5:E7"/>
    <mergeCell ref="O6:P6"/>
    <mergeCell ref="Q6:R6"/>
    <mergeCell ref="S6:T6"/>
    <mergeCell ref="U6:V6"/>
    <mergeCell ref="H5:H7"/>
    <mergeCell ref="B16:B17"/>
    <mergeCell ref="A8:A17"/>
    <mergeCell ref="B8:B15"/>
    <mergeCell ref="G8:G9"/>
    <mergeCell ref="G13:G14"/>
    <mergeCell ref="K5:N5"/>
    <mergeCell ref="O5:V5"/>
    <mergeCell ref="O16:O17"/>
    <mergeCell ref="P16:P17"/>
    <mergeCell ref="G16:G17"/>
  </mergeCells>
  <pageMargins left="0.7" right="0.7" top="0.75" bottom="0.75" header="0" footer="0"/>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100"/>
  <sheetViews>
    <sheetView topLeftCell="G9" workbookViewId="0">
      <selection activeCell="U12" sqref="U12"/>
    </sheetView>
  </sheetViews>
  <sheetFormatPr baseColWidth="10" defaultColWidth="12.5703125" defaultRowHeight="15" customHeight="1" x14ac:dyDescent="0.2"/>
  <cols>
    <col min="1" max="1" width="19.42578125" style="114" customWidth="1"/>
    <col min="2" max="2" width="18.28515625" style="114" customWidth="1"/>
    <col min="3" max="3" width="31.140625" style="114" customWidth="1"/>
    <col min="4" max="4" width="15.140625" style="114" customWidth="1"/>
    <col min="5" max="5" width="14.28515625" style="114" customWidth="1"/>
    <col min="6" max="6" width="17.42578125" style="114" customWidth="1"/>
    <col min="7" max="7" width="29.7109375" style="114" customWidth="1"/>
    <col min="8" max="8" width="43.7109375" style="114" customWidth="1"/>
    <col min="9" max="10" width="15.7109375" style="114" hidden="1" customWidth="1"/>
    <col min="11" max="12" width="17.85546875" style="114" hidden="1" customWidth="1"/>
    <col min="13" max="13" width="17.85546875" style="114" customWidth="1"/>
    <col min="14" max="14" width="17.85546875" style="114" hidden="1" customWidth="1"/>
    <col min="15" max="18" width="10.7109375" style="114" hidden="1" customWidth="1"/>
    <col min="19" max="19" width="10.7109375" style="114" customWidth="1"/>
    <col min="20" max="20" width="27" style="114" customWidth="1"/>
    <col min="21" max="22" width="10.7109375" style="114" customWidth="1"/>
    <col min="23" max="16384" width="12.5703125" style="114"/>
  </cols>
  <sheetData>
    <row r="1" spans="1:22" ht="20.25" customHeight="1" x14ac:dyDescent="0.2">
      <c r="H1" s="115"/>
    </row>
    <row r="2" spans="1:22" ht="28.5" customHeight="1" x14ac:dyDescent="0.2">
      <c r="H2" s="115"/>
    </row>
    <row r="3" spans="1:22" ht="12.75" customHeight="1" x14ac:dyDescent="0.2">
      <c r="H3" s="115"/>
    </row>
    <row r="4" spans="1:22" s="113" customFormat="1" ht="12.75" customHeight="1" x14ac:dyDescent="0.2">
      <c r="A4" s="239" t="s">
        <v>0</v>
      </c>
      <c r="B4" s="240"/>
      <c r="C4" s="240"/>
      <c r="D4" s="240"/>
      <c r="E4" s="240"/>
      <c r="F4" s="240"/>
      <c r="G4" s="240"/>
      <c r="H4" s="240"/>
      <c r="I4" s="240"/>
      <c r="J4" s="240"/>
      <c r="K4" s="240"/>
      <c r="L4" s="240"/>
      <c r="M4" s="240"/>
      <c r="N4" s="240"/>
      <c r="O4" s="240"/>
      <c r="P4" s="240"/>
      <c r="Q4" s="240"/>
      <c r="R4" s="240"/>
      <c r="S4" s="240"/>
      <c r="T4" s="240"/>
      <c r="U4" s="240"/>
      <c r="V4" s="241"/>
    </row>
    <row r="5" spans="1:22" s="113" customFormat="1" ht="39.75" customHeight="1" x14ac:dyDescent="0.2">
      <c r="A5" s="245" t="s">
        <v>1</v>
      </c>
      <c r="B5" s="245" t="s">
        <v>2</v>
      </c>
      <c r="C5" s="245" t="s">
        <v>3</v>
      </c>
      <c r="D5" s="245" t="s">
        <v>4</v>
      </c>
      <c r="E5" s="245" t="s">
        <v>5</v>
      </c>
      <c r="F5" s="245" t="s">
        <v>6</v>
      </c>
      <c r="G5" s="245" t="s">
        <v>7</v>
      </c>
      <c r="H5" s="245" t="s">
        <v>8</v>
      </c>
      <c r="I5" s="249" t="s">
        <v>9</v>
      </c>
      <c r="J5" s="244"/>
      <c r="K5" s="248" t="s">
        <v>10</v>
      </c>
      <c r="L5" s="243"/>
      <c r="M5" s="243"/>
      <c r="N5" s="244"/>
      <c r="O5" s="242" t="s">
        <v>11</v>
      </c>
      <c r="P5" s="243"/>
      <c r="Q5" s="243"/>
      <c r="R5" s="243"/>
      <c r="S5" s="243"/>
      <c r="T5" s="243"/>
      <c r="U5" s="243"/>
      <c r="V5" s="244"/>
    </row>
    <row r="6" spans="1:22" s="113" customFormat="1" ht="30" customHeight="1" x14ac:dyDescent="0.2">
      <c r="A6" s="246"/>
      <c r="B6" s="246"/>
      <c r="C6" s="246"/>
      <c r="D6" s="246"/>
      <c r="E6" s="246"/>
      <c r="F6" s="246"/>
      <c r="G6" s="246"/>
      <c r="H6" s="246"/>
      <c r="I6" s="245" t="s">
        <v>12</v>
      </c>
      <c r="J6" s="245" t="s">
        <v>13</v>
      </c>
      <c r="K6" s="105" t="s">
        <v>14</v>
      </c>
      <c r="L6" s="105" t="s">
        <v>15</v>
      </c>
      <c r="M6" s="105" t="s">
        <v>16</v>
      </c>
      <c r="N6" s="105" t="s">
        <v>17</v>
      </c>
      <c r="O6" s="242" t="s">
        <v>14</v>
      </c>
      <c r="P6" s="244"/>
      <c r="Q6" s="242" t="s">
        <v>15</v>
      </c>
      <c r="R6" s="244"/>
      <c r="S6" s="242" t="s">
        <v>16</v>
      </c>
      <c r="T6" s="244"/>
      <c r="U6" s="242" t="s">
        <v>17</v>
      </c>
      <c r="V6" s="244"/>
    </row>
    <row r="7" spans="1:22" s="113" customFormat="1" ht="47.25" customHeight="1" x14ac:dyDescent="0.2">
      <c r="A7" s="247"/>
      <c r="B7" s="247"/>
      <c r="C7" s="247"/>
      <c r="D7" s="247"/>
      <c r="E7" s="247"/>
      <c r="F7" s="247"/>
      <c r="G7" s="247"/>
      <c r="H7" s="247"/>
      <c r="I7" s="247"/>
      <c r="J7" s="247"/>
      <c r="K7" s="106" t="s">
        <v>18</v>
      </c>
      <c r="L7" s="106" t="s">
        <v>18</v>
      </c>
      <c r="M7" s="106" t="s">
        <v>18</v>
      </c>
      <c r="N7" s="106" t="s">
        <v>18</v>
      </c>
      <c r="O7" s="107" t="s">
        <v>19</v>
      </c>
      <c r="P7" s="107" t="s">
        <v>20</v>
      </c>
      <c r="Q7" s="107" t="s">
        <v>19</v>
      </c>
      <c r="R7" s="107" t="s">
        <v>20</v>
      </c>
      <c r="S7" s="107" t="s">
        <v>19</v>
      </c>
      <c r="T7" s="107" t="s">
        <v>20</v>
      </c>
      <c r="U7" s="107" t="s">
        <v>19</v>
      </c>
      <c r="V7" s="107" t="s">
        <v>20</v>
      </c>
    </row>
    <row r="8" spans="1:22" ht="165" customHeight="1" x14ac:dyDescent="0.2">
      <c r="A8" s="252" t="s">
        <v>651</v>
      </c>
      <c r="B8" s="252" t="s">
        <v>652</v>
      </c>
      <c r="C8" s="116" t="s">
        <v>653</v>
      </c>
      <c r="D8" s="117">
        <v>0.7</v>
      </c>
      <c r="E8" s="111" t="s">
        <v>53</v>
      </c>
      <c r="F8" s="111" t="s">
        <v>654</v>
      </c>
      <c r="G8" s="137" t="s">
        <v>655</v>
      </c>
      <c r="H8" s="137" t="s">
        <v>656</v>
      </c>
      <c r="I8" s="138">
        <v>43132</v>
      </c>
      <c r="J8" s="138">
        <v>43373</v>
      </c>
      <c r="K8" s="124">
        <v>0.2</v>
      </c>
      <c r="L8" s="117">
        <v>0.4</v>
      </c>
      <c r="M8" s="124">
        <v>1</v>
      </c>
      <c r="N8" s="124">
        <v>1</v>
      </c>
      <c r="O8" s="139">
        <v>0</v>
      </c>
      <c r="P8" s="110" t="s">
        <v>864</v>
      </c>
      <c r="Q8" s="139">
        <v>0.15</v>
      </c>
      <c r="R8" s="143" t="s">
        <v>865</v>
      </c>
      <c r="S8" s="144">
        <v>0.3</v>
      </c>
      <c r="T8" s="111" t="s">
        <v>929</v>
      </c>
      <c r="U8" s="124"/>
      <c r="V8" s="123"/>
    </row>
    <row r="9" spans="1:22" ht="174" customHeight="1" x14ac:dyDescent="0.2">
      <c r="A9" s="251"/>
      <c r="B9" s="251"/>
      <c r="C9" s="116" t="s">
        <v>657</v>
      </c>
      <c r="D9" s="117">
        <v>0.3</v>
      </c>
      <c r="E9" s="111" t="s">
        <v>28</v>
      </c>
      <c r="F9" s="137" t="s">
        <v>658</v>
      </c>
      <c r="G9" s="137" t="s">
        <v>659</v>
      </c>
      <c r="H9" s="140" t="s">
        <v>660</v>
      </c>
      <c r="I9" s="138">
        <v>43282</v>
      </c>
      <c r="J9" s="138">
        <v>43464</v>
      </c>
      <c r="K9" s="124">
        <v>0</v>
      </c>
      <c r="L9" s="117">
        <v>0</v>
      </c>
      <c r="M9" s="124">
        <v>0.5</v>
      </c>
      <c r="N9" s="124">
        <v>1</v>
      </c>
      <c r="O9" s="139">
        <v>0</v>
      </c>
      <c r="P9" s="141" t="s">
        <v>866</v>
      </c>
      <c r="Q9" s="139">
        <v>0</v>
      </c>
      <c r="R9" s="141" t="s">
        <v>866</v>
      </c>
      <c r="S9" s="145">
        <v>0.15</v>
      </c>
      <c r="T9" s="111" t="s">
        <v>930</v>
      </c>
      <c r="U9" s="124"/>
      <c r="V9" s="123"/>
    </row>
    <row r="10" spans="1:22" ht="12.75" customHeight="1" x14ac:dyDescent="0.2">
      <c r="H10" s="115"/>
    </row>
    <row r="11" spans="1:22" ht="12.75" customHeight="1" x14ac:dyDescent="0.2">
      <c r="H11" s="115"/>
    </row>
    <row r="12" spans="1:22" ht="12.75" customHeight="1" x14ac:dyDescent="0.2">
      <c r="H12" s="115"/>
    </row>
    <row r="13" spans="1:22" ht="12.75" customHeight="1" x14ac:dyDescent="0.2">
      <c r="H13" s="115"/>
    </row>
    <row r="14" spans="1:22" ht="12.75" customHeight="1" x14ac:dyDescent="0.2">
      <c r="H14" s="115"/>
    </row>
    <row r="15" spans="1:22" ht="12.75" customHeight="1" x14ac:dyDescent="0.2">
      <c r="H15" s="115"/>
    </row>
    <row r="16" spans="1:22" ht="12.75" customHeight="1" x14ac:dyDescent="0.2">
      <c r="H16" s="115"/>
    </row>
    <row r="17" spans="8:8" ht="12.75" customHeight="1" x14ac:dyDescent="0.2">
      <c r="H17" s="115"/>
    </row>
    <row r="18" spans="8:8" ht="12.75" customHeight="1" x14ac:dyDescent="0.2">
      <c r="H18" s="115"/>
    </row>
    <row r="19" spans="8:8" ht="12.75" customHeight="1" x14ac:dyDescent="0.2">
      <c r="H19" s="115"/>
    </row>
    <row r="20" spans="8:8" ht="12.75" customHeight="1" x14ac:dyDescent="0.2">
      <c r="H20" s="115"/>
    </row>
    <row r="21" spans="8:8" ht="12.75" customHeight="1" x14ac:dyDescent="0.2">
      <c r="H21" s="115"/>
    </row>
    <row r="22" spans="8:8" ht="12.75" customHeight="1" x14ac:dyDescent="0.2">
      <c r="H22" s="115"/>
    </row>
    <row r="23" spans="8:8" ht="12.75" customHeight="1" x14ac:dyDescent="0.2">
      <c r="H23" s="115"/>
    </row>
    <row r="24" spans="8:8" ht="12.75" customHeight="1" x14ac:dyDescent="0.2">
      <c r="H24" s="115"/>
    </row>
    <row r="25" spans="8:8" ht="12.75" customHeight="1" x14ac:dyDescent="0.2">
      <c r="H25" s="115"/>
    </row>
    <row r="26" spans="8:8" ht="12.75" customHeight="1" x14ac:dyDescent="0.2">
      <c r="H26" s="115"/>
    </row>
    <row r="27" spans="8:8" ht="12.75" customHeight="1" x14ac:dyDescent="0.2">
      <c r="H27" s="115"/>
    </row>
    <row r="28" spans="8:8" ht="12.75" customHeight="1" x14ac:dyDescent="0.2">
      <c r="H28" s="115"/>
    </row>
    <row r="29" spans="8:8" ht="12.75" customHeight="1" x14ac:dyDescent="0.2">
      <c r="H29" s="115"/>
    </row>
    <row r="30" spans="8:8" ht="12.75" customHeight="1" x14ac:dyDescent="0.2">
      <c r="H30" s="115"/>
    </row>
    <row r="31" spans="8:8" ht="12.75" customHeight="1" x14ac:dyDescent="0.2">
      <c r="H31" s="115"/>
    </row>
    <row r="32" spans="8:8" ht="12.75" customHeight="1" x14ac:dyDescent="0.2">
      <c r="H32" s="115"/>
    </row>
    <row r="33" spans="8:8" ht="12.75" customHeight="1" x14ac:dyDescent="0.2">
      <c r="H33" s="115"/>
    </row>
    <row r="34" spans="8:8" ht="12.75" customHeight="1" x14ac:dyDescent="0.2">
      <c r="H34" s="115"/>
    </row>
    <row r="35" spans="8:8" ht="12.75" customHeight="1" x14ac:dyDescent="0.2">
      <c r="H35" s="115"/>
    </row>
    <row r="36" spans="8:8" ht="12.75" customHeight="1" x14ac:dyDescent="0.2">
      <c r="H36" s="115"/>
    </row>
    <row r="37" spans="8:8" ht="12.75" customHeight="1" x14ac:dyDescent="0.2">
      <c r="H37" s="115"/>
    </row>
    <row r="38" spans="8:8" ht="12.75" customHeight="1" x14ac:dyDescent="0.2">
      <c r="H38" s="115"/>
    </row>
    <row r="39" spans="8:8" ht="12.75" customHeight="1" x14ac:dyDescent="0.2">
      <c r="H39" s="115"/>
    </row>
    <row r="40" spans="8:8" ht="12.75" customHeight="1" x14ac:dyDescent="0.2">
      <c r="H40" s="115"/>
    </row>
    <row r="41" spans="8:8" ht="12.75" customHeight="1" x14ac:dyDescent="0.2">
      <c r="H41" s="115"/>
    </row>
    <row r="42" spans="8:8" ht="12.75" customHeight="1" x14ac:dyDescent="0.2">
      <c r="H42" s="115"/>
    </row>
    <row r="43" spans="8:8" ht="12.75" customHeight="1" x14ac:dyDescent="0.2">
      <c r="H43" s="115"/>
    </row>
    <row r="44" spans="8:8" ht="12.75" customHeight="1" x14ac:dyDescent="0.2">
      <c r="H44" s="115"/>
    </row>
    <row r="45" spans="8:8" ht="12.75" customHeight="1" x14ac:dyDescent="0.2">
      <c r="H45" s="115"/>
    </row>
    <row r="46" spans="8:8" ht="12.75" customHeight="1" x14ac:dyDescent="0.2">
      <c r="H46" s="115"/>
    </row>
    <row r="47" spans="8:8" ht="12.75" customHeight="1" x14ac:dyDescent="0.2">
      <c r="H47" s="115"/>
    </row>
    <row r="48" spans="8:8" ht="12.75" customHeight="1" x14ac:dyDescent="0.2">
      <c r="H48" s="115"/>
    </row>
    <row r="49" spans="8:8" ht="12.75" customHeight="1" x14ac:dyDescent="0.2">
      <c r="H49" s="115"/>
    </row>
    <row r="50" spans="8:8" ht="12.75" customHeight="1" x14ac:dyDescent="0.2">
      <c r="H50" s="115"/>
    </row>
    <row r="51" spans="8:8" ht="12.75" customHeight="1" x14ac:dyDescent="0.2">
      <c r="H51" s="115"/>
    </row>
    <row r="52" spans="8:8" ht="12.75" customHeight="1" x14ac:dyDescent="0.2">
      <c r="H52" s="115"/>
    </row>
    <row r="53" spans="8:8" ht="12.75" customHeight="1" x14ac:dyDescent="0.2">
      <c r="H53" s="115"/>
    </row>
    <row r="54" spans="8:8" ht="12.75" customHeight="1" x14ac:dyDescent="0.2">
      <c r="H54" s="115"/>
    </row>
    <row r="55" spans="8:8" ht="12.75" customHeight="1" x14ac:dyDescent="0.2">
      <c r="H55" s="115"/>
    </row>
    <row r="56" spans="8:8" ht="12.75" customHeight="1" x14ac:dyDescent="0.2">
      <c r="H56" s="115"/>
    </row>
    <row r="57" spans="8:8" ht="12.75" customHeight="1" x14ac:dyDescent="0.2">
      <c r="H57" s="115"/>
    </row>
    <row r="58" spans="8:8" ht="12.75" customHeight="1" x14ac:dyDescent="0.2">
      <c r="H58" s="115"/>
    </row>
    <row r="59" spans="8:8" ht="12.75" customHeight="1" x14ac:dyDescent="0.2">
      <c r="H59" s="115"/>
    </row>
    <row r="60" spans="8:8" ht="12.75" customHeight="1" x14ac:dyDescent="0.2">
      <c r="H60" s="115"/>
    </row>
    <row r="61" spans="8:8" ht="12.75" customHeight="1" x14ac:dyDescent="0.2">
      <c r="H61" s="115"/>
    </row>
    <row r="62" spans="8:8" ht="12.75" customHeight="1" x14ac:dyDescent="0.2">
      <c r="H62" s="115"/>
    </row>
    <row r="63" spans="8:8" ht="12.75" customHeight="1" x14ac:dyDescent="0.2">
      <c r="H63" s="115"/>
    </row>
    <row r="64" spans="8:8" ht="12.75" customHeight="1" x14ac:dyDescent="0.2">
      <c r="H64" s="115"/>
    </row>
    <row r="65" spans="8:8" ht="12.75" customHeight="1" x14ac:dyDescent="0.2">
      <c r="H65" s="115"/>
    </row>
    <row r="66" spans="8:8" ht="12.75" customHeight="1" x14ac:dyDescent="0.2">
      <c r="H66" s="115"/>
    </row>
    <row r="67" spans="8:8" ht="12.75" customHeight="1" x14ac:dyDescent="0.2">
      <c r="H67" s="115"/>
    </row>
    <row r="68" spans="8:8" ht="12.75" customHeight="1" x14ac:dyDescent="0.2">
      <c r="H68" s="115"/>
    </row>
    <row r="69" spans="8:8" ht="12.75" customHeight="1" x14ac:dyDescent="0.2">
      <c r="H69" s="115"/>
    </row>
    <row r="70" spans="8:8" ht="12.75" customHeight="1" x14ac:dyDescent="0.2">
      <c r="H70" s="115"/>
    </row>
    <row r="71" spans="8:8" ht="12.75" customHeight="1" x14ac:dyDescent="0.2">
      <c r="H71" s="115"/>
    </row>
    <row r="72" spans="8:8" ht="12.75" customHeight="1" x14ac:dyDescent="0.2">
      <c r="H72" s="115"/>
    </row>
    <row r="73" spans="8:8" ht="12.75" customHeight="1" x14ac:dyDescent="0.2">
      <c r="H73" s="115"/>
    </row>
    <row r="74" spans="8:8" ht="12.75" customHeight="1" x14ac:dyDescent="0.2">
      <c r="H74" s="115"/>
    </row>
    <row r="75" spans="8:8" ht="12.75" customHeight="1" x14ac:dyDescent="0.2">
      <c r="H75" s="115"/>
    </row>
    <row r="76" spans="8:8" ht="12.75" customHeight="1" x14ac:dyDescent="0.2">
      <c r="H76" s="115"/>
    </row>
    <row r="77" spans="8:8" ht="12.75" customHeight="1" x14ac:dyDescent="0.2">
      <c r="H77" s="115"/>
    </row>
    <row r="78" spans="8:8" ht="12.75" customHeight="1" x14ac:dyDescent="0.2">
      <c r="H78" s="115"/>
    </row>
    <row r="79" spans="8:8" ht="12.75" customHeight="1" x14ac:dyDescent="0.2">
      <c r="H79" s="115"/>
    </row>
    <row r="80" spans="8:8" ht="12.75" customHeight="1" x14ac:dyDescent="0.2">
      <c r="H80" s="115"/>
    </row>
    <row r="81" spans="8:8" ht="12.75" customHeight="1" x14ac:dyDescent="0.2">
      <c r="H81" s="115"/>
    </row>
    <row r="82" spans="8:8" ht="12.75" customHeight="1" x14ac:dyDescent="0.2">
      <c r="H82" s="115"/>
    </row>
    <row r="83" spans="8:8" ht="12.75" customHeight="1" x14ac:dyDescent="0.2">
      <c r="H83" s="115"/>
    </row>
    <row r="84" spans="8:8" ht="12.75" customHeight="1" x14ac:dyDescent="0.2">
      <c r="H84" s="115"/>
    </row>
    <row r="85" spans="8:8" ht="12.75" customHeight="1" x14ac:dyDescent="0.2">
      <c r="H85" s="115"/>
    </row>
    <row r="86" spans="8:8" ht="12.75" customHeight="1" x14ac:dyDescent="0.2">
      <c r="H86" s="115"/>
    </row>
    <row r="87" spans="8:8" ht="12.75" customHeight="1" x14ac:dyDescent="0.2">
      <c r="H87" s="115"/>
    </row>
    <row r="88" spans="8:8" ht="12.75" customHeight="1" x14ac:dyDescent="0.2">
      <c r="H88" s="115"/>
    </row>
    <row r="89" spans="8:8" ht="12.75" customHeight="1" x14ac:dyDescent="0.2">
      <c r="H89" s="115"/>
    </row>
    <row r="90" spans="8:8" ht="12.75" customHeight="1" x14ac:dyDescent="0.2">
      <c r="H90" s="115"/>
    </row>
    <row r="91" spans="8:8" ht="12.75" customHeight="1" x14ac:dyDescent="0.2">
      <c r="H91" s="115"/>
    </row>
    <row r="92" spans="8:8" ht="12.75" customHeight="1" x14ac:dyDescent="0.2">
      <c r="H92" s="115"/>
    </row>
    <row r="93" spans="8:8" ht="12.75" customHeight="1" x14ac:dyDescent="0.2">
      <c r="H93" s="115"/>
    </row>
    <row r="94" spans="8:8" ht="12.75" customHeight="1" x14ac:dyDescent="0.2">
      <c r="H94" s="115"/>
    </row>
    <row r="95" spans="8:8" ht="12.75" customHeight="1" x14ac:dyDescent="0.2">
      <c r="H95" s="115"/>
    </row>
    <row r="96" spans="8:8" ht="12.75" customHeight="1" x14ac:dyDescent="0.2">
      <c r="H96" s="115"/>
    </row>
    <row r="97" spans="8:8" ht="12.75" customHeight="1" x14ac:dyDescent="0.2">
      <c r="H97" s="115"/>
    </row>
    <row r="98" spans="8:8" ht="12.75" customHeight="1" x14ac:dyDescent="0.2">
      <c r="H98" s="115"/>
    </row>
    <row r="99" spans="8:8" ht="12.75" customHeight="1" x14ac:dyDescent="0.2">
      <c r="H99" s="115"/>
    </row>
    <row r="100" spans="8:8" ht="12.75" customHeight="1" x14ac:dyDescent="0.2">
      <c r="H100" s="115"/>
    </row>
  </sheetData>
  <mergeCells count="20">
    <mergeCell ref="A8:A9"/>
    <mergeCell ref="B8:B9"/>
    <mergeCell ref="A5:A7"/>
    <mergeCell ref="B5:B7"/>
    <mergeCell ref="C5:C7"/>
    <mergeCell ref="F5:F7"/>
    <mergeCell ref="G5:G7"/>
    <mergeCell ref="I5:J5"/>
    <mergeCell ref="H5:H7"/>
    <mergeCell ref="A4:V4"/>
    <mergeCell ref="K5:N5"/>
    <mergeCell ref="O5:V5"/>
    <mergeCell ref="O6:P6"/>
    <mergeCell ref="Q6:R6"/>
    <mergeCell ref="S6:T6"/>
    <mergeCell ref="U6:V6"/>
    <mergeCell ref="I6:I7"/>
    <mergeCell ref="J6:J7"/>
    <mergeCell ref="D5:D7"/>
    <mergeCell ref="E5:E7"/>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V100"/>
  <sheetViews>
    <sheetView tabSelected="1" topLeftCell="G4" workbookViewId="0">
      <selection activeCell="T9" sqref="T9"/>
    </sheetView>
  </sheetViews>
  <sheetFormatPr baseColWidth="10" defaultColWidth="12.5703125" defaultRowHeight="15" customHeight="1" x14ac:dyDescent="0.2"/>
  <cols>
    <col min="1" max="1" width="20.28515625" style="129" customWidth="1"/>
    <col min="2" max="2" width="18.85546875" style="129" customWidth="1"/>
    <col min="3" max="3" width="23.28515625" style="129" customWidth="1"/>
    <col min="4" max="4" width="17.5703125" style="129" customWidth="1"/>
    <col min="5" max="5" width="17.42578125" style="129" customWidth="1"/>
    <col min="6" max="6" width="21.28515625" style="129" customWidth="1"/>
    <col min="7" max="7" width="34.28515625" style="129" customWidth="1"/>
    <col min="8" max="8" width="46" style="129" customWidth="1"/>
    <col min="9" max="10" width="16" style="129" hidden="1" customWidth="1"/>
    <col min="11" max="12" width="16.28515625" style="129" hidden="1" customWidth="1"/>
    <col min="13" max="13" width="16.28515625" style="129" customWidth="1"/>
    <col min="14" max="14" width="16.28515625" style="129" hidden="1" customWidth="1"/>
    <col min="15" max="18" width="10.7109375" style="129" hidden="1" customWidth="1"/>
    <col min="19" max="19" width="10.7109375" style="129" customWidth="1"/>
    <col min="20" max="20" width="59.28515625" style="129" customWidth="1"/>
    <col min="21" max="22" width="10.7109375" style="129" customWidth="1"/>
    <col min="23" max="16384" width="12.5703125" style="129"/>
  </cols>
  <sheetData>
    <row r="1" spans="1:22" ht="28.5" customHeight="1" x14ac:dyDescent="0.2">
      <c r="H1" s="127"/>
    </row>
    <row r="2" spans="1:22" ht="28.5" customHeight="1" x14ac:dyDescent="0.2">
      <c r="H2" s="127"/>
    </row>
    <row r="3" spans="1:22" ht="12.75" customHeight="1" x14ac:dyDescent="0.2">
      <c r="H3" s="127"/>
    </row>
    <row r="4" spans="1:22" s="179" customFormat="1" ht="12.75" customHeight="1" x14ac:dyDescent="0.2">
      <c r="A4" s="324" t="s">
        <v>0</v>
      </c>
      <c r="B4" s="325"/>
      <c r="C4" s="325"/>
      <c r="D4" s="325"/>
      <c r="E4" s="325"/>
      <c r="F4" s="325"/>
      <c r="G4" s="325"/>
      <c r="H4" s="325"/>
      <c r="I4" s="325"/>
      <c r="J4" s="325"/>
      <c r="K4" s="325"/>
      <c r="L4" s="325"/>
      <c r="M4" s="325"/>
      <c r="N4" s="325"/>
      <c r="O4" s="325"/>
      <c r="P4" s="325"/>
      <c r="Q4" s="325"/>
      <c r="R4" s="325"/>
      <c r="S4" s="325"/>
      <c r="T4" s="325"/>
      <c r="U4" s="325"/>
      <c r="V4" s="326"/>
    </row>
    <row r="5" spans="1:22" s="179" customFormat="1" ht="30" customHeight="1" x14ac:dyDescent="0.2">
      <c r="A5" s="331" t="s">
        <v>1</v>
      </c>
      <c r="B5" s="331" t="s">
        <v>2</v>
      </c>
      <c r="C5" s="331" t="s">
        <v>3</v>
      </c>
      <c r="D5" s="331" t="s">
        <v>4</v>
      </c>
      <c r="E5" s="331" t="s">
        <v>5</v>
      </c>
      <c r="F5" s="331" t="s">
        <v>6</v>
      </c>
      <c r="G5" s="331" t="s">
        <v>7</v>
      </c>
      <c r="H5" s="331" t="s">
        <v>8</v>
      </c>
      <c r="I5" s="327" t="s">
        <v>9</v>
      </c>
      <c r="J5" s="329"/>
      <c r="K5" s="327" t="s">
        <v>10</v>
      </c>
      <c r="L5" s="328"/>
      <c r="M5" s="328"/>
      <c r="N5" s="329"/>
      <c r="O5" s="330" t="s">
        <v>11</v>
      </c>
      <c r="P5" s="328"/>
      <c r="Q5" s="328"/>
      <c r="R5" s="328"/>
      <c r="S5" s="328"/>
      <c r="T5" s="328"/>
      <c r="U5" s="328"/>
      <c r="V5" s="329"/>
    </row>
    <row r="6" spans="1:22" s="179" customFormat="1" ht="30" customHeight="1" x14ac:dyDescent="0.2">
      <c r="A6" s="333"/>
      <c r="B6" s="333"/>
      <c r="C6" s="333"/>
      <c r="D6" s="333"/>
      <c r="E6" s="333"/>
      <c r="F6" s="333"/>
      <c r="G6" s="333"/>
      <c r="H6" s="333"/>
      <c r="I6" s="331" t="s">
        <v>12</v>
      </c>
      <c r="J6" s="331" t="s">
        <v>13</v>
      </c>
      <c r="K6" s="180" t="s">
        <v>14</v>
      </c>
      <c r="L6" s="180" t="s">
        <v>15</v>
      </c>
      <c r="M6" s="180" t="s">
        <v>16</v>
      </c>
      <c r="N6" s="180" t="s">
        <v>17</v>
      </c>
      <c r="O6" s="330" t="s">
        <v>14</v>
      </c>
      <c r="P6" s="329"/>
      <c r="Q6" s="330" t="s">
        <v>15</v>
      </c>
      <c r="R6" s="329"/>
      <c r="S6" s="330" t="s">
        <v>16</v>
      </c>
      <c r="T6" s="329"/>
      <c r="U6" s="330" t="s">
        <v>17</v>
      </c>
      <c r="V6" s="329"/>
    </row>
    <row r="7" spans="1:22" s="179" customFormat="1" ht="12.75" customHeight="1" x14ac:dyDescent="0.2">
      <c r="A7" s="332"/>
      <c r="B7" s="332"/>
      <c r="C7" s="332"/>
      <c r="D7" s="332"/>
      <c r="E7" s="332"/>
      <c r="F7" s="332"/>
      <c r="G7" s="332"/>
      <c r="H7" s="332"/>
      <c r="I7" s="332"/>
      <c r="J7" s="332"/>
      <c r="K7" s="180" t="s">
        <v>18</v>
      </c>
      <c r="L7" s="180" t="s">
        <v>18</v>
      </c>
      <c r="M7" s="180" t="s">
        <v>18</v>
      </c>
      <c r="N7" s="180" t="s">
        <v>18</v>
      </c>
      <c r="O7" s="181" t="s">
        <v>19</v>
      </c>
      <c r="P7" s="181" t="s">
        <v>20</v>
      </c>
      <c r="Q7" s="181" t="s">
        <v>19</v>
      </c>
      <c r="R7" s="181" t="s">
        <v>20</v>
      </c>
      <c r="S7" s="181" t="s">
        <v>19</v>
      </c>
      <c r="T7" s="181" t="s">
        <v>20</v>
      </c>
      <c r="U7" s="181" t="s">
        <v>19</v>
      </c>
      <c r="V7" s="181" t="s">
        <v>20</v>
      </c>
    </row>
    <row r="8" spans="1:22" ht="125.25" customHeight="1" x14ac:dyDescent="0.2">
      <c r="A8" s="336" t="s">
        <v>661</v>
      </c>
      <c r="B8" s="336" t="s">
        <v>661</v>
      </c>
      <c r="C8" s="108" t="s">
        <v>662</v>
      </c>
      <c r="D8" s="108">
        <v>0.3</v>
      </c>
      <c r="E8" s="109" t="s">
        <v>28</v>
      </c>
      <c r="F8" s="108">
        <v>1</v>
      </c>
      <c r="G8" s="109" t="s">
        <v>663</v>
      </c>
      <c r="H8" s="125" t="s">
        <v>664</v>
      </c>
      <c r="I8" s="126">
        <v>43101</v>
      </c>
      <c r="J8" s="126">
        <v>43373</v>
      </c>
      <c r="K8" s="108">
        <v>0.15</v>
      </c>
      <c r="L8" s="108">
        <v>0.5</v>
      </c>
      <c r="M8" s="108">
        <v>0.75</v>
      </c>
      <c r="N8" s="108">
        <v>1</v>
      </c>
      <c r="O8" s="130">
        <v>0</v>
      </c>
      <c r="P8" s="127" t="s">
        <v>867</v>
      </c>
      <c r="Q8" s="100">
        <v>0.2</v>
      </c>
      <c r="R8" s="128" t="s">
        <v>868</v>
      </c>
      <c r="S8" s="108">
        <v>0.4</v>
      </c>
      <c r="T8" s="109" t="s">
        <v>918</v>
      </c>
      <c r="U8" s="108"/>
      <c r="V8" s="109"/>
    </row>
    <row r="9" spans="1:22" ht="253.5" customHeight="1" x14ac:dyDescent="0.2">
      <c r="A9" s="337"/>
      <c r="B9" s="337"/>
      <c r="C9" s="334" t="s">
        <v>665</v>
      </c>
      <c r="D9" s="334">
        <v>0.3</v>
      </c>
      <c r="E9" s="109" t="s">
        <v>28</v>
      </c>
      <c r="F9" s="108">
        <v>1</v>
      </c>
      <c r="G9" s="109" t="s">
        <v>666</v>
      </c>
      <c r="H9" s="125" t="s">
        <v>667</v>
      </c>
      <c r="I9" s="126">
        <v>43101</v>
      </c>
      <c r="J9" s="126">
        <v>43465</v>
      </c>
      <c r="K9" s="108">
        <v>0.25</v>
      </c>
      <c r="L9" s="108">
        <v>0.5</v>
      </c>
      <c r="M9" s="108">
        <v>0.75</v>
      </c>
      <c r="N9" s="108">
        <v>1</v>
      </c>
      <c r="O9" s="130">
        <v>0</v>
      </c>
      <c r="P9" s="128" t="s">
        <v>869</v>
      </c>
      <c r="Q9" s="131">
        <v>0</v>
      </c>
      <c r="R9" s="132" t="s">
        <v>870</v>
      </c>
      <c r="S9" s="108">
        <v>0.8</v>
      </c>
      <c r="T9" s="109" t="s">
        <v>894</v>
      </c>
      <c r="U9" s="108"/>
      <c r="V9" s="109"/>
    </row>
    <row r="10" spans="1:22" ht="74.25" customHeight="1" x14ac:dyDescent="0.2">
      <c r="A10" s="337"/>
      <c r="B10" s="337"/>
      <c r="C10" s="335"/>
      <c r="D10" s="335"/>
      <c r="E10" s="109" t="s">
        <v>28</v>
      </c>
      <c r="F10" s="108">
        <v>1</v>
      </c>
      <c r="G10" s="109" t="s">
        <v>668</v>
      </c>
      <c r="H10" s="125" t="s">
        <v>669</v>
      </c>
      <c r="I10" s="126">
        <v>43101</v>
      </c>
      <c r="J10" s="126">
        <v>43465</v>
      </c>
      <c r="K10" s="108">
        <v>0.25</v>
      </c>
      <c r="L10" s="108">
        <v>0.5</v>
      </c>
      <c r="M10" s="108">
        <v>0.75</v>
      </c>
      <c r="N10" s="133">
        <v>1</v>
      </c>
      <c r="O10" s="130">
        <v>0.1</v>
      </c>
      <c r="P10" s="128" t="s">
        <v>871</v>
      </c>
      <c r="Q10" s="130"/>
      <c r="R10" s="128"/>
      <c r="S10" s="108"/>
      <c r="T10" s="109" t="s">
        <v>919</v>
      </c>
      <c r="U10" s="133"/>
      <c r="V10" s="109"/>
    </row>
    <row r="11" spans="1:22" ht="101.25" customHeight="1" x14ac:dyDescent="0.2">
      <c r="A11" s="337"/>
      <c r="B11" s="337"/>
      <c r="C11" s="108" t="s">
        <v>670</v>
      </c>
      <c r="D11" s="108">
        <v>0.2</v>
      </c>
      <c r="E11" s="109" t="s">
        <v>28</v>
      </c>
      <c r="F11" s="108">
        <v>1</v>
      </c>
      <c r="G11" s="109" t="s">
        <v>671</v>
      </c>
      <c r="H11" s="125" t="s">
        <v>672</v>
      </c>
      <c r="I11" s="126">
        <v>43101</v>
      </c>
      <c r="J11" s="126">
        <v>43465</v>
      </c>
      <c r="K11" s="108">
        <v>0.25</v>
      </c>
      <c r="L11" s="108">
        <v>0.5</v>
      </c>
      <c r="M11" s="108">
        <v>0.75</v>
      </c>
      <c r="N11" s="133">
        <v>1</v>
      </c>
      <c r="O11" s="130">
        <v>0</v>
      </c>
      <c r="P11" s="128" t="s">
        <v>872</v>
      </c>
      <c r="Q11" s="134">
        <v>0.4</v>
      </c>
      <c r="R11" s="127" t="s">
        <v>873</v>
      </c>
      <c r="S11" s="108">
        <v>0.5</v>
      </c>
      <c r="T11" s="109" t="s">
        <v>740</v>
      </c>
      <c r="U11" s="133"/>
      <c r="V11" s="109"/>
    </row>
    <row r="12" spans="1:22" ht="113.25" customHeight="1" x14ac:dyDescent="0.2">
      <c r="A12" s="335"/>
      <c r="B12" s="335"/>
      <c r="C12" s="108" t="s">
        <v>673</v>
      </c>
      <c r="D12" s="108">
        <v>0.2</v>
      </c>
      <c r="E12" s="109" t="s">
        <v>28</v>
      </c>
      <c r="F12" s="108">
        <v>1</v>
      </c>
      <c r="G12" s="109" t="s">
        <v>674</v>
      </c>
      <c r="H12" s="125" t="s">
        <v>675</v>
      </c>
      <c r="I12" s="126">
        <v>43101</v>
      </c>
      <c r="J12" s="126">
        <v>43465</v>
      </c>
      <c r="K12" s="108">
        <v>0.25</v>
      </c>
      <c r="L12" s="108">
        <v>0.5</v>
      </c>
      <c r="M12" s="108">
        <v>0.75</v>
      </c>
      <c r="N12" s="133">
        <v>1</v>
      </c>
      <c r="O12" s="135">
        <v>0.25</v>
      </c>
      <c r="P12" s="132"/>
      <c r="Q12" s="136">
        <v>0.5</v>
      </c>
      <c r="R12" s="127" t="s">
        <v>874</v>
      </c>
      <c r="S12" s="108">
        <v>0.5</v>
      </c>
      <c r="T12" s="109" t="s">
        <v>895</v>
      </c>
      <c r="U12" s="133"/>
      <c r="V12" s="109"/>
    </row>
    <row r="13" spans="1:22" ht="12.75" customHeight="1" x14ac:dyDescent="0.2">
      <c r="H13" s="127"/>
    </row>
    <row r="14" spans="1:22" ht="12.75" customHeight="1" x14ac:dyDescent="0.2">
      <c r="H14" s="127"/>
    </row>
    <row r="15" spans="1:22" ht="12.75" customHeight="1" x14ac:dyDescent="0.2">
      <c r="H15" s="127"/>
    </row>
    <row r="16" spans="1:22" ht="12.75" customHeight="1" x14ac:dyDescent="0.2">
      <c r="H16" s="127"/>
    </row>
    <row r="17" spans="8:8" ht="12.75" customHeight="1" x14ac:dyDescent="0.2">
      <c r="H17" s="127"/>
    </row>
    <row r="18" spans="8:8" ht="12.75" customHeight="1" x14ac:dyDescent="0.2">
      <c r="H18" s="127"/>
    </row>
    <row r="19" spans="8:8" ht="12.75" customHeight="1" x14ac:dyDescent="0.2">
      <c r="H19" s="127"/>
    </row>
    <row r="20" spans="8:8" ht="12.75" customHeight="1" x14ac:dyDescent="0.2">
      <c r="H20" s="127"/>
    </row>
    <row r="21" spans="8:8" ht="12.75" customHeight="1" x14ac:dyDescent="0.2">
      <c r="H21" s="127"/>
    </row>
    <row r="22" spans="8:8" ht="12.75" customHeight="1" x14ac:dyDescent="0.2">
      <c r="H22" s="127"/>
    </row>
    <row r="23" spans="8:8" ht="12.75" customHeight="1" x14ac:dyDescent="0.2">
      <c r="H23" s="127"/>
    </row>
    <row r="24" spans="8:8" ht="12.75" customHeight="1" x14ac:dyDescent="0.2">
      <c r="H24" s="127"/>
    </row>
    <row r="25" spans="8:8" ht="12.75" customHeight="1" x14ac:dyDescent="0.2">
      <c r="H25" s="127"/>
    </row>
    <row r="26" spans="8:8" ht="12.75" customHeight="1" x14ac:dyDescent="0.2">
      <c r="H26" s="127"/>
    </row>
    <row r="27" spans="8:8" ht="12.75" customHeight="1" x14ac:dyDescent="0.2">
      <c r="H27" s="127"/>
    </row>
    <row r="28" spans="8:8" ht="12.75" customHeight="1" x14ac:dyDescent="0.2">
      <c r="H28" s="127"/>
    </row>
    <row r="29" spans="8:8" ht="12.75" customHeight="1" x14ac:dyDescent="0.2">
      <c r="H29" s="127"/>
    </row>
    <row r="30" spans="8:8" ht="12.75" customHeight="1" x14ac:dyDescent="0.2">
      <c r="H30" s="127"/>
    </row>
    <row r="31" spans="8:8" ht="12.75" customHeight="1" x14ac:dyDescent="0.2">
      <c r="H31" s="127"/>
    </row>
    <row r="32" spans="8:8" ht="12.75" customHeight="1" x14ac:dyDescent="0.2">
      <c r="H32" s="127"/>
    </row>
    <row r="33" spans="8:8" ht="12.75" customHeight="1" x14ac:dyDescent="0.2">
      <c r="H33" s="127"/>
    </row>
    <row r="34" spans="8:8" ht="12.75" customHeight="1" x14ac:dyDescent="0.2">
      <c r="H34" s="127"/>
    </row>
    <row r="35" spans="8:8" ht="12.75" customHeight="1" x14ac:dyDescent="0.2">
      <c r="H35" s="127"/>
    </row>
    <row r="36" spans="8:8" ht="12.75" customHeight="1" x14ac:dyDescent="0.2">
      <c r="H36" s="127"/>
    </row>
    <row r="37" spans="8:8" ht="12.75" customHeight="1" x14ac:dyDescent="0.2">
      <c r="H37" s="127"/>
    </row>
    <row r="38" spans="8:8" ht="12.75" customHeight="1" x14ac:dyDescent="0.2">
      <c r="H38" s="127"/>
    </row>
    <row r="39" spans="8:8" ht="12.75" customHeight="1" x14ac:dyDescent="0.2">
      <c r="H39" s="127"/>
    </row>
    <row r="40" spans="8:8" ht="12.75" customHeight="1" x14ac:dyDescent="0.2">
      <c r="H40" s="127"/>
    </row>
    <row r="41" spans="8:8" ht="12.75" customHeight="1" x14ac:dyDescent="0.2">
      <c r="H41" s="127"/>
    </row>
    <row r="42" spans="8:8" ht="12.75" customHeight="1" x14ac:dyDescent="0.2">
      <c r="H42" s="127"/>
    </row>
    <row r="43" spans="8:8" ht="12.75" customHeight="1" x14ac:dyDescent="0.2">
      <c r="H43" s="127"/>
    </row>
    <row r="44" spans="8:8" ht="12.75" customHeight="1" x14ac:dyDescent="0.2">
      <c r="H44" s="127"/>
    </row>
    <row r="45" spans="8:8" ht="12.75" customHeight="1" x14ac:dyDescent="0.2">
      <c r="H45" s="127"/>
    </row>
    <row r="46" spans="8:8" ht="12.75" customHeight="1" x14ac:dyDescent="0.2">
      <c r="H46" s="127"/>
    </row>
    <row r="47" spans="8:8" ht="12.75" customHeight="1" x14ac:dyDescent="0.2">
      <c r="H47" s="127"/>
    </row>
    <row r="48" spans="8:8" ht="12.75" customHeight="1" x14ac:dyDescent="0.2">
      <c r="H48" s="127"/>
    </row>
    <row r="49" spans="8:8" ht="12.75" customHeight="1" x14ac:dyDescent="0.2">
      <c r="H49" s="127"/>
    </row>
    <row r="50" spans="8:8" ht="12.75" customHeight="1" x14ac:dyDescent="0.2">
      <c r="H50" s="127"/>
    </row>
    <row r="51" spans="8:8" ht="12.75" customHeight="1" x14ac:dyDescent="0.2">
      <c r="H51" s="127"/>
    </row>
    <row r="52" spans="8:8" ht="12.75" customHeight="1" x14ac:dyDescent="0.2">
      <c r="H52" s="127"/>
    </row>
    <row r="53" spans="8:8" ht="12.75" customHeight="1" x14ac:dyDescent="0.2">
      <c r="H53" s="127"/>
    </row>
    <row r="54" spans="8:8" ht="12.75" customHeight="1" x14ac:dyDescent="0.2">
      <c r="H54" s="127"/>
    </row>
    <row r="55" spans="8:8" ht="12.75" customHeight="1" x14ac:dyDescent="0.2">
      <c r="H55" s="127"/>
    </row>
    <row r="56" spans="8:8" ht="12.75" customHeight="1" x14ac:dyDescent="0.2">
      <c r="H56" s="127"/>
    </row>
    <row r="57" spans="8:8" ht="12.75" customHeight="1" x14ac:dyDescent="0.2">
      <c r="H57" s="127"/>
    </row>
    <row r="58" spans="8:8" ht="12.75" customHeight="1" x14ac:dyDescent="0.2">
      <c r="H58" s="127"/>
    </row>
    <row r="59" spans="8:8" ht="12.75" customHeight="1" x14ac:dyDescent="0.2">
      <c r="H59" s="127"/>
    </row>
    <row r="60" spans="8:8" ht="12.75" customHeight="1" x14ac:dyDescent="0.2">
      <c r="H60" s="127"/>
    </row>
    <row r="61" spans="8:8" ht="12.75" customHeight="1" x14ac:dyDescent="0.2">
      <c r="H61" s="127"/>
    </row>
    <row r="62" spans="8:8" ht="12.75" customHeight="1" x14ac:dyDescent="0.2">
      <c r="H62" s="127"/>
    </row>
    <row r="63" spans="8:8" ht="12.75" customHeight="1" x14ac:dyDescent="0.2">
      <c r="H63" s="127"/>
    </row>
    <row r="64" spans="8:8" ht="12.75" customHeight="1" x14ac:dyDescent="0.2">
      <c r="H64" s="127"/>
    </row>
    <row r="65" spans="8:8" ht="12.75" customHeight="1" x14ac:dyDescent="0.2">
      <c r="H65" s="127"/>
    </row>
    <row r="66" spans="8:8" ht="12.75" customHeight="1" x14ac:dyDescent="0.2">
      <c r="H66" s="127"/>
    </row>
    <row r="67" spans="8:8" ht="12.75" customHeight="1" x14ac:dyDescent="0.2">
      <c r="H67" s="127"/>
    </row>
    <row r="68" spans="8:8" ht="12.75" customHeight="1" x14ac:dyDescent="0.2">
      <c r="H68" s="127"/>
    </row>
    <row r="69" spans="8:8" ht="12.75" customHeight="1" x14ac:dyDescent="0.2">
      <c r="H69" s="127"/>
    </row>
    <row r="70" spans="8:8" ht="12.75" customHeight="1" x14ac:dyDescent="0.2">
      <c r="H70" s="127"/>
    </row>
    <row r="71" spans="8:8" ht="12.75" customHeight="1" x14ac:dyDescent="0.2">
      <c r="H71" s="127"/>
    </row>
    <row r="72" spans="8:8" ht="12.75" customHeight="1" x14ac:dyDescent="0.2">
      <c r="H72" s="127"/>
    </row>
    <row r="73" spans="8:8" ht="12.75" customHeight="1" x14ac:dyDescent="0.2">
      <c r="H73" s="127"/>
    </row>
    <row r="74" spans="8:8" ht="12.75" customHeight="1" x14ac:dyDescent="0.2">
      <c r="H74" s="127"/>
    </row>
    <row r="75" spans="8:8" ht="12.75" customHeight="1" x14ac:dyDescent="0.2">
      <c r="H75" s="127"/>
    </row>
    <row r="76" spans="8:8" ht="12.75" customHeight="1" x14ac:dyDescent="0.2">
      <c r="H76" s="127"/>
    </row>
    <row r="77" spans="8:8" ht="12.75" customHeight="1" x14ac:dyDescent="0.2">
      <c r="H77" s="127"/>
    </row>
    <row r="78" spans="8:8" ht="12.75" customHeight="1" x14ac:dyDescent="0.2">
      <c r="H78" s="127"/>
    </row>
    <row r="79" spans="8:8" ht="12.75" customHeight="1" x14ac:dyDescent="0.2">
      <c r="H79" s="127"/>
    </row>
    <row r="80" spans="8:8" ht="12.75" customHeight="1" x14ac:dyDescent="0.2">
      <c r="H80" s="127"/>
    </row>
    <row r="81" spans="8:8" ht="12.75" customHeight="1" x14ac:dyDescent="0.2">
      <c r="H81" s="127"/>
    </row>
    <row r="82" spans="8:8" ht="12.75" customHeight="1" x14ac:dyDescent="0.2">
      <c r="H82" s="127"/>
    </row>
    <row r="83" spans="8:8" ht="12.75" customHeight="1" x14ac:dyDescent="0.2">
      <c r="H83" s="127"/>
    </row>
    <row r="84" spans="8:8" ht="12.75" customHeight="1" x14ac:dyDescent="0.2">
      <c r="H84" s="127"/>
    </row>
    <row r="85" spans="8:8" ht="12.75" customHeight="1" x14ac:dyDescent="0.2">
      <c r="H85" s="127"/>
    </row>
    <row r="86" spans="8:8" ht="12.75" customHeight="1" x14ac:dyDescent="0.2">
      <c r="H86" s="127"/>
    </row>
    <row r="87" spans="8:8" ht="12.75" customHeight="1" x14ac:dyDescent="0.2">
      <c r="H87" s="127"/>
    </row>
    <row r="88" spans="8:8" ht="12.75" customHeight="1" x14ac:dyDescent="0.2">
      <c r="H88" s="127"/>
    </row>
    <row r="89" spans="8:8" ht="12.75" customHeight="1" x14ac:dyDescent="0.2">
      <c r="H89" s="127"/>
    </row>
    <row r="90" spans="8:8" ht="12.75" customHeight="1" x14ac:dyDescent="0.2">
      <c r="H90" s="127"/>
    </row>
    <row r="91" spans="8:8" ht="12.75" customHeight="1" x14ac:dyDescent="0.2">
      <c r="H91" s="127"/>
    </row>
    <row r="92" spans="8:8" ht="12.75" customHeight="1" x14ac:dyDescent="0.2">
      <c r="H92" s="127"/>
    </row>
    <row r="93" spans="8:8" ht="12.75" customHeight="1" x14ac:dyDescent="0.2">
      <c r="H93" s="127"/>
    </row>
    <row r="94" spans="8:8" ht="12.75" customHeight="1" x14ac:dyDescent="0.2">
      <c r="H94" s="127"/>
    </row>
    <row r="95" spans="8:8" ht="12.75" customHeight="1" x14ac:dyDescent="0.2">
      <c r="H95" s="127"/>
    </row>
    <row r="96" spans="8:8" ht="12.75" customHeight="1" x14ac:dyDescent="0.2">
      <c r="H96" s="127"/>
    </row>
    <row r="97" spans="8:8" ht="12.75" customHeight="1" x14ac:dyDescent="0.2">
      <c r="H97" s="127"/>
    </row>
    <row r="98" spans="8:8" ht="12.75" customHeight="1" x14ac:dyDescent="0.2">
      <c r="H98" s="127"/>
    </row>
    <row r="99" spans="8:8" ht="12.75" customHeight="1" x14ac:dyDescent="0.2">
      <c r="H99" s="127"/>
    </row>
    <row r="100" spans="8:8" ht="12.75" customHeight="1" x14ac:dyDescent="0.2">
      <c r="H100" s="127"/>
    </row>
  </sheetData>
  <mergeCells count="22">
    <mergeCell ref="D9:D10"/>
    <mergeCell ref="A8:A12"/>
    <mergeCell ref="B8:B12"/>
    <mergeCell ref="A5:A7"/>
    <mergeCell ref="B5:B7"/>
    <mergeCell ref="C5:C7"/>
    <mergeCell ref="C9:C10"/>
    <mergeCell ref="A4:V4"/>
    <mergeCell ref="K5:N5"/>
    <mergeCell ref="I5:J5"/>
    <mergeCell ref="O5:V5"/>
    <mergeCell ref="I6:I7"/>
    <mergeCell ref="J6:J7"/>
    <mergeCell ref="O6:P6"/>
    <mergeCell ref="Q6:R6"/>
    <mergeCell ref="S6:T6"/>
    <mergeCell ref="U6:V6"/>
    <mergeCell ref="D5:D7"/>
    <mergeCell ref="E5:E7"/>
    <mergeCell ref="F5:F7"/>
    <mergeCell ref="G5:G7"/>
    <mergeCell ref="H5:H7"/>
  </mergeCells>
  <pageMargins left="0.7" right="0.7" top="0.75" bottom="0.75" header="0" footer="0"/>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
  <sheetViews>
    <sheetView workbookViewId="0"/>
  </sheetViews>
  <sheetFormatPr baseColWidth="10" defaultColWidth="12.5703125" defaultRowHeight="15" customHeight="1" x14ac:dyDescent="0.2"/>
  <cols>
    <col min="1" max="2" width="10.7109375" customWidth="1"/>
    <col min="3" max="3" width="16.42578125" customWidth="1"/>
    <col min="4" max="15" width="10.7109375" customWidth="1"/>
  </cols>
  <sheetData>
    <row r="1" spans="1:15" ht="12.75" customHeight="1" x14ac:dyDescent="0.2">
      <c r="A1" s="341" t="s">
        <v>676</v>
      </c>
      <c r="B1" s="341" t="s">
        <v>677</v>
      </c>
      <c r="C1" s="341" t="s">
        <v>678</v>
      </c>
      <c r="D1" s="341" t="s">
        <v>679</v>
      </c>
      <c r="E1" s="341" t="s">
        <v>680</v>
      </c>
      <c r="F1" s="341" t="s">
        <v>681</v>
      </c>
      <c r="G1" s="341" t="s">
        <v>682</v>
      </c>
      <c r="H1" s="341" t="s">
        <v>683</v>
      </c>
      <c r="I1" s="338" t="s">
        <v>684</v>
      </c>
      <c r="J1" s="340"/>
      <c r="K1" s="338" t="s">
        <v>685</v>
      </c>
      <c r="L1" s="339"/>
      <c r="M1" s="339"/>
      <c r="N1" s="339"/>
      <c r="O1" s="340"/>
    </row>
    <row r="2" spans="1:15" ht="12.75" customHeight="1" x14ac:dyDescent="0.2">
      <c r="A2" s="342"/>
      <c r="B2" s="342"/>
      <c r="C2" s="342"/>
      <c r="D2" s="342"/>
      <c r="E2" s="342"/>
      <c r="F2" s="342"/>
      <c r="G2" s="342"/>
      <c r="H2" s="342"/>
      <c r="I2" s="64" t="s">
        <v>686</v>
      </c>
      <c r="J2" s="64" t="s">
        <v>687</v>
      </c>
      <c r="K2" s="65" t="s">
        <v>688</v>
      </c>
      <c r="L2" s="65" t="s">
        <v>689</v>
      </c>
      <c r="M2" s="66" t="s">
        <v>690</v>
      </c>
      <c r="N2" s="65" t="s">
        <v>691</v>
      </c>
      <c r="O2" s="64" t="s">
        <v>692</v>
      </c>
    </row>
    <row r="3" spans="1:15" ht="12.75" customHeight="1" x14ac:dyDescent="0.2">
      <c r="A3" s="67" t="s">
        <v>46</v>
      </c>
      <c r="B3" t="s">
        <v>103</v>
      </c>
      <c r="M3" s="1" t="s">
        <v>693</v>
      </c>
    </row>
    <row r="4" spans="1:15" ht="12.75" customHeight="1" x14ac:dyDescent="0.2">
      <c r="A4" s="67" t="s">
        <v>566</v>
      </c>
      <c r="B4" t="s">
        <v>694</v>
      </c>
      <c r="M4" s="68" t="s">
        <v>695</v>
      </c>
    </row>
    <row r="5" spans="1:15" ht="12.75" customHeight="1" x14ac:dyDescent="0.2">
      <c r="A5" s="67" t="s">
        <v>605</v>
      </c>
      <c r="B5" t="s">
        <v>696</v>
      </c>
      <c r="M5" s="69" t="s">
        <v>697</v>
      </c>
    </row>
    <row r="6" spans="1:15" ht="12.75" customHeight="1" x14ac:dyDescent="0.2">
      <c r="A6" s="67" t="s">
        <v>21</v>
      </c>
      <c r="B6" t="s">
        <v>698</v>
      </c>
      <c r="M6" s="68" t="s">
        <v>699</v>
      </c>
    </row>
    <row r="7" spans="1:15" ht="12.75" customHeight="1" x14ac:dyDescent="0.2">
      <c r="A7" s="67" t="s">
        <v>624</v>
      </c>
      <c r="M7" s="69" t="s">
        <v>700</v>
      </c>
    </row>
    <row r="8" spans="1:15" ht="12.75" customHeight="1" x14ac:dyDescent="0.2">
      <c r="A8" s="67" t="s">
        <v>651</v>
      </c>
      <c r="M8" s="68" t="s">
        <v>701</v>
      </c>
    </row>
    <row r="9" spans="1:15" ht="12.75" customHeight="1" x14ac:dyDescent="0.2">
      <c r="A9" s="67" t="s">
        <v>661</v>
      </c>
      <c r="M9" s="69" t="s">
        <v>702</v>
      </c>
    </row>
    <row r="10" spans="1:15" ht="12.75" customHeight="1" x14ac:dyDescent="0.2">
      <c r="M10" s="68" t="s">
        <v>703</v>
      </c>
    </row>
    <row r="11" spans="1:15" ht="12.75" customHeight="1" x14ac:dyDescent="0.2">
      <c r="M11" s="69" t="s">
        <v>704</v>
      </c>
    </row>
    <row r="12" spans="1:15" ht="12.75" customHeight="1" x14ac:dyDescent="0.2">
      <c r="M12" s="68" t="s">
        <v>705</v>
      </c>
    </row>
    <row r="13" spans="1:15" ht="12.75" customHeight="1" x14ac:dyDescent="0.2">
      <c r="M13" s="69" t="s">
        <v>706</v>
      </c>
    </row>
    <row r="14" spans="1:15" ht="12.75" customHeight="1" x14ac:dyDescent="0.2">
      <c r="M14" s="68" t="s">
        <v>707</v>
      </c>
    </row>
    <row r="15" spans="1:15" ht="12.75" customHeight="1" x14ac:dyDescent="0.2">
      <c r="M15" s="69" t="s">
        <v>708</v>
      </c>
    </row>
    <row r="16" spans="1:15" ht="12.75" customHeight="1" x14ac:dyDescent="0.2">
      <c r="M16" s="68" t="s">
        <v>709</v>
      </c>
    </row>
    <row r="17" spans="13:13" ht="12.75" customHeight="1" x14ac:dyDescent="0.2">
      <c r="M17" s="69" t="s">
        <v>710</v>
      </c>
    </row>
    <row r="18" spans="13:13" ht="12.75" customHeight="1" x14ac:dyDescent="0.2">
      <c r="M18" s="69" t="s">
        <v>711</v>
      </c>
    </row>
    <row r="19" spans="13:13" ht="12.75" customHeight="1" x14ac:dyDescent="0.2">
      <c r="M19" s="68" t="s">
        <v>712</v>
      </c>
    </row>
    <row r="20" spans="13:13" ht="12.75" customHeight="1" x14ac:dyDescent="0.2">
      <c r="M20" s="69" t="s">
        <v>713</v>
      </c>
    </row>
    <row r="21" spans="13:13" ht="12.75" customHeight="1" x14ac:dyDescent="0.2">
      <c r="M21" s="68" t="s">
        <v>714</v>
      </c>
    </row>
    <row r="22" spans="13:13" ht="12.75" customHeight="1" x14ac:dyDescent="0.2">
      <c r="M22" s="69" t="s">
        <v>715</v>
      </c>
    </row>
    <row r="23" spans="13:13" ht="12.75" customHeight="1" x14ac:dyDescent="0.2">
      <c r="M23" s="68" t="s">
        <v>716</v>
      </c>
    </row>
    <row r="24" spans="13:13" ht="12.75" customHeight="1" x14ac:dyDescent="0.2">
      <c r="M24" s="69" t="s">
        <v>717</v>
      </c>
    </row>
    <row r="25" spans="13:13" ht="12.75" customHeight="1" x14ac:dyDescent="0.2">
      <c r="M25" s="68" t="s">
        <v>718</v>
      </c>
    </row>
    <row r="26" spans="13:13" ht="12.75" customHeight="1" x14ac:dyDescent="0.2">
      <c r="M26" s="69" t="s">
        <v>719</v>
      </c>
    </row>
    <row r="27" spans="13:13" ht="12.75" customHeight="1" x14ac:dyDescent="0.2">
      <c r="M27" s="68" t="s">
        <v>720</v>
      </c>
    </row>
    <row r="28" spans="13:13" ht="12.75" customHeight="1" x14ac:dyDescent="0.2">
      <c r="M28" s="69" t="s">
        <v>721</v>
      </c>
    </row>
    <row r="29" spans="13:13" ht="12.75" customHeight="1" x14ac:dyDescent="0.2">
      <c r="M29" s="68" t="s">
        <v>722</v>
      </c>
    </row>
    <row r="30" spans="13:13" ht="12.75" customHeight="1" x14ac:dyDescent="0.2">
      <c r="M30" s="68" t="s">
        <v>723</v>
      </c>
    </row>
    <row r="31" spans="13:13" ht="12.75" customHeight="1" x14ac:dyDescent="0.2">
      <c r="M31" s="69" t="s">
        <v>724</v>
      </c>
    </row>
    <row r="32" spans="13:13" ht="12.75" customHeight="1" x14ac:dyDescent="0.2">
      <c r="M32" s="68" t="s">
        <v>725</v>
      </c>
    </row>
    <row r="33" spans="13:13" ht="12.75" customHeight="1" x14ac:dyDescent="0.2">
      <c r="M33" s="69" t="s">
        <v>726</v>
      </c>
    </row>
    <row r="34" spans="13:13" ht="12.75" customHeight="1" x14ac:dyDescent="0.2">
      <c r="M34" s="68" t="s">
        <v>727</v>
      </c>
    </row>
    <row r="35" spans="13:13" ht="12.75" customHeight="1" x14ac:dyDescent="0.2">
      <c r="M35" s="69" t="s">
        <v>728</v>
      </c>
    </row>
    <row r="36" spans="13:13" ht="12.75" customHeight="1" x14ac:dyDescent="0.2">
      <c r="M36" s="68" t="s">
        <v>729</v>
      </c>
    </row>
    <row r="37" spans="13:13" ht="12.75" customHeight="1" x14ac:dyDescent="0.2">
      <c r="M37" s="69" t="s">
        <v>730</v>
      </c>
    </row>
    <row r="38" spans="13:13" ht="12.75" customHeight="1" x14ac:dyDescent="0.2">
      <c r="M38" s="68" t="s">
        <v>731</v>
      </c>
    </row>
    <row r="39" spans="13:13" ht="12.75" customHeight="1" x14ac:dyDescent="0.2">
      <c r="M39" s="69" t="s">
        <v>732</v>
      </c>
    </row>
    <row r="40" spans="13:13" ht="12.75" customHeight="1" x14ac:dyDescent="0.2"/>
    <row r="41" spans="13:13" ht="12.75" customHeight="1" x14ac:dyDescent="0.2"/>
    <row r="42" spans="13:13" ht="12.75" customHeight="1" x14ac:dyDescent="0.2"/>
    <row r="43" spans="13:13" ht="12.75" customHeight="1" x14ac:dyDescent="0.2"/>
    <row r="44" spans="13:13" ht="12.75" customHeight="1" x14ac:dyDescent="0.2"/>
    <row r="45" spans="13:13" ht="12.75" customHeight="1" x14ac:dyDescent="0.2"/>
    <row r="46" spans="13:13" ht="12.75" customHeight="1" x14ac:dyDescent="0.2"/>
    <row r="47" spans="13:13" ht="12.75" customHeight="1" x14ac:dyDescent="0.2"/>
    <row r="48" spans="13:13"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sheetData>
  <mergeCells count="10">
    <mergeCell ref="K1:O1"/>
    <mergeCell ref="B1:B2"/>
    <mergeCell ref="C1:C2"/>
    <mergeCell ref="D1:D2"/>
    <mergeCell ref="A1:A2"/>
    <mergeCell ref="E1:E2"/>
    <mergeCell ref="F1:F2"/>
    <mergeCell ref="I1:J1"/>
    <mergeCell ref="G1:G2"/>
    <mergeCell ref="H1:H2"/>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TALENTO HUMANO</vt:lpstr>
      <vt:lpstr>DIRECCIONAMIENTO ESTRATEGICO</vt:lpstr>
      <vt:lpstr>VALORES PARA RESULTADOS</vt:lpstr>
      <vt:lpstr>EVALUACIÓN DE RESULTADOS</vt:lpstr>
      <vt:lpstr>INFORMACIÓN Y COMUNICACIÓN</vt:lpstr>
      <vt:lpstr>GESTIÓN DEL CONOCIMIENTO</vt:lpstr>
      <vt:lpstr>CONTROL INTERNO</vt:lpstr>
      <vt:lpstr>Categorías</vt:lpstr>
    </vt:vector>
  </TitlesOfParts>
  <Company>Camara de comercio de cartagena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apina</dc:creator>
  <cp:lastModifiedBy>PLANEACION</cp:lastModifiedBy>
  <cp:lastPrinted>2017-10-26T15:22:21Z</cp:lastPrinted>
  <dcterms:created xsi:type="dcterms:W3CDTF">2008-08-05T17:06:18Z</dcterms:created>
  <dcterms:modified xsi:type="dcterms:W3CDTF">2018-10-31T16:26:36Z</dcterms:modified>
</cp:coreProperties>
</file>