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Types.xml" ContentType="application/vnd.ms-excel.rdrichvaluetypes+xml"/>
  <Override PartName="/xl/richData/rdrichvaluestructure.xml" ContentType="application/vnd.ms-excel.rdrichvaluestruc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hidePivotFieldList="1" defaultThemeVersion="124226"/>
  <mc:AlternateContent xmlns:mc="http://schemas.openxmlformats.org/markup-compatibility/2006">
    <mc:Choice Requires="x15">
      <x15ac:absPath xmlns:x15ac="http://schemas.microsoft.com/office/spreadsheetml/2010/11/ac" url="C:\Users\PLANEACIÓN\Documents\PLANEACION 2016-2022\2022\PLAN ANTICORRUPCION\MATRIZ RIESGOS 2022\"/>
    </mc:Choice>
  </mc:AlternateContent>
  <xr:revisionPtr revIDLastSave="0" documentId="13_ncr:1_{E779D668-2325-49EF-B8E7-025A3E05C9B7}" xr6:coauthVersionLast="36" xr6:coauthVersionMax="47" xr10:uidLastSave="{00000000-0000-0000-0000-000000000000}"/>
  <bookViews>
    <workbookView xWindow="0" yWindow="0" windowWidth="14295" windowHeight="7680" activeTab="1" xr2:uid="{00000000-000D-0000-FFFF-FFFF00000000}"/>
  </bookViews>
  <sheets>
    <sheet name="Intructivo" sheetId="20" r:id="rId1"/>
    <sheet name="PLANEACION&amp;MEJORAMIENTO" sheetId="22" r:id="rId2"/>
    <sheet name="GESTION ACADEMIA" sheetId="1" r:id="rId3"/>
    <sheet name="TALENTO HUMANO" sheetId="23" r:id="rId4"/>
    <sheet name="BIENESTAR" sheetId="24" r:id="rId5"/>
    <sheet name="GLAF" sheetId="25" r:id="rId6"/>
    <sheet name="EXTENSION&amp;INVESTIGACION" sheetId="26" r:id="rId7"/>
    <sheet name="GTIC" sheetId="27" r:id="rId8"/>
    <sheet name="CONTROLINTERNO" sheetId="28" r:id="rId9"/>
    <sheet name="Hoja2" sheetId="21" r:id="rId10"/>
    <sheet name="Matriz Calor Inherente" sheetId="18" r:id="rId11"/>
    <sheet name="Matriz Calor Residual" sheetId="19" r:id="rId12"/>
    <sheet name="Tabla probabilidad" sheetId="12" r:id="rId13"/>
    <sheet name="Tabla Impacto" sheetId="13" r:id="rId14"/>
    <sheet name="Tabla Valoración controles" sheetId="15" r:id="rId15"/>
    <sheet name="Opciones Tratamiento" sheetId="16" state="hidden" r:id="rId16"/>
    <sheet name="Hoja1" sheetId="11" state="hidden" r:id="rId17"/>
  </sheets>
  <calcPr calcId="191029"/>
  <pivotCaches>
    <pivotCache cacheId="0" r:id="rId18"/>
  </pivotCaches>
</workbook>
</file>

<file path=xl/calcChain.xml><?xml version="1.0" encoding="utf-8"?>
<calcChain xmlns="http://schemas.openxmlformats.org/spreadsheetml/2006/main">
  <c r="T69" i="28" l="1"/>
  <c r="Q69" i="28"/>
  <c r="K69" i="28"/>
  <c r="X68" i="28"/>
  <c r="Z68" i="28" s="1"/>
  <c r="T68" i="28"/>
  <c r="Q68" i="28"/>
  <c r="AB69" i="28" s="1"/>
  <c r="AA69" i="28" s="1"/>
  <c r="K68" i="28"/>
  <c r="T67" i="28"/>
  <c r="Q67" i="28"/>
  <c r="AB68" i="28" s="1"/>
  <c r="AA68" i="28" s="1"/>
  <c r="K67" i="28"/>
  <c r="Z66" i="28"/>
  <c r="X66" i="28"/>
  <c r="Y66" i="28" s="1"/>
  <c r="T66" i="28"/>
  <c r="Q66" i="28"/>
  <c r="AB67" i="28" s="1"/>
  <c r="AA67" i="28" s="1"/>
  <c r="K66" i="28"/>
  <c r="Y65" i="28"/>
  <c r="AC65" i="28" s="1"/>
  <c r="X65" i="28"/>
  <c r="Z65" i="28" s="1"/>
  <c r="T65" i="28"/>
  <c r="Q65" i="28"/>
  <c r="AB66" i="28" s="1"/>
  <c r="AA66" i="28" s="1"/>
  <c r="K65" i="28"/>
  <c r="AB64" i="28"/>
  <c r="AA64" i="28" s="1"/>
  <c r="Z64" i="28"/>
  <c r="Y64" i="28"/>
  <c r="X64" i="28"/>
  <c r="T64" i="28"/>
  <c r="Q64" i="28"/>
  <c r="AB65" i="28" s="1"/>
  <c r="AA65" i="28" s="1"/>
  <c r="I64" i="28"/>
  <c r="H64" i="28"/>
  <c r="T63" i="28"/>
  <c r="Q63" i="28"/>
  <c r="K63" i="28"/>
  <c r="T62" i="28"/>
  <c r="Q62" i="28"/>
  <c r="X63" i="28" s="1"/>
  <c r="K62" i="28"/>
  <c r="AB61" i="28"/>
  <c r="AA61" i="28" s="1"/>
  <c r="Z61" i="28"/>
  <c r="Y61" i="28"/>
  <c r="AC61" i="28" s="1"/>
  <c r="X61" i="28"/>
  <c r="T61" i="28"/>
  <c r="Q61" i="28"/>
  <c r="AB62" i="28" s="1"/>
  <c r="AA62" i="28" s="1"/>
  <c r="K61" i="28"/>
  <c r="T60" i="28"/>
  <c r="Q60" i="28"/>
  <c r="K60" i="28"/>
  <c r="T59" i="28"/>
  <c r="Q59" i="28"/>
  <c r="AB59" i="28" s="1"/>
  <c r="AA59" i="28" s="1"/>
  <c r="K59" i="28"/>
  <c r="AB58" i="28"/>
  <c r="AA58" i="28" s="1"/>
  <c r="T58" i="28"/>
  <c r="Q58" i="28"/>
  <c r="X59" i="28" s="1"/>
  <c r="I58" i="28"/>
  <c r="H58" i="28"/>
  <c r="T57" i="28"/>
  <c r="Q57" i="28"/>
  <c r="K57" i="28"/>
  <c r="T56" i="28"/>
  <c r="Q56" i="28"/>
  <c r="AB56" i="28" s="1"/>
  <c r="AA56" i="28" s="1"/>
  <c r="K56" i="28"/>
  <c r="T55" i="28"/>
  <c r="Q55" i="28"/>
  <c r="X56" i="28" s="1"/>
  <c r="K55" i="28"/>
  <c r="X54" i="28"/>
  <c r="Z54" i="28" s="1"/>
  <c r="T54" i="28"/>
  <c r="Q54" i="28"/>
  <c r="AB55" i="28" s="1"/>
  <c r="AA55" i="28" s="1"/>
  <c r="K54" i="28"/>
  <c r="AB53" i="28"/>
  <c r="AA53" i="28" s="1"/>
  <c r="T53" i="28"/>
  <c r="Q53" i="28"/>
  <c r="AB54" i="28" s="1"/>
  <c r="AA54" i="28" s="1"/>
  <c r="K53" i="28"/>
  <c r="Z52" i="28"/>
  <c r="X52" i="28"/>
  <c r="Y52" i="28" s="1"/>
  <c r="T52" i="28"/>
  <c r="Q52" i="28"/>
  <c r="AB52" i="28" s="1"/>
  <c r="AA52" i="28" s="1"/>
  <c r="H52" i="28"/>
  <c r="I52" i="28" s="1"/>
  <c r="X51" i="28"/>
  <c r="Z51" i="28" s="1"/>
  <c r="T51" i="28"/>
  <c r="Q51" i="28"/>
  <c r="K51" i="28"/>
  <c r="AB50" i="28"/>
  <c r="AA50" i="28" s="1"/>
  <c r="T50" i="28"/>
  <c r="Q50" i="28"/>
  <c r="AB51" i="28" s="1"/>
  <c r="AA51" i="28" s="1"/>
  <c r="K50" i="28"/>
  <c r="T49" i="28"/>
  <c r="Q49" i="28"/>
  <c r="K49" i="28"/>
  <c r="T48" i="28"/>
  <c r="Q48" i="28"/>
  <c r="X49" i="28" s="1"/>
  <c r="K48" i="28"/>
  <c r="AB47" i="28"/>
  <c r="AA47" i="28" s="1"/>
  <c r="Z47" i="28"/>
  <c r="Y47" i="28"/>
  <c r="X47" i="28"/>
  <c r="T47" i="28"/>
  <c r="Q47" i="28"/>
  <c r="AB48" i="28" s="1"/>
  <c r="AA48" i="28" s="1"/>
  <c r="K47" i="28"/>
  <c r="AB46" i="28"/>
  <c r="AA46" i="28"/>
  <c r="X46" i="28"/>
  <c r="Z46" i="28" s="1"/>
  <c r="T46" i="28"/>
  <c r="Q46" i="28"/>
  <c r="H46" i="28"/>
  <c r="I46" i="28" s="1"/>
  <c r="T45" i="28"/>
  <c r="Q45" i="28"/>
  <c r="X45" i="28" s="1"/>
  <c r="K45" i="28"/>
  <c r="AB44" i="28"/>
  <c r="AA44" i="28" s="1"/>
  <c r="T44" i="28"/>
  <c r="Q44" i="28"/>
  <c r="X44" i="28" s="1"/>
  <c r="K44" i="28"/>
  <c r="T43" i="28"/>
  <c r="Q43" i="28"/>
  <c r="K43" i="28"/>
  <c r="T42" i="28"/>
  <c r="Q42" i="28"/>
  <c r="AB42" i="28" s="1"/>
  <c r="AA42" i="28" s="1"/>
  <c r="K42" i="28"/>
  <c r="T41" i="28"/>
  <c r="Q41" i="28"/>
  <c r="K41" i="28"/>
  <c r="X40" i="28"/>
  <c r="Z40" i="28" s="1"/>
  <c r="T40" i="28"/>
  <c r="Q40" i="28"/>
  <c r="AB41" i="28" s="1"/>
  <c r="AA41" i="28" s="1"/>
  <c r="H40" i="28"/>
  <c r="T39" i="28"/>
  <c r="Q39" i="28"/>
  <c r="AB39" i="28" s="1"/>
  <c r="AA39" i="28" s="1"/>
  <c r="K39" i="28"/>
  <c r="T38" i="28"/>
  <c r="Q38" i="28"/>
  <c r="X39" i="28" s="1"/>
  <c r="K38" i="28"/>
  <c r="X37" i="28"/>
  <c r="Z37" i="28" s="1"/>
  <c r="T37" i="28"/>
  <c r="Q37" i="28"/>
  <c r="AB38" i="28" s="1"/>
  <c r="AA38" i="28" s="1"/>
  <c r="K37" i="28"/>
  <c r="AB36" i="28"/>
  <c r="AA36" i="28" s="1"/>
  <c r="T36" i="28"/>
  <c r="Q36" i="28"/>
  <c r="AB37" i="28" s="1"/>
  <c r="AA37" i="28" s="1"/>
  <c r="K36" i="28"/>
  <c r="T35" i="28"/>
  <c r="Q35" i="28"/>
  <c r="K35" i="28"/>
  <c r="T34" i="28"/>
  <c r="Q34" i="28"/>
  <c r="X35" i="28" s="1"/>
  <c r="I34" i="28"/>
  <c r="H34" i="28"/>
  <c r="AB33" i="28"/>
  <c r="AA33" i="28" s="1"/>
  <c r="T33" i="28"/>
  <c r="Q33" i="28"/>
  <c r="X33" i="28" s="1"/>
  <c r="K33" i="28"/>
  <c r="T32" i="28"/>
  <c r="Q32" i="28"/>
  <c r="K32" i="28"/>
  <c r="T31" i="28"/>
  <c r="Q31" i="28"/>
  <c r="X32" i="28" s="1"/>
  <c r="K31" i="28"/>
  <c r="AB30" i="28"/>
  <c r="AA30" i="28" s="1"/>
  <c r="T30" i="28"/>
  <c r="Q30" i="28"/>
  <c r="X30" i="28" s="1"/>
  <c r="K30" i="28"/>
  <c r="T29" i="28"/>
  <c r="Q29" i="28"/>
  <c r="K29" i="28"/>
  <c r="T28" i="28"/>
  <c r="Q28" i="28"/>
  <c r="AB28" i="28" s="1"/>
  <c r="AA28" i="28" s="1"/>
  <c r="I28" i="28"/>
  <c r="H28" i="28"/>
  <c r="AB27" i="28"/>
  <c r="AA27" i="28" s="1"/>
  <c r="T27" i="28"/>
  <c r="Q27" i="28"/>
  <c r="X27" i="28" s="1"/>
  <c r="K27" i="28"/>
  <c r="T26" i="28"/>
  <c r="Q26" i="28"/>
  <c r="K26" i="28"/>
  <c r="T25" i="28"/>
  <c r="Q25" i="28"/>
  <c r="AB25" i="28" s="1"/>
  <c r="AA25" i="28" s="1"/>
  <c r="K25" i="28"/>
  <c r="T24" i="28"/>
  <c r="Q24" i="28"/>
  <c r="K24" i="28"/>
  <c r="X23" i="28"/>
  <c r="Z23" i="28" s="1"/>
  <c r="T23" i="28"/>
  <c r="Q23" i="28"/>
  <c r="AB24" i="28" s="1"/>
  <c r="AA24" i="28" s="1"/>
  <c r="K23" i="28"/>
  <c r="AB22" i="28"/>
  <c r="AA22" i="28" s="1"/>
  <c r="T22" i="28"/>
  <c r="Q22" i="28"/>
  <c r="AB23" i="28" s="1"/>
  <c r="AA23" i="28" s="1"/>
  <c r="I22" i="28"/>
  <c r="H22" i="28"/>
  <c r="T21" i="28"/>
  <c r="Q21" i="28"/>
  <c r="K21" i="28"/>
  <c r="X20" i="28"/>
  <c r="Z20" i="28" s="1"/>
  <c r="T20" i="28"/>
  <c r="Q20" i="28"/>
  <c r="AB21" i="28" s="1"/>
  <c r="AA21" i="28" s="1"/>
  <c r="K20" i="28"/>
  <c r="AB19" i="28"/>
  <c r="AA19" i="28" s="1"/>
  <c r="T19" i="28"/>
  <c r="Q19" i="28"/>
  <c r="AB20" i="28" s="1"/>
  <c r="AA20" i="28" s="1"/>
  <c r="K19" i="28"/>
  <c r="T18" i="28"/>
  <c r="Q18" i="28"/>
  <c r="K18" i="28"/>
  <c r="T17" i="28"/>
  <c r="Q17" i="28"/>
  <c r="X18" i="28" s="1"/>
  <c r="K17" i="28"/>
  <c r="AB16" i="28"/>
  <c r="AA16" i="28" s="1"/>
  <c r="T16" i="28"/>
  <c r="Q16" i="28"/>
  <c r="X16" i="28" s="1"/>
  <c r="I16" i="28"/>
  <c r="H16" i="28"/>
  <c r="T15" i="28"/>
  <c r="Q15" i="28"/>
  <c r="K15" i="28"/>
  <c r="T14" i="28"/>
  <c r="Q14" i="28"/>
  <c r="X15" i="28" s="1"/>
  <c r="K14" i="28"/>
  <c r="T13" i="28"/>
  <c r="Q13" i="28"/>
  <c r="X13" i="28" s="1"/>
  <c r="K13" i="28"/>
  <c r="T12" i="28"/>
  <c r="Q12" i="28"/>
  <c r="AB13" i="28" s="1"/>
  <c r="AA13" i="28" s="1"/>
  <c r="K12" i="28"/>
  <c r="T11" i="28"/>
  <c r="Q11" i="28"/>
  <c r="K11" i="28"/>
  <c r="T10" i="28"/>
  <c r="Q10" i="28"/>
  <c r="I10" i="28"/>
  <c r="H10" i="28"/>
  <c r="T69" i="27"/>
  <c r="Q69" i="27"/>
  <c r="K69" i="27"/>
  <c r="T68" i="27"/>
  <c r="Q68" i="27"/>
  <c r="K68" i="27"/>
  <c r="X67" i="27"/>
  <c r="Z67" i="27" s="1"/>
  <c r="T67" i="27"/>
  <c r="Q67" i="27"/>
  <c r="K67" i="27"/>
  <c r="T66" i="27"/>
  <c r="Q66" i="27"/>
  <c r="AB67" i="27" s="1"/>
  <c r="AA67" i="27" s="1"/>
  <c r="K66" i="27"/>
  <c r="T65" i="27"/>
  <c r="Q65" i="27"/>
  <c r="AB66" i="27" s="1"/>
  <c r="AA66" i="27" s="1"/>
  <c r="K65" i="27"/>
  <c r="T64" i="27"/>
  <c r="Q64" i="27"/>
  <c r="X64" i="27" s="1"/>
  <c r="H64" i="27"/>
  <c r="I64" i="27" s="1"/>
  <c r="T63" i="27"/>
  <c r="Q63" i="27"/>
  <c r="K63" i="27"/>
  <c r="T62" i="27"/>
  <c r="Q62" i="27"/>
  <c r="AB63" i="27" s="1"/>
  <c r="AA63" i="27" s="1"/>
  <c r="K62" i="27"/>
  <c r="T61" i="27"/>
  <c r="Q61" i="27"/>
  <c r="AB62" i="27" s="1"/>
  <c r="AA62" i="27" s="1"/>
  <c r="K61" i="27"/>
  <c r="T60" i="27"/>
  <c r="Q60" i="27"/>
  <c r="X61" i="27" s="1"/>
  <c r="K60" i="27"/>
  <c r="T59" i="27"/>
  <c r="Q59" i="27"/>
  <c r="AB60" i="27" s="1"/>
  <c r="AA60" i="27" s="1"/>
  <c r="K59" i="27"/>
  <c r="T58" i="27"/>
  <c r="Q58" i="27"/>
  <c r="H58" i="27"/>
  <c r="AB57" i="27"/>
  <c r="AA57" i="27" s="1"/>
  <c r="T57" i="27"/>
  <c r="Q57" i="27"/>
  <c r="K57" i="27"/>
  <c r="T56" i="27"/>
  <c r="Q56" i="27"/>
  <c r="K56" i="27"/>
  <c r="T55" i="27"/>
  <c r="Q55" i="27"/>
  <c r="AB56" i="27" s="1"/>
  <c r="AA56" i="27" s="1"/>
  <c r="K55" i="27"/>
  <c r="T54" i="27"/>
  <c r="Q54" i="27"/>
  <c r="K54" i="27"/>
  <c r="X53" i="27"/>
  <c r="Z53" i="27" s="1"/>
  <c r="T53" i="27"/>
  <c r="Q53" i="27"/>
  <c r="K53" i="27"/>
  <c r="AB52" i="27"/>
  <c r="AA52" i="27" s="1"/>
  <c r="X52" i="27"/>
  <c r="Z52" i="27" s="1"/>
  <c r="T52" i="27"/>
  <c r="Q52" i="27"/>
  <c r="H52" i="27"/>
  <c r="I52" i="27" s="1"/>
  <c r="T51" i="27"/>
  <c r="Q51" i="27"/>
  <c r="K51" i="27"/>
  <c r="X50" i="27"/>
  <c r="Z50" i="27" s="1"/>
  <c r="T50" i="27"/>
  <c r="Q50" i="27"/>
  <c r="K50" i="27"/>
  <c r="AB49" i="27"/>
  <c r="AA49" i="27" s="1"/>
  <c r="T49" i="27"/>
  <c r="Q49" i="27"/>
  <c r="K49" i="27"/>
  <c r="Z48" i="27"/>
  <c r="X48" i="27"/>
  <c r="Y48" i="27" s="1"/>
  <c r="T48" i="27"/>
  <c r="Q48" i="27"/>
  <c r="X49" i="27" s="1"/>
  <c r="K48" i="27"/>
  <c r="T47" i="27"/>
  <c r="Q47" i="27"/>
  <c r="AB48" i="27" s="1"/>
  <c r="AA48" i="27" s="1"/>
  <c r="K47" i="27"/>
  <c r="AB46" i="27"/>
  <c r="AA46" i="27" s="1"/>
  <c r="T46" i="27"/>
  <c r="Q46" i="27"/>
  <c r="X47" i="27" s="1"/>
  <c r="H46" i="27"/>
  <c r="I46" i="27" s="1"/>
  <c r="T45" i="27"/>
  <c r="Q45" i="27"/>
  <c r="AB45" i="27" s="1"/>
  <c r="AA45" i="27" s="1"/>
  <c r="K45" i="27"/>
  <c r="T44" i="27"/>
  <c r="Q44" i="27"/>
  <c r="X45" i="27" s="1"/>
  <c r="K44" i="27"/>
  <c r="AB43" i="27"/>
  <c r="AA43" i="27" s="1"/>
  <c r="T43" i="27"/>
  <c r="Q43" i="27"/>
  <c r="K43" i="27"/>
  <c r="T42" i="27"/>
  <c r="Q42" i="27"/>
  <c r="K42" i="27"/>
  <c r="T41" i="27"/>
  <c r="Q41" i="27"/>
  <c r="AB42" i="27" s="1"/>
  <c r="AA42" i="27" s="1"/>
  <c r="K41" i="27"/>
  <c r="T40" i="27"/>
  <c r="Q40" i="27"/>
  <c r="AB40" i="27" s="1"/>
  <c r="AA40" i="27" s="1"/>
  <c r="I40" i="27"/>
  <c r="H40" i="27"/>
  <c r="T39" i="27"/>
  <c r="Q39" i="27"/>
  <c r="K39" i="27"/>
  <c r="T38" i="27"/>
  <c r="Q38" i="27"/>
  <c r="K38" i="27"/>
  <c r="T37" i="27"/>
  <c r="Q37" i="27"/>
  <c r="K37" i="27"/>
  <c r="X36" i="27"/>
  <c r="Z36" i="27" s="1"/>
  <c r="T36" i="27"/>
  <c r="Q36" i="27"/>
  <c r="AB37" i="27" s="1"/>
  <c r="AA37" i="27" s="1"/>
  <c r="K36" i="27"/>
  <c r="AB35" i="27"/>
  <c r="AA35" i="27" s="1"/>
  <c r="T35" i="27"/>
  <c r="Q35" i="27"/>
  <c r="K35" i="27"/>
  <c r="Z34" i="27"/>
  <c r="X34" i="27"/>
  <c r="Y34" i="27" s="1"/>
  <c r="T34" i="27"/>
  <c r="Q34" i="27"/>
  <c r="X35" i="27" s="1"/>
  <c r="H34" i="27"/>
  <c r="I34" i="27" s="1"/>
  <c r="X33" i="27"/>
  <c r="Z33" i="27" s="1"/>
  <c r="T33" i="27"/>
  <c r="Q33" i="27"/>
  <c r="K33" i="27"/>
  <c r="T32" i="27"/>
  <c r="Q32" i="27"/>
  <c r="K32" i="27"/>
  <c r="AB31" i="27"/>
  <c r="AA31" i="27" s="1"/>
  <c r="T31" i="27"/>
  <c r="Q31" i="27"/>
  <c r="X32" i="27" s="1"/>
  <c r="K31" i="27"/>
  <c r="T30" i="27"/>
  <c r="Q30" i="27"/>
  <c r="X31" i="27" s="1"/>
  <c r="K30" i="27"/>
  <c r="T29" i="27"/>
  <c r="Q29" i="27"/>
  <c r="X30" i="27" s="1"/>
  <c r="K29" i="27"/>
  <c r="AB28" i="27"/>
  <c r="AA28" i="27" s="1"/>
  <c r="T28" i="27"/>
  <c r="Q28" i="27"/>
  <c r="X28" i="27" s="1"/>
  <c r="Z28" i="27" s="1"/>
  <c r="H28" i="27"/>
  <c r="I28" i="27" s="1"/>
  <c r="T27" i="27"/>
  <c r="Q27" i="27"/>
  <c r="K27" i="27"/>
  <c r="T26" i="27"/>
  <c r="Q26" i="27"/>
  <c r="X27" i="27" s="1"/>
  <c r="K26" i="27"/>
  <c r="T25" i="27"/>
  <c r="Q25" i="27"/>
  <c r="AB26" i="27" s="1"/>
  <c r="AA26" i="27" s="1"/>
  <c r="K25" i="27"/>
  <c r="T24" i="27"/>
  <c r="Q24" i="27"/>
  <c r="K24" i="27"/>
  <c r="T23" i="27"/>
  <c r="Q23" i="27"/>
  <c r="K23" i="27"/>
  <c r="T22" i="27"/>
  <c r="Q22" i="27"/>
  <c r="AB23" i="27" s="1"/>
  <c r="AA23" i="27" s="1"/>
  <c r="H22" i="27"/>
  <c r="T21" i="27"/>
  <c r="Q21" i="27"/>
  <c r="AB21" i="27" s="1"/>
  <c r="AA21" i="27" s="1"/>
  <c r="K21" i="27"/>
  <c r="T20" i="27"/>
  <c r="Q20" i="27"/>
  <c r="K20" i="27"/>
  <c r="X19" i="27"/>
  <c r="Z19" i="27" s="1"/>
  <c r="T19" i="27"/>
  <c r="Q19" i="27"/>
  <c r="K19" i="27"/>
  <c r="T18" i="27"/>
  <c r="Q18" i="27"/>
  <c r="K18" i="27"/>
  <c r="AB17" i="27"/>
  <c r="AA17" i="27" s="1"/>
  <c r="T17" i="27"/>
  <c r="Q17" i="27"/>
  <c r="X18" i="27" s="1"/>
  <c r="K17" i="27"/>
  <c r="T16" i="27"/>
  <c r="Q16" i="27"/>
  <c r="X16" i="27" s="1"/>
  <c r="I16" i="27"/>
  <c r="H16" i="27"/>
  <c r="X15" i="27"/>
  <c r="Z15" i="27" s="1"/>
  <c r="T15" i="27"/>
  <c r="Q15" i="27"/>
  <c r="K15" i="27"/>
  <c r="AB14" i="27"/>
  <c r="AA14" i="27" s="1"/>
  <c r="X14" i="27"/>
  <c r="Y14" i="27" s="1"/>
  <c r="T14" i="27"/>
  <c r="Q14" i="27"/>
  <c r="AB15" i="27" s="1"/>
  <c r="AA15" i="27" s="1"/>
  <c r="K14" i="27"/>
  <c r="T13" i="27"/>
  <c r="Q13" i="27"/>
  <c r="K13" i="27"/>
  <c r="T12" i="27"/>
  <c r="Q12" i="27"/>
  <c r="X13" i="27" s="1"/>
  <c r="K12" i="27"/>
  <c r="T11" i="27"/>
  <c r="Q11" i="27"/>
  <c r="K11" i="27"/>
  <c r="T10" i="27"/>
  <c r="Q10" i="27"/>
  <c r="H10" i="27"/>
  <c r="T69" i="26"/>
  <c r="Q69" i="26"/>
  <c r="K69" i="26"/>
  <c r="T68" i="26"/>
  <c r="Q68" i="26"/>
  <c r="K68" i="26"/>
  <c r="T67" i="26"/>
  <c r="Q67" i="26"/>
  <c r="K67" i="26"/>
  <c r="T66" i="26"/>
  <c r="Q66" i="26"/>
  <c r="AB67" i="26" s="1"/>
  <c r="AA67" i="26" s="1"/>
  <c r="K66" i="26"/>
  <c r="X65" i="26"/>
  <c r="Y65" i="26" s="1"/>
  <c r="T65" i="26"/>
  <c r="Q65" i="26"/>
  <c r="X66" i="26" s="1"/>
  <c r="K65" i="26"/>
  <c r="T64" i="26"/>
  <c r="Q64" i="26"/>
  <c r="X64" i="26" s="1"/>
  <c r="H64" i="26"/>
  <c r="I64" i="26" s="1"/>
  <c r="AB63" i="26"/>
  <c r="AA63" i="26" s="1"/>
  <c r="T63" i="26"/>
  <c r="Q63" i="26"/>
  <c r="K63" i="26"/>
  <c r="X62" i="26"/>
  <c r="Y62" i="26" s="1"/>
  <c r="T62" i="26"/>
  <c r="Q62" i="26"/>
  <c r="X63" i="26" s="1"/>
  <c r="K62" i="26"/>
  <c r="T61" i="26"/>
  <c r="Q61" i="26"/>
  <c r="AB62" i="26" s="1"/>
  <c r="AA62" i="26" s="1"/>
  <c r="K61" i="26"/>
  <c r="AB60" i="26"/>
  <c r="AA60" i="26" s="1"/>
  <c r="T60" i="26"/>
  <c r="Q60" i="26"/>
  <c r="K60" i="26"/>
  <c r="T59" i="26"/>
  <c r="Q59" i="26"/>
  <c r="K59" i="26"/>
  <c r="T58" i="26"/>
  <c r="Q58" i="26"/>
  <c r="AB59" i="26" s="1"/>
  <c r="AA59" i="26" s="1"/>
  <c r="H58" i="26"/>
  <c r="T57" i="26"/>
  <c r="Q57" i="26"/>
  <c r="X57" i="26" s="1"/>
  <c r="K57" i="26"/>
  <c r="T56" i="26"/>
  <c r="Q56" i="26"/>
  <c r="AB57" i="26" s="1"/>
  <c r="AA57" i="26" s="1"/>
  <c r="K56" i="26"/>
  <c r="T55" i="26"/>
  <c r="Q55" i="26"/>
  <c r="K55" i="26"/>
  <c r="T54" i="26"/>
  <c r="Q54" i="26"/>
  <c r="K54" i="26"/>
  <c r="T53" i="26"/>
  <c r="Q53" i="26"/>
  <c r="AB54" i="26" s="1"/>
  <c r="AA54" i="26" s="1"/>
  <c r="K53" i="26"/>
  <c r="T52" i="26"/>
  <c r="Q52" i="26"/>
  <c r="X53" i="26" s="1"/>
  <c r="Z53" i="26" s="1"/>
  <c r="I52" i="26"/>
  <c r="H52" i="26"/>
  <c r="T51" i="26"/>
  <c r="Q51" i="26"/>
  <c r="K51" i="26"/>
  <c r="T50" i="26"/>
  <c r="Q50" i="26"/>
  <c r="K50" i="26"/>
  <c r="T49" i="26"/>
  <c r="Q49" i="26"/>
  <c r="X50" i="26" s="1"/>
  <c r="Z50" i="26" s="1"/>
  <c r="K49" i="26"/>
  <c r="T48" i="26"/>
  <c r="Q48" i="26"/>
  <c r="AB49" i="26" s="1"/>
  <c r="AA49" i="26" s="1"/>
  <c r="K48" i="26"/>
  <c r="T47" i="26"/>
  <c r="Q47" i="26"/>
  <c r="AB48" i="26" s="1"/>
  <c r="AA48" i="26" s="1"/>
  <c r="K47" i="26"/>
  <c r="T46" i="26"/>
  <c r="Q46" i="26"/>
  <c r="X47" i="26" s="1"/>
  <c r="H46" i="26"/>
  <c r="I46" i="26" s="1"/>
  <c r="X45" i="26"/>
  <c r="Y45" i="26" s="1"/>
  <c r="T45" i="26"/>
  <c r="Q45" i="26"/>
  <c r="K45" i="26"/>
  <c r="T44" i="26"/>
  <c r="Q44" i="26"/>
  <c r="AB45" i="26" s="1"/>
  <c r="AA45" i="26" s="1"/>
  <c r="K44" i="26"/>
  <c r="T43" i="26"/>
  <c r="Q43" i="26"/>
  <c r="X44" i="26" s="1"/>
  <c r="K43" i="26"/>
  <c r="T42" i="26"/>
  <c r="Q42" i="26"/>
  <c r="AB43" i="26" s="1"/>
  <c r="AA43" i="26" s="1"/>
  <c r="K42" i="26"/>
  <c r="T41" i="26"/>
  <c r="Q41" i="26"/>
  <c r="K41" i="26"/>
  <c r="T40" i="26"/>
  <c r="Q40" i="26"/>
  <c r="AB40" i="26" s="1"/>
  <c r="AA40" i="26" s="1"/>
  <c r="H40" i="26"/>
  <c r="I40" i="26" s="1"/>
  <c r="T39" i="26"/>
  <c r="Q39" i="26"/>
  <c r="K39" i="26"/>
  <c r="T38" i="26"/>
  <c r="Q38" i="26"/>
  <c r="AB39" i="26" s="1"/>
  <c r="AA39" i="26" s="1"/>
  <c r="K38" i="26"/>
  <c r="T37" i="26"/>
  <c r="Q37" i="26"/>
  <c r="K37" i="26"/>
  <c r="T36" i="26"/>
  <c r="Q36" i="26"/>
  <c r="K36" i="26"/>
  <c r="T35" i="26"/>
  <c r="Q35" i="26"/>
  <c r="X36" i="26" s="1"/>
  <c r="Z36" i="26" s="1"/>
  <c r="K35" i="26"/>
  <c r="AB34" i="26"/>
  <c r="AA34" i="26" s="1"/>
  <c r="T34" i="26"/>
  <c r="Q34" i="26"/>
  <c r="AB35" i="26" s="1"/>
  <c r="AA35" i="26" s="1"/>
  <c r="H34" i="26"/>
  <c r="I34" i="26" s="1"/>
  <c r="T33" i="26"/>
  <c r="Q33" i="26"/>
  <c r="AB33" i="26" s="1"/>
  <c r="AA33" i="26" s="1"/>
  <c r="K33" i="26"/>
  <c r="T32" i="26"/>
  <c r="Q32" i="26"/>
  <c r="X33" i="26" s="1"/>
  <c r="Z33" i="26" s="1"/>
  <c r="K32" i="26"/>
  <c r="X31" i="26"/>
  <c r="Y31" i="26" s="1"/>
  <c r="T31" i="26"/>
  <c r="Q31" i="26"/>
  <c r="AB32" i="26" s="1"/>
  <c r="AA32" i="26" s="1"/>
  <c r="K31" i="26"/>
  <c r="T30" i="26"/>
  <c r="Q30" i="26"/>
  <c r="AB31" i="26" s="1"/>
  <c r="AA31" i="26" s="1"/>
  <c r="K30" i="26"/>
  <c r="T29" i="26"/>
  <c r="Q29" i="26"/>
  <c r="K29" i="26"/>
  <c r="AB28" i="26"/>
  <c r="AA28" i="26"/>
  <c r="X28" i="26"/>
  <c r="Z28" i="26" s="1"/>
  <c r="T28" i="26"/>
  <c r="Q28" i="26"/>
  <c r="AB29" i="26" s="1"/>
  <c r="AA29" i="26" s="1"/>
  <c r="H28" i="26"/>
  <c r="I28" i="26" s="1"/>
  <c r="T27" i="26"/>
  <c r="Q27" i="26"/>
  <c r="K27" i="26"/>
  <c r="AB26" i="26"/>
  <c r="AA26" i="26" s="1"/>
  <c r="T26" i="26"/>
  <c r="Q26" i="26"/>
  <c r="K26" i="26"/>
  <c r="T25" i="26"/>
  <c r="Q25" i="26"/>
  <c r="K25" i="26"/>
  <c r="T24" i="26"/>
  <c r="Q24" i="26"/>
  <c r="AB25" i="26" s="1"/>
  <c r="AA25" i="26" s="1"/>
  <c r="K24" i="26"/>
  <c r="T23" i="26"/>
  <c r="Q23" i="26"/>
  <c r="K23" i="26"/>
  <c r="T22" i="26"/>
  <c r="Q22" i="26"/>
  <c r="AB23" i="26" s="1"/>
  <c r="AA23" i="26" s="1"/>
  <c r="H22" i="26"/>
  <c r="T21" i="26"/>
  <c r="Q21" i="26"/>
  <c r="K21" i="26"/>
  <c r="T20" i="26"/>
  <c r="Q20" i="26"/>
  <c r="K20" i="26"/>
  <c r="T19" i="26"/>
  <c r="Q19" i="26"/>
  <c r="AB20" i="26" s="1"/>
  <c r="AA20" i="26" s="1"/>
  <c r="K19" i="26"/>
  <c r="T18" i="26"/>
  <c r="Q18" i="26"/>
  <c r="K18" i="26"/>
  <c r="T17" i="26"/>
  <c r="Q17" i="26"/>
  <c r="AB18" i="26" s="1"/>
  <c r="AA18" i="26" s="1"/>
  <c r="K17" i="26"/>
  <c r="T16" i="26"/>
  <c r="Q16" i="26"/>
  <c r="H16" i="26"/>
  <c r="I16" i="26" s="1"/>
  <c r="T15" i="26"/>
  <c r="Q15" i="26"/>
  <c r="X15" i="26" s="1"/>
  <c r="Z15" i="26" s="1"/>
  <c r="K15" i="26"/>
  <c r="T14" i="26"/>
  <c r="Q14" i="26"/>
  <c r="AB15" i="26" s="1"/>
  <c r="AA15" i="26" s="1"/>
  <c r="K14" i="26"/>
  <c r="T13" i="26"/>
  <c r="Q13" i="26"/>
  <c r="AB14" i="26" s="1"/>
  <c r="AA14" i="26" s="1"/>
  <c r="K13" i="26"/>
  <c r="T12" i="26"/>
  <c r="Q12" i="26"/>
  <c r="K12" i="26"/>
  <c r="T11" i="26"/>
  <c r="Q11" i="26"/>
  <c r="K11" i="26"/>
  <c r="T10" i="26"/>
  <c r="Q10" i="26"/>
  <c r="H10" i="26"/>
  <c r="X10" i="28" l="1"/>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Z13"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Z45" i="27"/>
  <c r="Z32" i="27"/>
  <c r="Y32" i="27"/>
  <c r="Z66" i="26"/>
  <c r="Y66" i="26"/>
  <c r="Z18" i="27"/>
  <c r="Y18" i="27"/>
  <c r="AC18" i="27" s="1"/>
  <c r="Z35" i="27"/>
  <c r="Y35" i="27"/>
  <c r="AC35" i="27" s="1"/>
  <c r="Z49" i="27"/>
  <c r="Y49" i="27"/>
  <c r="AC49" i="27" s="1"/>
  <c r="Y31" i="27"/>
  <c r="Z31" i="27"/>
  <c r="X32" i="26"/>
  <c r="X52" i="26"/>
  <c r="AB65" i="26"/>
  <c r="AA65" i="26" s="1"/>
  <c r="AB69" i="26"/>
  <c r="AA69" i="26" s="1"/>
  <c r="X17" i="27"/>
  <c r="X57" i="27"/>
  <c r="X22" i="26"/>
  <c r="Z22" i="26" s="1"/>
  <c r="X30" i="26"/>
  <c r="Z30" i="26" s="1"/>
  <c r="X35" i="26"/>
  <c r="X49" i="26"/>
  <c r="AB68" i="26"/>
  <c r="AA68" i="26" s="1"/>
  <c r="AC14" i="27"/>
  <c r="AB18" i="27"/>
  <c r="AA18" i="27" s="1"/>
  <c r="AB29" i="27"/>
  <c r="AA29" i="27" s="1"/>
  <c r="AB32" i="27"/>
  <c r="AA32" i="27" s="1"/>
  <c r="AC34" i="27"/>
  <c r="AC48" i="27"/>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Y18" i="26"/>
  <c r="AC18" i="26" s="1"/>
  <c r="X16" i="26"/>
  <c r="Z16" i="26" s="1"/>
  <c r="X17"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Z61" i="26"/>
  <c r="Y61" i="26"/>
  <c r="Z47" i="26"/>
  <c r="Y47" i="26"/>
  <c r="Z44" i="26"/>
  <c r="Y44" i="26"/>
  <c r="AC65" i="26"/>
  <c r="Z57" i="26"/>
  <c r="Y57" i="26"/>
  <c r="AC57" i="26" s="1"/>
  <c r="Z64" i="26"/>
  <c r="Y64" i="26"/>
  <c r="AC64" i="26" s="1"/>
  <c r="AB13" i="26"/>
  <c r="AA13" i="26" s="1"/>
  <c r="Y19" i="26"/>
  <c r="X20" i="26"/>
  <c r="I22" i="26"/>
  <c r="Y22" i="26"/>
  <c r="X23" i="26"/>
  <c r="AB27" i="26"/>
  <c r="AA27" i="26" s="1"/>
  <c r="AB30" i="26"/>
  <c r="AA30" i="26" s="1"/>
  <c r="Y33" i="26"/>
  <c r="AC33" i="26" s="1"/>
  <c r="Y36" i="26"/>
  <c r="X37" i="26"/>
  <c r="X40" i="26"/>
  <c r="AB44" i="26"/>
  <c r="AA44" i="26" s="1"/>
  <c r="AB47" i="26"/>
  <c r="AA47" i="26" s="1"/>
  <c r="Y50" i="26"/>
  <c r="AC50" i="26" s="1"/>
  <c r="X51" i="26"/>
  <c r="Y53" i="26"/>
  <c r="X54" i="26"/>
  <c r="AB61" i="26"/>
  <c r="AA61" i="26" s="1"/>
  <c r="AB64" i="26"/>
  <c r="AA64" i="26" s="1"/>
  <c r="Y67" i="26"/>
  <c r="AC67" i="26" s="1"/>
  <c r="X68" i="26"/>
  <c r="X38" i="26"/>
  <c r="X41" i="26"/>
  <c r="X55" i="26"/>
  <c r="X58" i="26"/>
  <c r="X69" i="26"/>
  <c r="X24" i="26"/>
  <c r="X25" i="26"/>
  <c r="X39" i="26"/>
  <c r="X42" i="26"/>
  <c r="X56" i="26"/>
  <c r="I58" i="26"/>
  <c r="X59" i="26"/>
  <c r="AB19" i="26"/>
  <c r="AA19" i="26" s="1"/>
  <c r="AB22" i="26"/>
  <c r="AA22" i="26" s="1"/>
  <c r="X26" i="26"/>
  <c r="Y28" i="26"/>
  <c r="AC28" i="26" s="1"/>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K69" i="25"/>
  <c r="T68" i="25"/>
  <c r="Q68" i="25"/>
  <c r="K68" i="25"/>
  <c r="T67" i="25"/>
  <c r="Q67" i="25"/>
  <c r="K67" i="25"/>
  <c r="T66" i="25"/>
  <c r="Q66" i="25"/>
  <c r="AB67" i="25" s="1"/>
  <c r="AA67" i="25" s="1"/>
  <c r="K66" i="25"/>
  <c r="X65" i="25"/>
  <c r="Y65" i="25" s="1"/>
  <c r="T65" i="25"/>
  <c r="Q65" i="25"/>
  <c r="X66" i="25" s="1"/>
  <c r="K65" i="25"/>
  <c r="T64" i="25"/>
  <c r="Q64" i="25"/>
  <c r="X64" i="25" s="1"/>
  <c r="H64" i="25"/>
  <c r="I64" i="25" s="1"/>
  <c r="AB63" i="25"/>
  <c r="AA63" i="25" s="1"/>
  <c r="T63" i="25"/>
  <c r="Q63" i="25"/>
  <c r="K63" i="25"/>
  <c r="Z62" i="25"/>
  <c r="X62" i="25"/>
  <c r="Y62" i="25" s="1"/>
  <c r="T62" i="25"/>
  <c r="Q62" i="25"/>
  <c r="X63" i="25" s="1"/>
  <c r="K62" i="25"/>
  <c r="T61" i="25"/>
  <c r="Q61" i="25"/>
  <c r="AB62" i="25" s="1"/>
  <c r="AA62" i="25" s="1"/>
  <c r="K61" i="25"/>
  <c r="AB60" i="25"/>
  <c r="AA60" i="25" s="1"/>
  <c r="T60" i="25"/>
  <c r="Q60" i="25"/>
  <c r="X61" i="25" s="1"/>
  <c r="K60" i="25"/>
  <c r="T59" i="25"/>
  <c r="Q59" i="25"/>
  <c r="K59" i="25"/>
  <c r="T58" i="25"/>
  <c r="Q58" i="25"/>
  <c r="AB59" i="25" s="1"/>
  <c r="AA59" i="25" s="1"/>
  <c r="H58" i="25"/>
  <c r="T57" i="25"/>
  <c r="Q57" i="25"/>
  <c r="X57" i="25" s="1"/>
  <c r="K57" i="25"/>
  <c r="T56" i="25"/>
  <c r="Q56" i="25"/>
  <c r="AB57" i="25" s="1"/>
  <c r="AA57" i="25" s="1"/>
  <c r="K56" i="25"/>
  <c r="T55" i="25"/>
  <c r="Q55" i="25"/>
  <c r="AB56" i="25" s="1"/>
  <c r="AA56" i="25" s="1"/>
  <c r="K55" i="25"/>
  <c r="T54" i="25"/>
  <c r="Q54" i="25"/>
  <c r="K54" i="25"/>
  <c r="T53" i="25"/>
  <c r="Q53" i="25"/>
  <c r="AB54" i="25" s="1"/>
  <c r="AA54" i="25" s="1"/>
  <c r="K53" i="25"/>
  <c r="T52" i="25"/>
  <c r="Q52" i="25"/>
  <c r="AB52" i="25" s="1"/>
  <c r="AA52" i="25" s="1"/>
  <c r="I52" i="25"/>
  <c r="H52" i="25"/>
  <c r="T51" i="25"/>
  <c r="Q51" i="25"/>
  <c r="K51" i="25"/>
  <c r="T50" i="25"/>
  <c r="Q50" i="25"/>
  <c r="AB51" i="25" s="1"/>
  <c r="AA51" i="25" s="1"/>
  <c r="K50" i="25"/>
  <c r="AB49" i="25"/>
  <c r="AA49" i="25" s="1"/>
  <c r="T49" i="25"/>
  <c r="Q49" i="25"/>
  <c r="X50" i="25" s="1"/>
  <c r="Z50" i="25" s="1"/>
  <c r="K49" i="25"/>
  <c r="T48" i="25"/>
  <c r="Q48" i="25"/>
  <c r="X49" i="25" s="1"/>
  <c r="K48" i="25"/>
  <c r="T47" i="25"/>
  <c r="Q47" i="25"/>
  <c r="AB48" i="25" s="1"/>
  <c r="AA48" i="25" s="1"/>
  <c r="K47" i="25"/>
  <c r="T46" i="25"/>
  <c r="Q46" i="25"/>
  <c r="H46" i="25"/>
  <c r="I46" i="25" s="1"/>
  <c r="X45" i="25"/>
  <c r="Y45" i="25" s="1"/>
  <c r="T45" i="25"/>
  <c r="Q45" i="25"/>
  <c r="AB45" i="25" s="1"/>
  <c r="AA45" i="25" s="1"/>
  <c r="K45" i="25"/>
  <c r="T44" i="25"/>
  <c r="Q44" i="25"/>
  <c r="K44" i="25"/>
  <c r="T43" i="25"/>
  <c r="Q43" i="25"/>
  <c r="X44" i="25" s="1"/>
  <c r="K43" i="25"/>
  <c r="T42" i="25"/>
  <c r="Q42" i="25"/>
  <c r="AB43" i="25" s="1"/>
  <c r="AA43" i="25" s="1"/>
  <c r="K42" i="25"/>
  <c r="T41" i="25"/>
  <c r="Q41" i="25"/>
  <c r="K41" i="25"/>
  <c r="T40" i="25"/>
  <c r="Q40" i="25"/>
  <c r="AB40" i="25" s="1"/>
  <c r="AA40" i="25" s="1"/>
  <c r="H40" i="25"/>
  <c r="I40" i="25" s="1"/>
  <c r="T39" i="25"/>
  <c r="Q39" i="25"/>
  <c r="K39" i="25"/>
  <c r="T38" i="25"/>
  <c r="Q38" i="25"/>
  <c r="AB39" i="25" s="1"/>
  <c r="AA39" i="25" s="1"/>
  <c r="K38" i="25"/>
  <c r="T37" i="25"/>
  <c r="Q37" i="25"/>
  <c r="K37" i="25"/>
  <c r="T36" i="25"/>
  <c r="Q36" i="25"/>
  <c r="AB37" i="25" s="1"/>
  <c r="AA37" i="25" s="1"/>
  <c r="K36" i="25"/>
  <c r="AB35" i="25"/>
  <c r="AA35" i="25" s="1"/>
  <c r="T35" i="25"/>
  <c r="Q35" i="25"/>
  <c r="X36" i="25" s="1"/>
  <c r="Z36" i="25" s="1"/>
  <c r="K35" i="25"/>
  <c r="AB34" i="25"/>
  <c r="AA34" i="25" s="1"/>
  <c r="T34" i="25"/>
  <c r="Q34" i="25"/>
  <c r="X34" i="25" s="1"/>
  <c r="H34" i="25"/>
  <c r="I34" i="25" s="1"/>
  <c r="T33" i="25"/>
  <c r="Q33" i="25"/>
  <c r="K33" i="25"/>
  <c r="T32" i="25"/>
  <c r="Q32" i="25"/>
  <c r="X33" i="25" s="1"/>
  <c r="Z33" i="25" s="1"/>
  <c r="K32" i="25"/>
  <c r="T31" i="25"/>
  <c r="Q31" i="25"/>
  <c r="AB32" i="25" s="1"/>
  <c r="AA32" i="25" s="1"/>
  <c r="K31" i="25"/>
  <c r="T30" i="25"/>
  <c r="Q30" i="25"/>
  <c r="AB31" i="25" s="1"/>
  <c r="AA31" i="25" s="1"/>
  <c r="K30" i="25"/>
  <c r="T29" i="25"/>
  <c r="Q29" i="25"/>
  <c r="K29" i="25"/>
  <c r="AB28" i="25"/>
  <c r="AA28" i="25"/>
  <c r="X28" i="25"/>
  <c r="Z28" i="25" s="1"/>
  <c r="T28" i="25"/>
  <c r="Q28" i="25"/>
  <c r="AB29" i="25" s="1"/>
  <c r="AA29" i="25" s="1"/>
  <c r="H28" i="25"/>
  <c r="I28" i="25" s="1"/>
  <c r="T27" i="25"/>
  <c r="Q27" i="25"/>
  <c r="K27" i="25"/>
  <c r="AB26" i="25"/>
  <c r="AA26" i="25" s="1"/>
  <c r="T26" i="25"/>
  <c r="Q26" i="25"/>
  <c r="X27" i="25" s="1"/>
  <c r="K26" i="25"/>
  <c r="T25" i="25"/>
  <c r="Q25" i="25"/>
  <c r="K25" i="25"/>
  <c r="T24" i="25"/>
  <c r="Q24" i="25"/>
  <c r="AB25" i="25" s="1"/>
  <c r="AA25" i="25" s="1"/>
  <c r="K24" i="25"/>
  <c r="T23" i="25"/>
  <c r="Q23" i="25"/>
  <c r="K23" i="25"/>
  <c r="T22" i="25"/>
  <c r="Q22" i="25"/>
  <c r="AB23" i="25" s="1"/>
  <c r="AA23" i="25" s="1"/>
  <c r="H22" i="25"/>
  <c r="T21" i="25"/>
  <c r="Q21" i="25"/>
  <c r="AB21" i="25" s="1"/>
  <c r="AA21" i="25" s="1"/>
  <c r="K21" i="25"/>
  <c r="T20" i="25"/>
  <c r="Q20" i="25"/>
  <c r="K20" i="25"/>
  <c r="T19" i="25"/>
  <c r="Q19" i="25"/>
  <c r="AB20" i="25" s="1"/>
  <c r="AA20" i="25" s="1"/>
  <c r="K19" i="25"/>
  <c r="T18" i="25"/>
  <c r="Q18" i="25"/>
  <c r="K18" i="25"/>
  <c r="T17" i="25"/>
  <c r="Q17" i="25"/>
  <c r="X18" i="25" s="1"/>
  <c r="Z18" i="25" s="1"/>
  <c r="K17" i="25"/>
  <c r="T16" i="25"/>
  <c r="Q16" i="25"/>
  <c r="I16" i="25"/>
  <c r="H16" i="25"/>
  <c r="T15" i="25"/>
  <c r="Q15" i="25"/>
  <c r="K15" i="25"/>
  <c r="T14" i="25"/>
  <c r="Q14" i="25"/>
  <c r="X15" i="25" s="1"/>
  <c r="K14" i="25"/>
  <c r="T13" i="25"/>
  <c r="Q13" i="25"/>
  <c r="AB14" i="25" s="1"/>
  <c r="AA14" i="25" s="1"/>
  <c r="K13" i="25"/>
  <c r="T12" i="25"/>
  <c r="Q12" i="25"/>
  <c r="X13" i="25" s="1"/>
  <c r="K12" i="25"/>
  <c r="T11" i="25"/>
  <c r="Q11" i="25"/>
  <c r="K11" i="25"/>
  <c r="T10" i="25"/>
  <c r="Q10" i="25"/>
  <c r="H10" i="25"/>
  <c r="I10" i="25" s="1"/>
  <c r="Y13" i="26" l="1"/>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Z65" i="25"/>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AC62" i="25"/>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Z13" i="25"/>
  <c r="Y13" i="25"/>
  <c r="AC13" i="25" s="1"/>
  <c r="Z61" i="25"/>
  <c r="Y61" i="25"/>
  <c r="Z27" i="25"/>
  <c r="Y27" i="25"/>
  <c r="Z44" i="25"/>
  <c r="Y44" i="25"/>
  <c r="AC45" i="25"/>
  <c r="Z64" i="25"/>
  <c r="Y64" i="25"/>
  <c r="AB13" i="25"/>
  <c r="AA13" i="25" s="1"/>
  <c r="Y19" i="25"/>
  <c r="AC19" i="25" s="1"/>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Y28" i="25"/>
  <c r="AC28" i="25" s="1"/>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X67" i="24"/>
  <c r="Z67" i="24" s="1"/>
  <c r="T67" i="24"/>
  <c r="Q67" i="24"/>
  <c r="AB68" i="24" s="1"/>
  <c r="AA68" i="24" s="1"/>
  <c r="T66" i="24"/>
  <c r="Q66" i="24"/>
  <c r="X65" i="24"/>
  <c r="Y65" i="24" s="1"/>
  <c r="T65" i="24"/>
  <c r="Q65" i="24"/>
  <c r="X64" i="24"/>
  <c r="Z64" i="24" s="1"/>
  <c r="T64" i="24"/>
  <c r="Q64" i="24"/>
  <c r="AB65" i="24" s="1"/>
  <c r="AA65" i="24" s="1"/>
  <c r="H64" i="24"/>
  <c r="I64" i="24" s="1"/>
  <c r="T63" i="24"/>
  <c r="Q63" i="24"/>
  <c r="X63" i="24" s="1"/>
  <c r="X62" i="24"/>
  <c r="Y62" i="24" s="1"/>
  <c r="T62" i="24"/>
  <c r="Q62" i="24"/>
  <c r="T61" i="24"/>
  <c r="Q61" i="24"/>
  <c r="AB62" i="24" s="1"/>
  <c r="AA62" i="24" s="1"/>
  <c r="T60" i="24"/>
  <c r="Q60" i="24"/>
  <c r="X61" i="24" s="1"/>
  <c r="T59" i="24"/>
  <c r="Q59" i="24"/>
  <c r="AB60" i="24" s="1"/>
  <c r="AA60" i="24" s="1"/>
  <c r="T58" i="24"/>
  <c r="Q58" i="24"/>
  <c r="H58" i="24"/>
  <c r="I58" i="24" s="1"/>
  <c r="T57" i="24"/>
  <c r="Q57" i="24"/>
  <c r="T56" i="24"/>
  <c r="Q56" i="24"/>
  <c r="X57" i="24" s="1"/>
  <c r="T55" i="24"/>
  <c r="Q55" i="24"/>
  <c r="T54" i="24"/>
  <c r="Q54" i="24"/>
  <c r="X55" i="24" s="1"/>
  <c r="X53" i="24"/>
  <c r="Z53" i="24" s="1"/>
  <c r="T53" i="24"/>
  <c r="Q53" i="24"/>
  <c r="T52" i="24"/>
  <c r="Q52" i="24"/>
  <c r="X52" i="24" s="1"/>
  <c r="H52" i="24"/>
  <c r="I52" i="24" s="1"/>
  <c r="T51" i="24"/>
  <c r="Q51" i="24"/>
  <c r="T50" i="24"/>
  <c r="Q50" i="24"/>
  <c r="AB51" i="24" s="1"/>
  <c r="AA51" i="24" s="1"/>
  <c r="T49" i="24"/>
  <c r="Q49" i="24"/>
  <c r="X50" i="24" s="1"/>
  <c r="Z50" i="24" s="1"/>
  <c r="T48" i="24"/>
  <c r="Q48" i="24"/>
  <c r="T47" i="24"/>
  <c r="Q47" i="24"/>
  <c r="AB48" i="24" s="1"/>
  <c r="AA48" i="24" s="1"/>
  <c r="T46" i="24"/>
  <c r="Q46" i="24"/>
  <c r="X47" i="24" s="1"/>
  <c r="H46" i="24"/>
  <c r="I46" i="24" s="1"/>
  <c r="T45" i="24"/>
  <c r="Q45" i="24"/>
  <c r="T44" i="24"/>
  <c r="Q44" i="24"/>
  <c r="X44" i="24" s="1"/>
  <c r="T43" i="24"/>
  <c r="Q43" i="24"/>
  <c r="T42" i="24"/>
  <c r="Q42" i="24"/>
  <c r="X43" i="24" s="1"/>
  <c r="T41" i="24"/>
  <c r="Q41" i="24"/>
  <c r="T40" i="24"/>
  <c r="Q40" i="24"/>
  <c r="AB40" i="24" s="1"/>
  <c r="AA40" i="24" s="1"/>
  <c r="H40" i="24"/>
  <c r="I40" i="24" s="1"/>
  <c r="T39" i="24"/>
  <c r="Q39" i="24"/>
  <c r="T38" i="24"/>
  <c r="Q38" i="24"/>
  <c r="T37" i="24"/>
  <c r="Q37" i="24"/>
  <c r="X38" i="24" s="1"/>
  <c r="T36" i="24"/>
  <c r="Q36" i="24"/>
  <c r="T35" i="24"/>
  <c r="Q35" i="24"/>
  <c r="X36" i="24" s="1"/>
  <c r="Z36" i="24" s="1"/>
  <c r="T34" i="24"/>
  <c r="Q34" i="24"/>
  <c r="X35" i="24" s="1"/>
  <c r="H34" i="24"/>
  <c r="I34" i="24" s="1"/>
  <c r="T33" i="24"/>
  <c r="Q33" i="24"/>
  <c r="T32" i="24"/>
  <c r="Q32" i="24"/>
  <c r="X33" i="24" s="1"/>
  <c r="Z33" i="24" s="1"/>
  <c r="T31" i="24"/>
  <c r="Q31" i="24"/>
  <c r="T30" i="24"/>
  <c r="Q30" i="24"/>
  <c r="T29" i="24"/>
  <c r="Q29" i="24"/>
  <c r="AB30" i="24" s="1"/>
  <c r="AA30" i="24" s="1"/>
  <c r="T28" i="24"/>
  <c r="Q28" i="24"/>
  <c r="I28" i="24"/>
  <c r="H28" i="24"/>
  <c r="T27" i="24"/>
  <c r="Q27" i="24"/>
  <c r="T26" i="24"/>
  <c r="Q26" i="24"/>
  <c r="AB27" i="24" s="1"/>
  <c r="AA27" i="24" s="1"/>
  <c r="T25" i="24"/>
  <c r="Q25" i="24"/>
  <c r="T24" i="24"/>
  <c r="Q24" i="24"/>
  <c r="T23" i="24"/>
  <c r="Q23" i="24"/>
  <c r="T22" i="24"/>
  <c r="Q22" i="24"/>
  <c r="X22" i="24" s="1"/>
  <c r="Z22" i="24" s="1"/>
  <c r="H22" i="24"/>
  <c r="T21" i="24"/>
  <c r="Q21" i="24"/>
  <c r="AB21" i="24" s="1"/>
  <c r="AA21" i="24" s="1"/>
  <c r="T20" i="24"/>
  <c r="Q20" i="24"/>
  <c r="T19" i="24"/>
  <c r="Q19" i="24"/>
  <c r="AB20" i="24" s="1"/>
  <c r="AA20" i="24" s="1"/>
  <c r="T18" i="24"/>
  <c r="Q18" i="24"/>
  <c r="T17" i="24"/>
  <c r="Q17" i="24"/>
  <c r="T16" i="24"/>
  <c r="Q16" i="24"/>
  <c r="H16" i="24"/>
  <c r="I16" i="24" s="1"/>
  <c r="X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K69" i="24"/>
  <c r="K51" i="24"/>
  <c r="K33" i="24"/>
  <c r="K15" i="24"/>
  <c r="K17" i="24"/>
  <c r="K56" i="24"/>
  <c r="K59" i="24"/>
  <c r="K68" i="23"/>
  <c r="K50" i="23"/>
  <c r="K32" i="23"/>
  <c r="K45" i="23"/>
  <c r="K27" i="23"/>
  <c r="K56" i="23"/>
  <c r="K60" i="23"/>
  <c r="K11" i="23"/>
  <c r="K32" i="24"/>
  <c r="K27" i="24"/>
  <c r="K47" i="23"/>
  <c r="K36" i="24"/>
  <c r="K12" i="24"/>
  <c r="K12" i="23"/>
  <c r="K55" i="24"/>
  <c r="K37" i="24"/>
  <c r="K19" i="24"/>
  <c r="K25" i="24"/>
  <c r="K14" i="24"/>
  <c r="K42" i="24"/>
  <c r="K39" i="24"/>
  <c r="K54" i="23"/>
  <c r="K36" i="23"/>
  <c r="K18" i="23"/>
  <c r="K31" i="23"/>
  <c r="K13" i="23"/>
  <c r="K42" i="23"/>
  <c r="K17" i="23"/>
  <c r="K45" i="24"/>
  <c r="K67" i="23"/>
  <c r="K13" i="24"/>
  <c r="K48" i="23"/>
  <c r="K41" i="24"/>
  <c r="K23" i="24"/>
  <c r="K66" i="24"/>
  <c r="K11" i="24"/>
  <c r="K61" i="24"/>
  <c r="K60" i="24"/>
  <c r="K69" i="23"/>
  <c r="K51" i="23"/>
  <c r="K33" i="23"/>
  <c r="K15" i="23"/>
  <c r="K39" i="23"/>
  <c r="K49" i="23"/>
  <c r="K53" i="23"/>
  <c r="K38" i="24"/>
  <c r="K20" i="24"/>
  <c r="K63" i="24"/>
  <c r="K65" i="24"/>
  <c r="K47" i="24"/>
  <c r="K57" i="24"/>
  <c r="K55" i="23"/>
  <c r="K37" i="23"/>
  <c r="K19" i="23"/>
  <c r="K30" i="23"/>
  <c r="K14" i="23"/>
  <c r="K57" i="23"/>
  <c r="K62" i="23"/>
  <c r="K31" i="24"/>
  <c r="K24" i="24"/>
  <c r="K67" i="24"/>
  <c r="K49" i="24"/>
  <c r="K62" i="24"/>
  <c r="K44" i="24"/>
  <c r="K43" i="24"/>
  <c r="K41" i="23"/>
  <c r="K23" i="23"/>
  <c r="K66" i="23"/>
  <c r="K25" i="23"/>
  <c r="K59" i="23"/>
  <c r="K43" i="23"/>
  <c r="K50" i="24"/>
  <c r="K26" i="24"/>
  <c r="K26" i="23"/>
  <c r="K54" i="24"/>
  <c r="K21" i="23"/>
  <c r="K44" i="23"/>
  <c r="K21" i="24"/>
  <c r="K53" i="24"/>
  <c r="K35" i="24"/>
  <c r="K48" i="24"/>
  <c r="K30" i="24"/>
  <c r="K29" i="24"/>
  <c r="K38" i="23"/>
  <c r="K20" i="23"/>
  <c r="K63" i="23"/>
  <c r="K65" i="23"/>
  <c r="K61" i="23"/>
  <c r="K29" i="23"/>
  <c r="K68" i="24"/>
  <c r="K24" i="23"/>
  <c r="K18" i="24"/>
  <c r="K35" i="23"/>
  <c r="Z12" i="28" l="1"/>
  <c r="Y12" i="28"/>
  <c r="Z44" i="24"/>
  <c r="Y44" i="24"/>
  <c r="Y31" i="25"/>
  <c r="AC31" i="25" s="1"/>
  <c r="Z31" i="25"/>
  <c r="X13" i="23"/>
  <c r="Y13" i="23" s="1"/>
  <c r="AB51" i="23"/>
  <c r="AA51" i="23" s="1"/>
  <c r="AB54" i="23"/>
  <c r="AA54" i="23" s="1"/>
  <c r="X63" i="23"/>
  <c r="Z63" i="23" s="1"/>
  <c r="AB68" i="23"/>
  <c r="AA68" i="23" s="1"/>
  <c r="X19" i="24"/>
  <c r="Z19" i="24" s="1"/>
  <c r="X26" i="24"/>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AB44" i="24"/>
  <c r="AA44" i="24" s="1"/>
  <c r="AB49" i="24"/>
  <c r="AA49" i="24" s="1"/>
  <c r="AC36" i="25"/>
  <c r="AC66" i="25"/>
  <c r="X44" i="23"/>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AC31" i="23" s="1"/>
  <c r="Z31" i="23"/>
  <c r="Y14" i="24"/>
  <c r="Z14" i="24"/>
  <c r="Y62" i="23"/>
  <c r="Z62" i="23"/>
  <c r="Z61" i="24"/>
  <c r="Y61" i="24"/>
  <c r="AC61" i="24" s="1"/>
  <c r="Z26" i="24"/>
  <c r="Y26" i="24"/>
  <c r="Z43" i="24"/>
  <c r="Y43"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C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16" i="24"/>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Z13" i="23" l="1"/>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24" i="22"/>
  <c r="K12" i="22"/>
  <c r="K50" i="22"/>
  <c r="K26" i="22"/>
  <c r="K65" i="22"/>
  <c r="K62" i="22"/>
  <c r="K29" i="22"/>
  <c r="K54" i="22"/>
  <c r="K39" i="22"/>
  <c r="K63" i="22"/>
  <c r="K43" i="22"/>
  <c r="K18" i="22"/>
  <c r="K25" i="22"/>
  <c r="K47" i="22"/>
  <c r="K44" i="22"/>
  <c r="K35" i="22"/>
  <c r="K38" i="22"/>
  <c r="K51" i="22"/>
  <c r="K55" i="22"/>
  <c r="K67" i="22"/>
  <c r="K33" i="22"/>
  <c r="K42" i="22"/>
  <c r="K14" i="22"/>
  <c r="K69" i="22"/>
  <c r="K68" i="22"/>
  <c r="K23" i="22"/>
  <c r="K27" i="22"/>
  <c r="K48" i="22"/>
  <c r="K41" i="22"/>
  <c r="K13" i="22"/>
  <c r="K53" i="22"/>
  <c r="K30" i="22"/>
  <c r="K15" i="22"/>
  <c r="K49" i="22"/>
  <c r="K20" i="22"/>
  <c r="K32" i="22"/>
  <c r="K37" i="22"/>
  <c r="K61" i="22"/>
  <c r="K45" i="22"/>
  <c r="K17" i="22"/>
  <c r="K60" i="22"/>
  <c r="K19" i="22"/>
  <c r="K31" i="22"/>
  <c r="K11" i="22"/>
  <c r="K57" i="22"/>
  <c r="K59" i="22"/>
  <c r="K56" i="22"/>
  <c r="K21" i="22"/>
  <c r="K66" i="22"/>
  <c r="K36"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X12" i="24" s="1"/>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Y12" i="24"/>
  <c r="Z12" i="24"/>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43" i="1"/>
  <c r="K23" i="1"/>
  <c r="K60" i="1"/>
  <c r="K50" i="1"/>
  <c r="K31" i="1"/>
  <c r="K38" i="1"/>
  <c r="K30" i="1"/>
  <c r="K55" i="1"/>
  <c r="K54" i="1"/>
  <c r="K47" i="1"/>
  <c r="K33" i="1"/>
  <c r="K27" i="1"/>
  <c r="K19" i="1"/>
  <c r="K18" i="1"/>
  <c r="K69" i="1"/>
  <c r="K41" i="1"/>
  <c r="K65" i="1"/>
  <c r="K44" i="1"/>
  <c r="K49" i="1"/>
  <c r="K25" i="1"/>
  <c r="K51" i="1"/>
  <c r="K59" i="1"/>
  <c r="K67" i="1"/>
  <c r="K26" i="1"/>
  <c r="K53" i="1"/>
  <c r="K35" i="1"/>
  <c r="K66" i="1"/>
  <c r="K36" i="1"/>
  <c r="K56" i="1"/>
  <c r="K62" i="1"/>
  <c r="K45" i="1"/>
  <c r="K39" i="1"/>
  <c r="K42" i="1"/>
  <c r="K24" i="1"/>
  <c r="K21" i="1"/>
  <c r="K68" i="1"/>
  <c r="K32" i="1"/>
  <c r="K63" i="1"/>
  <c r="K61" i="1"/>
  <c r="K17" i="1"/>
  <c r="K20" i="1"/>
  <c r="K48" i="1"/>
  <c r="K37" i="1"/>
  <c r="K29" i="1"/>
  <c r="K57" i="1"/>
  <c r="Z12" i="22" l="1"/>
  <c r="Y12" i="22"/>
  <c r="F221" i="13"/>
  <c r="F211" i="13"/>
  <c r="F212" i="13"/>
  <c r="F213" i="13"/>
  <c r="F214" i="13"/>
  <c r="F215" i="13"/>
  <c r="F216" i="13"/>
  <c r="F217" i="13"/>
  <c r="F218" i="13"/>
  <c r="F219" i="13"/>
  <c r="F220" i="13"/>
  <c r="F210" i="13"/>
  <c r="K11" i="1"/>
  <c r="K15" i="1"/>
  <c r="K13" i="1"/>
  <c r="B221" i="13" a="1"/>
  <c r="K14"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34" i="28" l="1"/>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M22" i="28" l="1"/>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28" l="1"/>
  <c r="AA10" i="28" s="1"/>
  <c r="AC10" i="28" s="1"/>
  <c r="AB10" i="27"/>
  <c r="AA10" i="27" s="1"/>
  <c r="AC10" i="27" s="1"/>
  <c r="AB11" i="27"/>
  <c r="AB17" i="26"/>
  <c r="AA17" i="26" s="1"/>
  <c r="AC17" i="26" s="1"/>
  <c r="AB16" i="26"/>
  <c r="AA16" i="26" s="1"/>
  <c r="AC16" i="26" s="1"/>
  <c r="AB10" i="26"/>
  <c r="AA10" i="26" s="1"/>
  <c r="AC10" i="26" s="1"/>
  <c r="AB10" i="25"/>
  <c r="AB11" i="25"/>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28" l="1"/>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<sst xmlns="http://schemas.openxmlformats.org/spreadsheetml/2006/main" count="1001" uniqueCount="334">
  <si>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</si>
  <si>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</si>
  <si>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</si>
  <si>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</si>
  <si>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</si>
  <si>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</si>
  <si>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</si>
  <si>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</si>
  <si>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</si>
  <si>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</si>
  <si>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</si>
  <si>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</si>
  <si>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</si>
  <si>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</si>
  <si>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</si>
  <si>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</si>
  <si>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</si>
  <si>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</si>
  <si>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</si>
  <si>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</si>
  <si>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</si>
  <si>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</si>
  <si>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</si>
  <si>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</si>
  <si>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</si>
  <si>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</si>
  <si>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</si>
  <si>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</si>
  <si>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</si>
  <si>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</si>
  <si>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</si>
  <si>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</si>
  <si>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</si>
  <si>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</si>
  <si>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</si>
  <si>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</si>
  <si>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</si>
  <si>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</si>
  <si>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</si>
  <si>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</si>
  <si>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</si>
  <si>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</si>
  <si>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</si>
  <si>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</si>
  <si>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</si>
  <si>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</si>
  <si>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</si>
  <si>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</si>
  <si>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</si>
  <si>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</si>
  <si>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</si>
  <si>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</si>
  <si>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</si>
  <si>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</si>
  <si>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</si>
  <si>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</si>
  <si>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</si>
  <si>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</si>
  <si>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</si>
  <si>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</si>
  <si>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</si>
  <si>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</si>
  <si>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</si>
  <si>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</si>
  <si>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</si>
  <si>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</si>
  <si>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</si>
  <si>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</si>
  <si>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</si>
  <si>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</si>
  <si>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</si>
  <si>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</si>
  <si>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</si>
  <si>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</si>
  <si>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</si>
  <si>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</si>
  <si>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</si>
  <si>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</si>
  <si>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</si>
  <si>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</si>
  <si>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</si>
  <si>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</si>
  <si>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</si>
  <si>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</si>
  <si>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</si>
  <si>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</si>
  <si>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</si>
  <si>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</si>
  <si>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</si>
  <si>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</si>
  <si>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</si>
  <si>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</si>
  <si>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</si>
  <si>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</si>
  <si>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</si>
  <si>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</si>
  <si>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</si>
  <si>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</si>
  <si>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</si>
  <si>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</si>
  <si>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</si>
  <si>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</si>
  <si>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</si>
  <si>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</si>
  <si>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</si>
  <si>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</si>
  <si>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</si>
  <si>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</si>
  <si>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</si>
  <si>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</si>
  <si>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</si>
  <si>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</si>
  <si>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</si>
  <si>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</si>
  <si>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</si>
  <si>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</si>
  <si>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</si>
  <si>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</si>
  <si>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</si>
  <si>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</si>
  <si>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</si>
  <si>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</si>
  <si>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</si>
  <si>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</si>
  <si>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</si>
  <si>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</si>
  <si>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</si>
  <si>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</si>
  <si>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</si>
  <si>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</si>
  <si>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</si>
  <si>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</si>
  <si>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</si>
  <si>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</si>
  <si>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</si>
  <si>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</si>
  <si>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</si>
  <si>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</si>
  <si>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</si>
  <si>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</si>
  <si>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</si>
  <si>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</si>
  <si>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</si>
  <si>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</si>
  <si>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</si>
  <si>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</si>
  <si>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</si>
  <si>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</si>
  <si>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</si>
  <si>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</si>
  <si>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</si>
  <si>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</si>
  <si>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</si>
  <si>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</si>
  <si>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</si>
  <si>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</si>
  <si>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</si>
  <si>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</si>
  <si>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</si>
  <si>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</si>
  <si>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</si>
  <si>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</si>
  <si>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</si>
  <si>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</si>
  <si>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</si>
  <si>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</si>
  <si>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</si>
  <si>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</si>
  <si>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</si>
  <si>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</si>
  <si>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</si>
  <si>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</si>
  <si>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</si>
  <si>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</si>
  <si>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</si>
  <si>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</si>
  <si>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</si>
  <si>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</si>
  <si>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</si>
  <si>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</si>
  <si>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</si>
  <si>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</si>
  <si>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</si>
  <si>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</si>
  <si>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</si>
  <si>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</si>
  <si>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</si>
  <si>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</si>
  <si>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</si>
  <si>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</si>
  <si>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</si>
  <si>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</si>
  <si>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</si>
  <si>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</si>
  <si>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</si>
  <si>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</si>
  <si>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</si>
  <si>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</si>
  <si>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</si>
  <si>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</si>
  <si>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</si>
  <si>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</si>
  <si>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</si>
  <si>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</si>
  <si>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</si>
  <si>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</si>
  <si>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</si>
  <si>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</si>
  <si>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</si>
  <si>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</si>
  <si>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</si>
  <si>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</si>
  <si>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</si>
  <si>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</si>
  <si>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</si>
  <si>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</si>
  <si>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</si>
  <si>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</si>
  <si>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</si>
  <si>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</si>
  <si>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</si>
  <si>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CONTRATACIÓN</t>
  </si>
  <si>
    <t>No garantizar el acceso, permanencia y graduación a la población estudiantil de la institución</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</si>
  <si>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</si>
  <si>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</si>
  <si>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</si>
  <si>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</si>
  <si>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</si>
  <si>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El Consejo Académico verifica, ajusta y aprueba el calendario académico para garantizar el acceso de los estudiantes, el cual queda registrada en el acuerdo de consejo académico</t>
  </si>
  <si>
    <t>Profesional de admisiones verifica la cantidad de estudiantes que se matriculan en el semestre respecto al anterior, elabora informe para que pueda ser presentado por el vicerrector académico al consejo directivo semestralmente</t>
  </si>
  <si>
    <t>Instrumentos de planificación que no responden con la realidad insttitucional</t>
  </si>
  <si>
    <t xml:space="preserve">Inadecuado proceso de planeación con los grupos de valor y partes interesadas
</t>
  </si>
  <si>
    <t xml:space="preserve">Posibildad de afectación reputacional  por que los instrumentos de planfificación no responden con la realifad institucional debido a un 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</si>
  <si>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</si>
  <si>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</si>
  <si>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</si>
  <si>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</si>
  <si>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Los profesionales de la oficina de planeación junto con los líderes de procesos y sus apoyos, documentan la información generada en los ejericicios de planeación institucional y participación ciudadana</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</si>
  <si>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</si>
  <si>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</si>
  <si>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</si>
  <si>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</si>
  <si>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</si>
  <si>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</si>
  <si>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El profesional de bienestar gestiona la asignación de recursos a través de la elaboracion del plan de permanencia y graduación</t>
  </si>
  <si>
    <t>La Alta Dirección aprueba la contratación del personal requerido para apoyar el área de bienestar en la ejecución de las actividades planteadas en el plan de permanencia y graduación</t>
  </si>
  <si>
    <t>Ausencia de capacidad administrativa para la gestión de la implementación del plan de acceso, permanencia y graduación</t>
  </si>
  <si>
    <t>Posibildad de afectación económico y reputacional institucional por que no se  adelantan las gestiones para la formulación de proyectos de investigación y programas de extensión debido a una insuficiente asignación de recursos económicos</t>
  </si>
  <si>
    <t xml:space="preserve">Posibildad de afectación económica y reputacional institucional por que no se adelanten los procesos de comunicación y sostenimiento de la plataforma en gobierno y seguridad digital debido a una insuficiente asignación de recursos económicos </t>
  </si>
  <si>
    <t>que no se adelanten los procesos de comunicación y sostenimiento de la plataforma de gobierno y seguridad digital en la entidad</t>
  </si>
  <si>
    <t xml:space="preserve">El profesional de comunicación realiza las acciones para el cumplimiento del plan de comunicaciones de la entidad </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</si>
  <si>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</si>
  <si>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</si>
  <si>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</si>
  <si>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</si>
  <si>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</si>
  <si>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 xml:space="preserve">La alta dirección gestiona los recursos necesarios para garantizar el normal funcionamiento de la plataforma digital y las comunicaciones de la entidad </t>
  </si>
  <si>
    <t>Posibilidad de pérdida reputacional por no garantizar el acceso, permanencia y graduación a la población estudiantil de la institución, debido a la ausencia de capacidad administrativa para la gestión de la implementación del plan de acceso, permanencia y graduación</t>
  </si>
  <si>
    <t>Elaborar y presentar ante el Consejo Académico el calendario académico de la siguiente vigencia</t>
  </si>
  <si>
    <t>Coordinación académica</t>
  </si>
  <si>
    <t>Elaborar informe de estudiantes matriculados</t>
  </si>
  <si>
    <t xml:space="preserve">Admisiones </t>
  </si>
  <si>
    <t>Se elaboró informe detallado del número de estudiantes matriculados</t>
  </si>
  <si>
    <t>Líder del equipo de bienestar estudiantil verifica que se implementen las acciones del plan de permanencia establecidas para el periodo</t>
  </si>
  <si>
    <t>Elaborar informe de actividades del plan de permanencia</t>
  </si>
  <si>
    <t>Bienestar</t>
  </si>
  <si>
    <t>Se elaboró informe semesrral</t>
  </si>
  <si>
    <t>Jefe de control interno</t>
  </si>
  <si>
    <t>Se solciita con antelación la información con lois responsables de cada área y se verifica la misma</t>
  </si>
  <si>
    <t xml:space="preserve">Proyectar la información a los responsables con fechas límites y verificar los insumos con antelación </t>
  </si>
  <si>
    <t>Definir directrices claras para la presentación de los informes</t>
  </si>
  <si>
    <t>Rectoría</t>
  </si>
  <si>
    <t>Se definen las directrices para la presentación de los informes de ley</t>
  </si>
  <si>
    <t>Comité de contol interno</t>
  </si>
  <si>
    <t>El comité de coordinación de control interno recomienda mejoras de los informes para su presentación</t>
  </si>
  <si>
    <t>Incluir dentro de la agenda del comité el seguimiento del estado de avance de los informes de ley</t>
  </si>
  <si>
    <t>Se incluyen dentro de la agenda del comité de control interno lo relacionado con el estado de avance de los informes de ley</t>
  </si>
  <si>
    <t xml:space="preserve">Que no se adelantan llas gestiones para la formulación de proyectos de investigación y programas de extensión </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</si>
  <si>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</si>
  <si>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</si>
  <si>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</si>
  <si>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El área de investigación formula proyectos con las especificaciones dadas</t>
  </si>
  <si>
    <t xml:space="preserve">La alta dirección gestiona los recursos necesarios para garantizar el normal funcionamiento de los programas de extensión y los proyectos de investigación </t>
  </si>
  <si>
    <t xml:space="preserve">Incluir dentro de la planreación estratégica las necesidades de invesitgación y extensión de acuerdo a los planes de acción respectivos </t>
  </si>
  <si>
    <t>Alta Dirección</t>
  </si>
  <si>
    <t xml:space="preserve">La alta dirección incluye las necesidades dentro de la planeación estratégica en cada anualidad </t>
  </si>
  <si>
    <t>Jefe detalento humano</t>
  </si>
  <si>
    <t xml:space="preserve">Revisar la documentación con la lista de chequeo </t>
  </si>
  <si>
    <t>Se verifican los requisitos con la lista de chequeo</t>
  </si>
  <si>
    <t xml:space="preserve">Revisar los requisitos del cargo con el manual de funciones </t>
  </si>
  <si>
    <t xml:space="preserve">Se revisan los requisitos con el manual de funciones </t>
  </si>
  <si>
    <t>Gestionar la provisión de cargos ante la CNSC</t>
  </si>
  <si>
    <t>Alta dirección y jefe de talento  humano</t>
  </si>
  <si>
    <t>Se realiza la gestión de provsión de cargos ante la CNSC</t>
  </si>
  <si>
    <t xml:space="preserve">Revisar las causales de conflicto de interes al momento de vinculación de funcionarios </t>
  </si>
  <si>
    <t>Se revisan las causales de conflicto de interes cuando se realiza la vinculación de un funcionario</t>
  </si>
  <si>
    <t xml:space="preserve">La  vicerectoría administrativa y financiera gestiona las acciones necesarias para garantizar  el funcionamiento de la plataforma tecnológica  de la entidad </t>
  </si>
  <si>
    <t>Gestionar los recursos necesarios a través de los proyectos para garantiizar el funcionamiento de la plataforma tecnológica</t>
  </si>
  <si>
    <t>Vicerrector administrativo y financiero
Lider de TI</t>
  </si>
  <si>
    <t>Se gestionan los recursos necesarios mediante la cadena de valor de los proyectos para el funcionamiento de la plataforma tecnológica</t>
  </si>
  <si>
    <t>Incluir dentro de la planeación estratégica los recursos necesarios para garantizar el funcionamiento de la plataforma tecnológica y las comunicaciones en la entidad</t>
  </si>
  <si>
    <t>Se incluyen dentro del presupuesto de  la entidad, los recursos necesarios para la platafoma tecnológica y las comunicaciones</t>
  </si>
  <si>
    <t xml:space="preserve">Profesional de comunicaciones </t>
  </si>
  <si>
    <t>Se realizan las acciones  de comunicaciones conforme al plan anual</t>
  </si>
  <si>
    <t>El profesional de extensión  realiza un análisis financiero y de mercado para la apertura de programas de extensión acorde con las necesidades de los grupos de interés</t>
  </si>
  <si>
    <t>Elaborar análisis financiero y de mercado para la apertura de programas de extensión</t>
  </si>
  <si>
    <t>Se  elabora el análisis financiero y de mercado para la apertura de programas de extensión</t>
  </si>
  <si>
    <t>Vicerrectoría Administrativa y Financiera</t>
  </si>
  <si>
    <t>Que no se adelantan los procesos y actividades planeadas en el área de bienestar</t>
  </si>
  <si>
    <t>Elaborar el plan de permanecia y graduación</t>
  </si>
  <si>
    <t>Profesional de Bienestar</t>
  </si>
  <si>
    <t>Se elabora el plan de  permanencia y graduación</t>
  </si>
  <si>
    <t>Se contrata personal para apoyar el área de bienestar</t>
  </si>
  <si>
    <t>Contatar personal para apoyar el área de bienestar</t>
  </si>
  <si>
    <t>Los profesionales vinculados al área de bienestar implementan el plan de trabajo establecido para tal fin en cada vigencia</t>
  </si>
  <si>
    <t>Se desarrolla el plan de trabajo</t>
  </si>
  <si>
    <t>Implementar el plan de trabajo anual</t>
  </si>
  <si>
    <t>Talento Humano</t>
  </si>
  <si>
    <t xml:space="preserve">Planeación </t>
  </si>
  <si>
    <t>Convocar y documentar la participación de los distintos grupos de valor en los ejercicios de planificación</t>
  </si>
  <si>
    <t>Llevar listados de asistencia, o registros fotográficosy pblicar en la página web en el botón participa las convocatorias para participar de los ejercicios de planificación</t>
  </si>
  <si>
    <t>Se presentó el calentdario académico ante el consejo acádemico al finalizar la vigencia anterior</t>
  </si>
  <si>
    <t>En el botón participa en el micrositio de "Participación para la identificación de problemas y diagnóstico de necesidades" se publicó al principio de año convocatoria abierta para que los grupos de valor participaran del proceso de formulación de los planes 2022.</t>
  </si>
  <si>
    <t>La Alta Dirección gestiona espacios de capacitación sobre temáticas de participación ciudadana con los grupos de valor</t>
  </si>
  <si>
    <t>Programada para el tercer trimestre</t>
  </si>
  <si>
    <t>Se reliza convocatoria a los grupos de valor para la formulación de los planes</t>
  </si>
  <si>
    <t>Generar Plan de Acción Institucional y Plan Anual de Adquisiciones</t>
  </si>
  <si>
    <t>Rectoría + Planeación + Vicerrectoría Administrativa y Financiera</t>
  </si>
  <si>
    <t>Revisar que los procesos de contratación se esten haciendo acorde con el procedimiento establecido y garantizar que se cumpla a lo largo de la vigencia</t>
  </si>
  <si>
    <t>Revisar el procedimiento y ajustar el control de acuerdo con el resultado obtenido luego del proceso de verifación</t>
  </si>
  <si>
    <t>Tarea realizada a principio de la vigencia</t>
  </si>
  <si>
    <t>Comité de Contratación verifica el cumplimiento, contenido del PAA para definir si lo planeado se ha ejecutado, tomar decisiones sobre el cumplimiento o no de esta tarea</t>
  </si>
  <si>
    <t xml:space="preserve">Hacer revisiones trimestrales de la ejecución del Plan Anual de Adquisiciónes versus la contratación vigente al corte de cada trimestre </t>
  </si>
  <si>
    <t>El Plan Sectorial de Educación exige que se haga un seguimiento trimestral a la ejecución del Plan de Adquisiciones, este informe se viene presentando al ministerio desde el primer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</si>
</sst>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92">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Fill="1" applyAlignment="1">
      <alignment vertical="center"/>
    </xf>
    <xf numFmtId="0" fontId="30" fillId="0" borderId="0" xfId="0" applyFont="1" applyFill="1"/>
    <xf numFmtId="0" fontId="28" fillId="0" borderId="0" xfId="0" applyFont="1"/>
    <xf numFmtId="0" fontId="0" fillId="0" borderId="0" xfId="0" pivotButton="1"/>
    <xf numFmtId="0" fontId="13" fillId="0" borderId="0" xfId="0" applyFont="1" applyBorder="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Border="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Border="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Border="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Border="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applyProtection="1"/>
    <xf numFmtId="0" fontId="50" fillId="3" borderId="52" xfId="2" applyFont="1" applyFill="1" applyBorder="1" applyProtection="1"/>
    <xf numFmtId="0" fontId="50" fillId="3" borderId="53" xfId="2" applyFont="1" applyFill="1" applyBorder="1" applyProtection="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Border="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applyProtection="1"/>
    <xf numFmtId="0" fontId="55" fillId="3" borderId="0" xfId="0" applyFont="1" applyFill="1" applyBorder="1" applyAlignment="1" applyProtection="1">
      <alignment horizontal="left" vertical="center" wrapText="1"/>
    </xf>
    <xf numFmtId="0" fontId="56" fillId="3" borderId="0" xfId="0" applyFont="1" applyFill="1" applyBorder="1" applyAlignment="1" applyProtection="1">
      <alignment horizontal="left" vertical="top" wrapText="1"/>
    </xf>
    <xf numFmtId="0" fontId="50" fillId="3" borderId="0" xfId="2" applyFont="1" applyFill="1" applyBorder="1" applyProtection="1"/>
    <xf numFmtId="0" fontId="50" fillId="3" borderId="15" xfId="2" applyFont="1" applyFill="1" applyBorder="1" applyProtection="1"/>
    <xf numFmtId="0" fontId="50" fillId="3" borderId="16" xfId="2" applyFont="1" applyFill="1" applyBorder="1" applyProtection="1"/>
    <xf numFmtId="0" fontId="50" fillId="3" borderId="18" xfId="2" applyFont="1" applyFill="1" applyBorder="1" applyProtection="1"/>
    <xf numFmtId="0" fontId="50" fillId="3" borderId="17" xfId="2" applyFont="1" applyFill="1" applyBorder="1" applyProtection="1"/>
    <xf numFmtId="0" fontId="54" fillId="3" borderId="0" xfId="2" applyFont="1" applyFill="1" applyBorder="1" applyAlignment="1" applyProtection="1">
      <alignment horizontal="left" vertical="center" wrapText="1"/>
    </xf>
    <xf numFmtId="0" fontId="50" fillId="3" borderId="0" xfId="2" applyFont="1" applyFill="1" applyBorder="1" applyAlignment="1" applyProtection="1">
      <alignment horizontal="left" vertical="center" wrapText="1"/>
    </xf>
    <xf numFmtId="0" fontId="50" fillId="3" borderId="0" xfId="2" quotePrefix="1" applyFont="1" applyFill="1" applyBorder="1" applyAlignment="1" applyProtection="1">
      <alignment horizontal="left" vertical="center" wrapText="1"/>
    </xf>
    <xf numFmtId="0" fontId="50" fillId="3" borderId="15" xfId="2" applyFont="1" applyFill="1" applyBorder="1" applyAlignment="1" applyProtection="1"/>
    <xf numFmtId="0" fontId="52" fillId="3" borderId="14" xfId="2" quotePrefix="1" applyFont="1" applyFill="1" applyBorder="1" applyAlignment="1" applyProtection="1">
      <alignment horizontal="left" vertical="top" wrapText="1"/>
    </xf>
    <xf numFmtId="0" fontId="53" fillId="3" borderId="0" xfId="2" quotePrefix="1" applyFont="1" applyFill="1" applyBorder="1" applyAlignment="1" applyProtection="1">
      <alignment horizontal="left" vertical="top" wrapText="1"/>
    </xf>
    <xf numFmtId="0" fontId="53" fillId="3" borderId="15" xfId="2" quotePrefix="1" applyFont="1" applyFill="1" applyBorder="1" applyAlignment="1" applyProtection="1">
      <alignment horizontal="left" vertical="top" wrapText="1"/>
    </xf>
    <xf numFmtId="0" fontId="1" fillId="0" borderId="2" xfId="0" applyFont="1" applyBorder="1" applyAlignment="1" applyProtection="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Fill="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1" fillId="14" borderId="48" xfId="2" applyFont="1" applyFill="1" applyBorder="1" applyAlignment="1" applyProtection="1">
      <alignment horizontal="center" vertical="center" wrapText="1"/>
    </xf>
    <xf numFmtId="0" fontId="51" fillId="14" borderId="49" xfId="2" applyFont="1" applyFill="1" applyBorder="1" applyAlignment="1" applyProtection="1">
      <alignment horizontal="center" vertical="center" wrapText="1"/>
    </xf>
    <xf numFmtId="0" fontId="51" fillId="14" borderId="50" xfId="2" applyFont="1" applyFill="1" applyBorder="1" applyAlignment="1" applyProtection="1">
      <alignment horizontal="center" vertical="center" wrapText="1"/>
    </xf>
    <xf numFmtId="0" fontId="50" fillId="0" borderId="14" xfId="2" quotePrefix="1" applyFont="1" applyBorder="1" applyAlignment="1" applyProtection="1">
      <alignment horizontal="left" vertical="center" wrapText="1"/>
    </xf>
    <xf numFmtId="0" fontId="50" fillId="0" borderId="0" xfId="2" quotePrefix="1" applyFont="1" applyBorder="1" applyAlignment="1" applyProtection="1">
      <alignment horizontal="left" vertical="center" wrapText="1"/>
    </xf>
    <xf numFmtId="0" fontId="50" fillId="0" borderId="15" xfId="2" quotePrefix="1" applyFont="1" applyBorder="1" applyAlignment="1" applyProtection="1">
      <alignment horizontal="left" vertical="center" wrapText="1"/>
    </xf>
    <xf numFmtId="0" fontId="50" fillId="0" borderId="68" xfId="2" quotePrefix="1" applyFont="1" applyBorder="1" applyAlignment="1" applyProtection="1">
      <alignment horizontal="left" vertical="center" wrapText="1"/>
    </xf>
    <xf numFmtId="0" fontId="50" fillId="0" borderId="69" xfId="2" quotePrefix="1" applyFont="1" applyBorder="1" applyAlignment="1" applyProtection="1">
      <alignment horizontal="left" vertical="center" wrapText="1"/>
    </xf>
    <xf numFmtId="0" fontId="50" fillId="0" borderId="70" xfId="2" quotePrefix="1" applyFont="1" applyBorder="1" applyAlignment="1" applyProtection="1">
      <alignment horizontal="left" vertical="center" wrapText="1"/>
    </xf>
    <xf numFmtId="0" fontId="52" fillId="3" borderId="51" xfId="2" quotePrefix="1" applyFont="1" applyFill="1" applyBorder="1" applyAlignment="1" applyProtection="1">
      <alignment horizontal="left" vertical="top" wrapText="1"/>
    </xf>
    <xf numFmtId="0" fontId="53" fillId="3" borderId="52" xfId="2" quotePrefix="1" applyFont="1" applyFill="1" applyBorder="1" applyAlignment="1" applyProtection="1">
      <alignment horizontal="left" vertical="top" wrapText="1"/>
    </xf>
    <xf numFmtId="0" fontId="53" fillId="3" borderId="53" xfId="2" quotePrefix="1" applyFont="1" applyFill="1" applyBorder="1" applyAlignment="1" applyProtection="1">
      <alignment horizontal="left" vertical="top" wrapText="1"/>
    </xf>
    <xf numFmtId="0" fontId="50" fillId="0" borderId="14" xfId="2" quotePrefix="1" applyFont="1" applyBorder="1" applyAlignment="1" applyProtection="1">
      <alignment horizontal="left" vertical="top" wrapText="1"/>
    </xf>
    <xf numFmtId="0" fontId="50" fillId="0" borderId="0" xfId="2" quotePrefix="1" applyFont="1" applyBorder="1" applyAlignment="1" applyProtection="1">
      <alignment horizontal="left" vertical="top" wrapText="1"/>
    </xf>
    <xf numFmtId="0" fontId="50" fillId="0" borderId="15" xfId="2" quotePrefix="1" applyFont="1" applyBorder="1" applyAlignment="1" applyProtection="1">
      <alignment horizontal="left" vertical="top" wrapText="1"/>
    </xf>
    <xf numFmtId="0" fontId="55" fillId="14" borderId="54" xfId="3" applyFont="1" applyFill="1" applyBorder="1" applyAlignment="1" applyProtection="1">
      <alignment horizontal="center" vertical="center" wrapText="1"/>
    </xf>
    <xf numFmtId="0" fontId="55" fillId="14" borderId="55" xfId="3" applyFont="1" applyFill="1" applyBorder="1" applyAlignment="1" applyProtection="1">
      <alignment horizontal="center" vertical="center" wrapText="1"/>
    </xf>
    <xf numFmtId="0" fontId="55" fillId="14" borderId="56" xfId="2" applyFont="1" applyFill="1" applyBorder="1" applyAlignment="1" applyProtection="1">
      <alignment horizontal="center" vertical="center"/>
    </xf>
    <xf numFmtId="0" fontId="55" fillId="14" borderId="57" xfId="2" applyFont="1" applyFill="1" applyBorder="1" applyAlignment="1" applyProtection="1">
      <alignment horizontal="center" vertical="center"/>
    </xf>
    <xf numFmtId="0" fontId="2" fillId="3" borderId="68" xfId="2" quotePrefix="1" applyFont="1" applyFill="1" applyBorder="1" applyAlignment="1" applyProtection="1">
      <alignment horizontal="justify" vertical="center" wrapText="1"/>
    </xf>
    <xf numFmtId="0" fontId="2" fillId="3" borderId="69" xfId="2" quotePrefix="1" applyFont="1" applyFill="1" applyBorder="1" applyAlignment="1" applyProtection="1">
      <alignment horizontal="justify" vertical="center" wrapText="1"/>
    </xf>
    <xf numFmtId="0" fontId="2" fillId="3" borderId="70" xfId="2" quotePrefix="1" applyFont="1" applyFill="1" applyBorder="1" applyAlignment="1" applyProtection="1">
      <alignment horizontal="justify" vertical="center" wrapText="1"/>
    </xf>
    <xf numFmtId="0" fontId="55" fillId="3" borderId="58" xfId="3" applyFont="1" applyFill="1" applyBorder="1" applyAlignment="1" applyProtection="1">
      <alignment horizontal="left" vertical="top" wrapText="1" readingOrder="1"/>
    </xf>
    <xf numFmtId="0" fontId="55" fillId="3" borderId="59" xfId="3" applyFont="1" applyFill="1" applyBorder="1" applyAlignment="1" applyProtection="1">
      <alignment horizontal="left" vertical="top" wrapText="1" readingOrder="1"/>
    </xf>
    <xf numFmtId="0" fontId="56" fillId="3" borderId="60" xfId="2" applyFont="1" applyFill="1" applyBorder="1" applyAlignment="1" applyProtection="1">
      <alignment horizontal="justify" vertical="center" wrapText="1"/>
    </xf>
    <xf numFmtId="0" fontId="56" fillId="3" borderId="61" xfId="2" applyFont="1" applyFill="1" applyBorder="1" applyAlignment="1" applyProtection="1">
      <alignment horizontal="justify" vertical="center" wrapText="1"/>
    </xf>
    <xf numFmtId="0" fontId="55" fillId="3" borderId="62" xfId="0" applyFont="1" applyFill="1" applyBorder="1" applyAlignment="1" applyProtection="1">
      <alignment horizontal="left" vertical="center" wrapText="1"/>
    </xf>
    <xf numFmtId="0" fontId="55" fillId="3" borderId="63" xfId="0" applyFont="1" applyFill="1" applyBorder="1" applyAlignment="1" applyProtection="1">
      <alignment horizontal="left" vertical="center" wrapText="1"/>
    </xf>
    <xf numFmtId="0" fontId="56" fillId="3" borderId="64" xfId="2" applyFont="1" applyFill="1" applyBorder="1" applyAlignment="1" applyProtection="1">
      <alignment horizontal="justify" vertical="center" wrapText="1"/>
    </xf>
    <xf numFmtId="0" fontId="56" fillId="3" borderId="65" xfId="2" applyFont="1" applyFill="1" applyBorder="1" applyAlignment="1" applyProtection="1">
      <alignment horizontal="justify" vertical="center" wrapText="1"/>
    </xf>
    <xf numFmtId="0" fontId="50" fillId="3" borderId="14" xfId="2" applyFont="1" applyFill="1" applyBorder="1" applyAlignment="1" applyProtection="1">
      <alignment horizontal="left" vertical="top" wrapText="1"/>
    </xf>
    <xf numFmtId="0" fontId="50" fillId="3" borderId="0" xfId="2" applyFont="1" applyFill="1" applyBorder="1" applyAlignment="1" applyProtection="1">
      <alignment horizontal="left" vertical="top" wrapText="1"/>
    </xf>
    <xf numFmtId="0" fontId="50" fillId="3" borderId="15" xfId="2" applyFont="1" applyFill="1" applyBorder="1" applyAlignment="1" applyProtection="1">
      <alignment horizontal="left" vertical="top" wrapText="1"/>
    </xf>
    <xf numFmtId="0" fontId="55" fillId="3" borderId="71" xfId="0" applyFont="1" applyFill="1" applyBorder="1" applyAlignment="1" applyProtection="1">
      <alignment horizontal="left" vertical="center" wrapText="1"/>
    </xf>
    <xf numFmtId="0" fontId="55" fillId="3" borderId="72" xfId="0" applyFont="1" applyFill="1" applyBorder="1" applyAlignment="1" applyProtection="1">
      <alignment horizontal="left" vertical="center" wrapText="1"/>
    </xf>
    <xf numFmtId="0" fontId="55" fillId="3" borderId="73" xfId="0" applyFont="1" applyFill="1" applyBorder="1" applyAlignment="1" applyProtection="1">
      <alignment horizontal="left" vertical="center" wrapText="1"/>
    </xf>
    <xf numFmtId="0" fontId="55" fillId="3" borderId="74" xfId="0" applyFont="1" applyFill="1" applyBorder="1" applyAlignment="1" applyProtection="1">
      <alignment horizontal="left" vertical="center" wrapText="1"/>
    </xf>
    <xf numFmtId="0" fontId="56" fillId="3" borderId="66" xfId="0" applyFont="1" applyFill="1" applyBorder="1" applyAlignment="1" applyProtection="1">
      <alignment horizontal="justify" vertical="center" wrapText="1"/>
    </xf>
    <xf numFmtId="0" fontId="56" fillId="3" borderId="67" xfId="0" applyFont="1" applyFill="1" applyBorder="1" applyAlignment="1" applyProtection="1">
      <alignment horizontal="justify"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Border="1" applyAlignment="1">
      <alignment horizontal="left"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2" xfId="0" applyFont="1" applyFill="1" applyBorder="1" applyAlignment="1">
      <alignment horizontal="center" vertical="center" textRotation="90" wrapText="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1" fillId="0" borderId="4" xfId="0" applyFont="1" applyBorder="1" applyAlignment="1" applyProtection="1">
      <alignment horizontal="center" vertical="top"/>
    </xf>
    <xf numFmtId="0" fontId="1" fillId="0" borderId="8" xfId="0" applyFont="1" applyBorder="1" applyAlignment="1" applyProtection="1">
      <alignment horizontal="center" vertical="top"/>
    </xf>
    <xf numFmtId="0" fontId="1" fillId="0" borderId="5" xfId="0" applyFont="1" applyBorder="1" applyAlignment="1" applyProtection="1">
      <alignment horizontal="center" vertical="top"/>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Fill="1" applyBorder="1" applyAlignment="1" applyProtection="1">
      <alignment horizontal="center" vertical="top" wrapText="1"/>
      <protection hidden="1"/>
    </xf>
    <xf numFmtId="0" fontId="4" fillId="0" borderId="8" xfId="0" applyFont="1" applyFill="1" applyBorder="1" applyAlignment="1" applyProtection="1">
      <alignment horizontal="center" vertical="top" wrapText="1"/>
      <protection hidden="1"/>
    </xf>
    <xf numFmtId="0" fontId="4" fillId="0" borderId="5" xfId="0" applyFont="1" applyFill="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Border="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Border="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Border="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0"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Border="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Border="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Border="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Border="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Alignment="1">
      <alignment horizontal="center" vertical="center"/>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4" fillId="0" borderId="17" xfId="0" applyFont="1" applyBorder="1" applyAlignment="1">
      <alignment horizontal="center" vertical="center"/>
    </xf>
    <xf numFmtId="0" fontId="44" fillId="0" borderId="19" xfId="0" applyFont="1" applyBorder="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Border="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4" xfId="0" applyFont="1" applyBorder="1" applyAlignment="1">
      <alignment horizontal="center" vertical="center" wrapText="1"/>
    </xf>
    <xf numFmtId="0" fontId="44" fillId="0" borderId="0" xfId="0" applyFont="1" applyBorder="1" applyAlignment="1">
      <alignment horizontal="center" vertical="center"/>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Border="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Border="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Border="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Border="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852">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0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3.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zoomScale="110" zoomScaleNormal="110" workbookViewId="0">
      <selection activeCell="E13" sqref="E13:F13"/>
    </sheetView>
  </sheetViews>
  <sheetFormatPr baseColWidth="10" defaultRowHeight="15" x14ac:dyDescent="0.25"/>
  <cols>
    <col min="1" max="1" width="2.85546875" style="84" customWidth="1"/>
    <col min="2" max="3" width="24.7109375" style="84" customWidth="1"/>
    <col min="4" max="4" width="16" style="84" customWidth="1"/>
    <col min="5" max="5" width="24.7109375" style="84" customWidth="1"/>
    <col min="6" max="6" width="27.7109375" style="84" customWidth="1"/>
    <col min="7" max="8" width="24.7109375" style="84" customWidth="1"/>
    <col min="9" max="16384" width="11.42578125" style="84"/>
  </cols>
  <sheetData>
    <row r="1" spans="2:8" ht="15.75" thickBot="1" x14ac:dyDescent="0.3"/>
    <row r="2" spans="2:8" ht="18" x14ac:dyDescent="0.25">
      <c r="B2" s="140" t="s">
        <v>166</v>
      </c>
      <c r="C2" s="141"/>
      <c r="D2" s="141"/>
      <c r="E2" s="141"/>
      <c r="F2" s="141"/>
      <c r="G2" s="141"/>
      <c r="H2" s="142"/>
    </row>
    <row r="3" spans="2:8" x14ac:dyDescent="0.25">
      <c r="B3" s="85"/>
      <c r="C3" s="86"/>
      <c r="D3" s="86"/>
      <c r="E3" s="86"/>
      <c r="F3" s="86"/>
      <c r="G3" s="86"/>
      <c r="H3" s="87"/>
    </row>
    <row r="4" spans="2:8" ht="63" customHeight="1" x14ac:dyDescent="0.25">
      <c r="B4" s="143" t="s">
        <v>209</v>
      </c>
      <c r="C4" s="144"/>
      <c r="D4" s="144"/>
      <c r="E4" s="144"/>
      <c r="F4" s="144"/>
      <c r="G4" s="144"/>
      <c r="H4" s="145"/>
    </row>
    <row r="5" spans="2:8" ht="63" customHeight="1" x14ac:dyDescent="0.25">
      <c r="B5" s="146"/>
      <c r="C5" s="147"/>
      <c r="D5" s="147"/>
      <c r="E5" s="147"/>
      <c r="F5" s="147"/>
      <c r="G5" s="147"/>
      <c r="H5" s="148"/>
    </row>
    <row r="6" spans="2:8" ht="16.5" x14ac:dyDescent="0.25">
      <c r="B6" s="149" t="s">
        <v>164</v>
      </c>
      <c r="C6" s="150"/>
      <c r="D6" s="150"/>
      <c r="E6" s="150"/>
      <c r="F6" s="150"/>
      <c r="G6" s="150"/>
      <c r="H6" s="151"/>
    </row>
    <row r="7" spans="2:8" ht="95.25" customHeight="1" x14ac:dyDescent="0.25">
      <c r="B7" s="159" t="s">
        <v>169</v>
      </c>
      <c r="C7" s="160"/>
      <c r="D7" s="160"/>
      <c r="E7" s="160"/>
      <c r="F7" s="160"/>
      <c r="G7" s="160"/>
      <c r="H7" s="161"/>
    </row>
    <row r="8" spans="2:8" ht="16.5" x14ac:dyDescent="0.25">
      <c r="B8" s="122"/>
      <c r="C8" s="123"/>
      <c r="D8" s="123"/>
      <c r="E8" s="123"/>
      <c r="F8" s="123"/>
      <c r="G8" s="123"/>
      <c r="H8" s="124"/>
    </row>
    <row r="9" spans="2:8" ht="16.5" customHeight="1" x14ac:dyDescent="0.25">
      <c r="B9" s="152" t="s">
        <v>202</v>
      </c>
      <c r="C9" s="153"/>
      <c r="D9" s="153"/>
      <c r="E9" s="153"/>
      <c r="F9" s="153"/>
      <c r="G9" s="153"/>
      <c r="H9" s="154"/>
    </row>
    <row r="10" spans="2:8" ht="44.25" customHeight="1" x14ac:dyDescent="0.25">
      <c r="B10" s="152"/>
      <c r="C10" s="153"/>
      <c r="D10" s="153"/>
      <c r="E10" s="153"/>
      <c r="F10" s="153"/>
      <c r="G10" s="153"/>
      <c r="H10" s="154"/>
    </row>
    <row r="11" spans="2:8" ht="15.75" thickBot="1" x14ac:dyDescent="0.3">
      <c r="B11" s="110"/>
      <c r="C11" s="113"/>
      <c r="D11" s="118"/>
      <c r="E11" s="119"/>
      <c r="F11" s="119"/>
      <c r="G11" s="120"/>
      <c r="H11" s="121"/>
    </row>
    <row r="12" spans="2:8" ht="15.75" thickTop="1" x14ac:dyDescent="0.25">
      <c r="B12" s="110"/>
      <c r="C12" s="155" t="s">
        <v>165</v>
      </c>
      <c r="D12" s="156"/>
      <c r="E12" s="157" t="s">
        <v>203</v>
      </c>
      <c r="F12" s="158"/>
      <c r="G12" s="113"/>
      <c r="H12" s="114"/>
    </row>
    <row r="13" spans="2:8" ht="35.25" customHeight="1" x14ac:dyDescent="0.25">
      <c r="B13" s="110"/>
      <c r="C13" s="162" t="s">
        <v>196</v>
      </c>
      <c r="D13" s="163"/>
      <c r="E13" s="164" t="s">
        <v>201</v>
      </c>
      <c r="F13" s="165"/>
      <c r="G13" s="113"/>
      <c r="H13" s="114"/>
    </row>
    <row r="14" spans="2:8" ht="17.25" customHeight="1" x14ac:dyDescent="0.25">
      <c r="B14" s="110"/>
      <c r="C14" s="162" t="s">
        <v>197</v>
      </c>
      <c r="D14" s="163"/>
      <c r="E14" s="164" t="s">
        <v>199</v>
      </c>
      <c r="F14" s="165"/>
      <c r="G14" s="113"/>
      <c r="H14" s="114"/>
    </row>
    <row r="15" spans="2:8" ht="19.5" customHeight="1" x14ac:dyDescent="0.25">
      <c r="B15" s="110"/>
      <c r="C15" s="162" t="s">
        <v>198</v>
      </c>
      <c r="D15" s="163"/>
      <c r="E15" s="164" t="s">
        <v>200</v>
      </c>
      <c r="F15" s="165"/>
      <c r="G15" s="113"/>
      <c r="H15" s="114"/>
    </row>
    <row r="16" spans="2:8" ht="69.75" customHeight="1" x14ac:dyDescent="0.25">
      <c r="B16" s="110"/>
      <c r="C16" s="162" t="s">
        <v>167</v>
      </c>
      <c r="D16" s="163"/>
      <c r="E16" s="164" t="s">
        <v>168</v>
      </c>
      <c r="F16" s="165"/>
      <c r="G16" s="113"/>
      <c r="H16" s="114"/>
    </row>
    <row r="17" spans="2:8" ht="34.5" customHeight="1" x14ac:dyDescent="0.25">
      <c r="B17" s="110"/>
      <c r="C17" s="166" t="s">
        <v>2</v>
      </c>
      <c r="D17" s="167"/>
      <c r="E17" s="168" t="s">
        <v>210</v>
      </c>
      <c r="F17" s="169"/>
      <c r="G17" s="113"/>
      <c r="H17" s="114"/>
    </row>
    <row r="18" spans="2:8" ht="27.75" customHeight="1" x14ac:dyDescent="0.25">
      <c r="B18" s="110"/>
      <c r="C18" s="166" t="s">
        <v>3</v>
      </c>
      <c r="D18" s="167"/>
      <c r="E18" s="168" t="s">
        <v>211</v>
      </c>
      <c r="F18" s="169"/>
      <c r="G18" s="113"/>
      <c r="H18" s="114"/>
    </row>
    <row r="19" spans="2:8" ht="28.5" customHeight="1" x14ac:dyDescent="0.25">
      <c r="B19" s="110"/>
      <c r="C19" s="166" t="s">
        <v>42</v>
      </c>
      <c r="D19" s="167"/>
      <c r="E19" s="168" t="s">
        <v>212</v>
      </c>
      <c r="F19" s="169"/>
      <c r="G19" s="113"/>
      <c r="H19" s="114"/>
    </row>
    <row r="20" spans="2:8" ht="72.75" customHeight="1" x14ac:dyDescent="0.25">
      <c r="B20" s="110"/>
      <c r="C20" s="166" t="s">
        <v>1</v>
      </c>
      <c r="D20" s="167"/>
      <c r="E20" s="168" t="s">
        <v>213</v>
      </c>
      <c r="F20" s="169"/>
      <c r="G20" s="113"/>
      <c r="H20" s="114"/>
    </row>
    <row r="21" spans="2:8" ht="64.5" customHeight="1" x14ac:dyDescent="0.25">
      <c r="B21" s="110"/>
      <c r="C21" s="166" t="s">
        <v>50</v>
      </c>
      <c r="D21" s="167"/>
      <c r="E21" s="168" t="s">
        <v>171</v>
      </c>
      <c r="F21" s="169"/>
      <c r="G21" s="113"/>
      <c r="H21" s="114"/>
    </row>
    <row r="22" spans="2:8" ht="71.25" customHeight="1" x14ac:dyDescent="0.25">
      <c r="B22" s="110"/>
      <c r="C22" s="166" t="s">
        <v>170</v>
      </c>
      <c r="D22" s="167"/>
      <c r="E22" s="168" t="s">
        <v>172</v>
      </c>
      <c r="F22" s="169"/>
      <c r="G22" s="113"/>
      <c r="H22" s="114"/>
    </row>
    <row r="23" spans="2:8" ht="55.5" customHeight="1" x14ac:dyDescent="0.25">
      <c r="B23" s="110"/>
      <c r="C23" s="173" t="s">
        <v>173</v>
      </c>
      <c r="D23" s="174"/>
      <c r="E23" s="168" t="s">
        <v>174</v>
      </c>
      <c r="F23" s="169"/>
      <c r="G23" s="113"/>
      <c r="H23" s="114"/>
    </row>
    <row r="24" spans="2:8" ht="42" customHeight="1" x14ac:dyDescent="0.25">
      <c r="B24" s="110"/>
      <c r="C24" s="173" t="s">
        <v>48</v>
      </c>
      <c r="D24" s="174"/>
      <c r="E24" s="168" t="s">
        <v>175</v>
      </c>
      <c r="F24" s="169"/>
      <c r="G24" s="113"/>
      <c r="H24" s="114"/>
    </row>
    <row r="25" spans="2:8" ht="59.25" customHeight="1" x14ac:dyDescent="0.25">
      <c r="B25" s="110"/>
      <c r="C25" s="173" t="s">
        <v>163</v>
      </c>
      <c r="D25" s="174"/>
      <c r="E25" s="168" t="s">
        <v>176</v>
      </c>
      <c r="F25" s="169"/>
      <c r="G25" s="113"/>
      <c r="H25" s="114"/>
    </row>
    <row r="26" spans="2:8" ht="23.25" customHeight="1" x14ac:dyDescent="0.25">
      <c r="B26" s="110"/>
      <c r="C26" s="173" t="s">
        <v>12</v>
      </c>
      <c r="D26" s="174"/>
      <c r="E26" s="168" t="s">
        <v>177</v>
      </c>
      <c r="F26" s="169"/>
      <c r="G26" s="113"/>
      <c r="H26" s="114"/>
    </row>
    <row r="27" spans="2:8" ht="30.75" customHeight="1" x14ac:dyDescent="0.25">
      <c r="B27" s="110"/>
      <c r="C27" s="173" t="s">
        <v>181</v>
      </c>
      <c r="D27" s="174"/>
      <c r="E27" s="168" t="s">
        <v>178</v>
      </c>
      <c r="F27" s="169"/>
      <c r="G27" s="113"/>
      <c r="H27" s="114"/>
    </row>
    <row r="28" spans="2:8" ht="35.25" customHeight="1" x14ac:dyDescent="0.25">
      <c r="B28" s="110"/>
      <c r="C28" s="173" t="s">
        <v>182</v>
      </c>
      <c r="D28" s="174"/>
      <c r="E28" s="168" t="s">
        <v>179</v>
      </c>
      <c r="F28" s="169"/>
      <c r="G28" s="113"/>
      <c r="H28" s="114"/>
    </row>
    <row r="29" spans="2:8" ht="33" customHeight="1" x14ac:dyDescent="0.25">
      <c r="B29" s="110"/>
      <c r="C29" s="173" t="s">
        <v>182</v>
      </c>
      <c r="D29" s="174"/>
      <c r="E29" s="168" t="s">
        <v>179</v>
      </c>
      <c r="F29" s="169"/>
      <c r="G29" s="113"/>
      <c r="H29" s="114"/>
    </row>
    <row r="30" spans="2:8" ht="30" customHeight="1" x14ac:dyDescent="0.25">
      <c r="B30" s="110"/>
      <c r="C30" s="173" t="s">
        <v>183</v>
      </c>
      <c r="D30" s="174"/>
      <c r="E30" s="168" t="s">
        <v>180</v>
      </c>
      <c r="F30" s="169"/>
      <c r="G30" s="113"/>
      <c r="H30" s="114"/>
    </row>
    <row r="31" spans="2:8" ht="35.25" customHeight="1" x14ac:dyDescent="0.25">
      <c r="B31" s="110"/>
      <c r="C31" s="173" t="s">
        <v>184</v>
      </c>
      <c r="D31" s="174"/>
      <c r="E31" s="168" t="s">
        <v>185</v>
      </c>
      <c r="F31" s="169"/>
      <c r="G31" s="113"/>
      <c r="H31" s="114"/>
    </row>
    <row r="32" spans="2:8" ht="31.5" customHeight="1" x14ac:dyDescent="0.25">
      <c r="B32" s="110"/>
      <c r="C32" s="173" t="s">
        <v>186</v>
      </c>
      <c r="D32" s="174"/>
      <c r="E32" s="168" t="s">
        <v>187</v>
      </c>
      <c r="F32" s="169"/>
      <c r="G32" s="113"/>
      <c r="H32" s="114"/>
    </row>
    <row r="33" spans="2:8" ht="35.25" customHeight="1" x14ac:dyDescent="0.25">
      <c r="B33" s="110"/>
      <c r="C33" s="173" t="s">
        <v>188</v>
      </c>
      <c r="D33" s="174"/>
      <c r="E33" s="168" t="s">
        <v>189</v>
      </c>
      <c r="F33" s="169"/>
      <c r="G33" s="113"/>
      <c r="H33" s="114"/>
    </row>
    <row r="34" spans="2:8" ht="59.25" customHeight="1" x14ac:dyDescent="0.25">
      <c r="B34" s="110"/>
      <c r="C34" s="173" t="s">
        <v>190</v>
      </c>
      <c r="D34" s="174"/>
      <c r="E34" s="168" t="s">
        <v>191</v>
      </c>
      <c r="F34" s="169"/>
      <c r="G34" s="113"/>
      <c r="H34" s="114"/>
    </row>
    <row r="35" spans="2:8" ht="29.25" customHeight="1" x14ac:dyDescent="0.25">
      <c r="B35" s="110"/>
      <c r="C35" s="173" t="s">
        <v>29</v>
      </c>
      <c r="D35" s="174"/>
      <c r="E35" s="168" t="s">
        <v>192</v>
      </c>
      <c r="F35" s="169"/>
      <c r="G35" s="113"/>
      <c r="H35" s="114"/>
    </row>
    <row r="36" spans="2:8" ht="82.5" customHeight="1" x14ac:dyDescent="0.25">
      <c r="B36" s="110"/>
      <c r="C36" s="173" t="s">
        <v>194</v>
      </c>
      <c r="D36" s="174"/>
      <c r="E36" s="168" t="s">
        <v>193</v>
      </c>
      <c r="F36" s="169"/>
      <c r="G36" s="113"/>
      <c r="H36" s="114"/>
    </row>
    <row r="37" spans="2:8" ht="46.5" customHeight="1" x14ac:dyDescent="0.25">
      <c r="B37" s="110"/>
      <c r="C37" s="173" t="s">
        <v>39</v>
      </c>
      <c r="D37" s="174"/>
      <c r="E37" s="168" t="s">
        <v>195</v>
      </c>
      <c r="F37" s="169"/>
      <c r="G37" s="113"/>
      <c r="H37" s="114"/>
    </row>
    <row r="38" spans="2:8" ht="6.75" customHeight="1" thickBot="1" x14ac:dyDescent="0.3">
      <c r="B38" s="110"/>
      <c r="C38" s="175"/>
      <c r="D38" s="176"/>
      <c r="E38" s="177"/>
      <c r="F38" s="178"/>
      <c r="G38" s="113"/>
      <c r="H38" s="114"/>
    </row>
    <row r="39" spans="2:8" ht="15.75" thickTop="1" x14ac:dyDescent="0.25">
      <c r="B39" s="110"/>
      <c r="C39" s="111"/>
      <c r="D39" s="111"/>
      <c r="E39" s="112"/>
      <c r="F39" s="112"/>
      <c r="G39" s="113"/>
      <c r="H39" s="114"/>
    </row>
    <row r="40" spans="2:8" ht="21" customHeight="1" x14ac:dyDescent="0.25">
      <c r="B40" s="170" t="s">
        <v>204</v>
      </c>
      <c r="C40" s="171"/>
      <c r="D40" s="171"/>
      <c r="E40" s="171"/>
      <c r="F40" s="171"/>
      <c r="G40" s="171"/>
      <c r="H40" s="172"/>
    </row>
    <row r="41" spans="2:8" ht="20.25" customHeight="1" x14ac:dyDescent="0.25">
      <c r="B41" s="170" t="s">
        <v>205</v>
      </c>
      <c r="C41" s="171"/>
      <c r="D41" s="171"/>
      <c r="E41" s="171"/>
      <c r="F41" s="171"/>
      <c r="G41" s="171"/>
      <c r="H41" s="172"/>
    </row>
    <row r="42" spans="2:8" ht="20.25" customHeight="1" x14ac:dyDescent="0.25">
      <c r="B42" s="170" t="s">
        <v>206</v>
      </c>
      <c r="C42" s="171"/>
      <c r="D42" s="171"/>
      <c r="E42" s="171"/>
      <c r="F42" s="171"/>
      <c r="G42" s="171"/>
      <c r="H42" s="172"/>
    </row>
    <row r="43" spans="2:8" ht="20.25" customHeight="1" x14ac:dyDescent="0.25">
      <c r="B43" s="170" t="s">
        <v>207</v>
      </c>
      <c r="C43" s="171"/>
      <c r="D43" s="171"/>
      <c r="E43" s="171"/>
      <c r="F43" s="171"/>
      <c r="G43" s="171"/>
      <c r="H43" s="172"/>
    </row>
    <row r="44" spans="2:8" x14ac:dyDescent="0.25">
      <c r="B44" s="170" t="s">
        <v>208</v>
      </c>
      <c r="C44" s="171"/>
      <c r="D44" s="171"/>
      <c r="E44" s="171"/>
      <c r="F44" s="171"/>
      <c r="G44" s="171"/>
      <c r="H44" s="172"/>
    </row>
    <row r="45" spans="2:8" ht="15.75" thickBot="1" x14ac:dyDescent="0.3">
      <c r="B45" s="115"/>
      <c r="C45" s="116"/>
      <c r="D45" s="116"/>
      <c r="E45" s="116"/>
      <c r="F45" s="116"/>
      <c r="G45" s="116"/>
      <c r="H45" s="117"/>
    </row>
  </sheetData>
  <mergeCells count="64">
    <mergeCell ref="E28:F28"/>
    <mergeCell ref="C28:D28"/>
    <mergeCell ref="C16:D16"/>
    <mergeCell ref="E16:F16"/>
    <mergeCell ref="C14:D14"/>
    <mergeCell ref="E14:F14"/>
    <mergeCell ref="C15:D15"/>
    <mergeCell ref="E15:F15"/>
    <mergeCell ref="E22:F22"/>
    <mergeCell ref="C22:D22"/>
    <mergeCell ref="C25:D25"/>
    <mergeCell ref="E25:F25"/>
    <mergeCell ref="B41:H41"/>
    <mergeCell ref="C38:D38"/>
    <mergeCell ref="E38:F38"/>
    <mergeCell ref="C37:D37"/>
    <mergeCell ref="E37:F37"/>
    <mergeCell ref="C33:D33"/>
    <mergeCell ref="B40:H40"/>
    <mergeCell ref="C29:D29"/>
    <mergeCell ref="E29:F29"/>
    <mergeCell ref="C30:D30"/>
    <mergeCell ref="E30:F30"/>
    <mergeCell ref="E33:F33"/>
    <mergeCell ref="C34:D34"/>
    <mergeCell ref="C35:D35"/>
    <mergeCell ref="E35:F35"/>
    <mergeCell ref="C36:D36"/>
    <mergeCell ref="E36:F36"/>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13:D13"/>
    <mergeCell ref="E13:F13"/>
    <mergeCell ref="C17:D17"/>
    <mergeCell ref="E17:F17"/>
    <mergeCell ref="C21:D21"/>
    <mergeCell ref="C18:D18"/>
    <mergeCell ref="C19:D19"/>
    <mergeCell ref="C20:D20"/>
    <mergeCell ref="E18:F18"/>
    <mergeCell ref="E19:F19"/>
    <mergeCell ref="E20:F20"/>
    <mergeCell ref="E21:F21"/>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4"/>
      <c r="CK1" s="84"/>
      <c r="CL1" s="84"/>
      <c r="CM1" s="84"/>
      <c r="CN1" s="84"/>
      <c r="CO1" s="84"/>
      <c r="CP1" s="84"/>
      <c r="CQ1" s="84"/>
      <c r="CR1" s="84"/>
      <c r="CS1" s="84"/>
      <c r="CT1" s="84"/>
      <c r="CU1" s="84"/>
    </row>
    <row r="2" spans="1:99" ht="18" customHeight="1" x14ac:dyDescent="0.25">
      <c r="A2" s="84"/>
      <c r="B2" s="240" t="s">
        <v>161</v>
      </c>
      <c r="C2" s="240"/>
      <c r="D2" s="240"/>
      <c r="E2" s="240"/>
      <c r="F2" s="240"/>
      <c r="G2" s="240"/>
      <c r="H2" s="240"/>
      <c r="I2" s="240"/>
      <c r="J2" s="278" t="s">
        <v>2</v>
      </c>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c r="CN2" s="84"/>
      <c r="CO2" s="84"/>
      <c r="CP2" s="84"/>
      <c r="CQ2" s="84"/>
      <c r="CR2" s="84"/>
      <c r="CS2" s="84"/>
      <c r="CT2" s="84"/>
      <c r="CU2" s="84"/>
    </row>
    <row r="3" spans="1:99" ht="18.75" customHeight="1" x14ac:dyDescent="0.25">
      <c r="A3" s="84"/>
      <c r="B3" s="240"/>
      <c r="C3" s="240"/>
      <c r="D3" s="240"/>
      <c r="E3" s="240"/>
      <c r="F3" s="240"/>
      <c r="G3" s="240"/>
      <c r="H3" s="240"/>
      <c r="I3" s="240"/>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c r="CN3" s="84"/>
      <c r="CO3" s="84"/>
      <c r="CP3" s="84"/>
      <c r="CQ3" s="84"/>
      <c r="CR3" s="84"/>
      <c r="CS3" s="84"/>
      <c r="CT3" s="84"/>
      <c r="CU3" s="84"/>
    </row>
    <row r="4" spans="1:99" ht="15" customHeight="1" x14ac:dyDescent="0.25">
      <c r="A4" s="84"/>
      <c r="B4" s="240"/>
      <c r="C4" s="240"/>
      <c r="D4" s="240"/>
      <c r="E4" s="240"/>
      <c r="F4" s="240"/>
      <c r="G4" s="240"/>
      <c r="H4" s="240"/>
      <c r="I4" s="240"/>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c r="BT4" s="84"/>
      <c r="BU4" s="84"/>
      <c r="BV4" s="84"/>
      <c r="BW4" s="84"/>
      <c r="BX4" s="84"/>
      <c r="BY4" s="84"/>
      <c r="BZ4" s="84"/>
      <c r="CA4" s="84"/>
      <c r="CB4" s="84"/>
      <c r="CC4" s="84"/>
      <c r="CD4" s="84"/>
      <c r="CE4" s="84"/>
      <c r="CF4" s="84"/>
      <c r="CG4" s="84"/>
      <c r="CH4" s="84"/>
      <c r="CI4" s="84"/>
      <c r="CJ4" s="84"/>
      <c r="CK4" s="84"/>
      <c r="CL4" s="84"/>
      <c r="CM4" s="84"/>
      <c r="CN4" s="84"/>
      <c r="CO4" s="84"/>
      <c r="CP4" s="84"/>
      <c r="CQ4" s="84"/>
      <c r="CR4" s="84"/>
      <c r="CS4" s="84"/>
      <c r="CT4" s="84"/>
      <c r="CU4" s="84"/>
    </row>
    <row r="5" spans="1:99" ht="15.75" thickBot="1" x14ac:dyDescent="0.3">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c r="CL5" s="84"/>
      <c r="CM5" s="84"/>
      <c r="CN5" s="84"/>
      <c r="CO5" s="84"/>
      <c r="CP5" s="84"/>
      <c r="CQ5" s="84"/>
      <c r="CR5" s="84"/>
      <c r="CS5" s="84"/>
      <c r="CT5" s="84"/>
      <c r="CU5" s="84"/>
    </row>
    <row r="6" spans="1:99" ht="15" customHeight="1" x14ac:dyDescent="0.25">
      <c r="A6" s="84"/>
      <c r="B6" s="290" t="s">
        <v>4</v>
      </c>
      <c r="C6" s="290"/>
      <c r="D6" s="291"/>
      <c r="E6" s="279" t="s">
        <v>116</v>
      </c>
      <c r="F6" s="280"/>
      <c r="G6" s="280"/>
      <c r="H6" s="280"/>
      <c r="I6" s="281"/>
      <c r="J6" s="275" t="str">
        <f ca="1">IF(AND('GESTION ACADEMIA'!$H$10="Muy Alta",'GESTION ACADEMIA'!$L$10="Leve"),CONCATENATE("R",'GESTION ACADEMIA'!$A$10),"")</f>
        <v/>
      </c>
      <c r="K6" s="276"/>
      <c r="L6" s="276" t="str">
        <f ca="1">IF(AND('GESTION ACADEMIA'!$H$16="Muy Alta",'GESTION ACADEMIA'!$L$16="Leve"),CONCATENATE("R",'GESTION ACADEMIA'!$A$16),"")</f>
        <v/>
      </c>
      <c r="M6" s="276"/>
      <c r="N6" s="276" t="str">
        <f ca="1">IF(AND('GESTION ACADEMIA'!$H$22="Muy Alta",'GESTION ACADEMIA'!$L$22="Leve"),CONCATENATE("R",'GESTION ACADEMIA'!$A$22),"")</f>
        <v/>
      </c>
      <c r="O6" s="277"/>
      <c r="P6" s="275" t="str">
        <f ca="1">IF(AND('GESTION ACADEMIA'!$H$10="Muy Alta",'GESTION ACADEMIA'!$L$10="Menor"),CONCATENATE("R",'GESTION ACADEMIA'!$A$10),"")</f>
        <v/>
      </c>
      <c r="Q6" s="276"/>
      <c r="R6" s="276" t="str">
        <f ca="1">IF(AND('GESTION ACADEMIA'!$H$16="Muy Alta",'GESTION ACADEMIA'!$L$16="Menor"),CONCATENATE("R",'GESTION ACADEMIA'!$A$16),"")</f>
        <v/>
      </c>
      <c r="S6" s="276"/>
      <c r="T6" s="276" t="str">
        <f ca="1">IF(AND('GESTION ACADEMIA'!$H$22="Muy Alta",'GESTION ACADEMIA'!$L$22="Menor"),CONCATENATE("R",'GESTION ACADEMIA'!$A$22),"")</f>
        <v/>
      </c>
      <c r="U6" s="277"/>
      <c r="V6" s="275" t="str">
        <f ca="1">IF(AND('GESTION ACADEMIA'!$H$10="Muy Alta",'GESTION ACADEMIA'!$L$10="Moderado"),CONCATENATE("R",'GESTION ACADEMIA'!$A$10),"")</f>
        <v/>
      </c>
      <c r="W6" s="276"/>
      <c r="X6" s="276" t="str">
        <f ca="1">IF(AND('GESTION ACADEMIA'!$H$16="Muy Alta",'GESTION ACADEMIA'!$L$16="Moderado"),CONCATENATE("R",'GESTION ACADEMIA'!$A$16),"")</f>
        <v/>
      </c>
      <c r="Y6" s="276"/>
      <c r="Z6" s="276" t="str">
        <f ca="1">IF(AND('GESTION ACADEMIA'!$H$22="Muy Alta",'GESTION ACADEMIA'!$L$22="Moderado"),CONCATENATE("R",'GESTION ACADEMIA'!$A$22),"")</f>
        <v/>
      </c>
      <c r="AA6" s="277"/>
      <c r="AB6" s="275" t="str">
        <f ca="1">IF(AND('GESTION ACADEMIA'!$H$10="Muy Alta",'GESTION ACADEMIA'!$L$10="Mayor"),CONCATENATE("R",'GESTION ACADEMIA'!$A$10),"")</f>
        <v/>
      </c>
      <c r="AC6" s="276"/>
      <c r="AD6" s="276" t="str">
        <f ca="1">IF(AND('GESTION ACADEMIA'!$H$16="Muy Alta",'GESTION ACADEMIA'!$L$16="Mayor"),CONCATENATE("R",'GESTION ACADEMIA'!$A$16),"")</f>
        <v/>
      </c>
      <c r="AE6" s="276"/>
      <c r="AF6" s="276" t="str">
        <f ca="1">IF(AND('GESTION ACADEMIA'!$H$22="Muy Alta",'GESTION ACADEMIA'!$L$22="Mayor"),CONCATENATE("R",'GESTION ACADEMIA'!$A$22),"")</f>
        <v/>
      </c>
      <c r="AG6" s="277"/>
      <c r="AH6" s="265" t="str">
        <f ca="1">IF(AND('GESTION ACADEMIA'!$H$10="Muy Alta",'GESTION ACADEMIA'!$L$10="Catastrófico"),CONCATENATE("R",'GESTION ACADEMIA'!$A$10),"")</f>
        <v/>
      </c>
      <c r="AI6" s="266"/>
      <c r="AJ6" s="266" t="str">
        <f ca="1">IF(AND('GESTION ACADEMIA'!$H$16="Muy Alta",'GESTION ACADEMIA'!$L$16="Catastrófico"),CONCATENATE("R",'GESTION ACADEMIA'!$A$16),"")</f>
        <v/>
      </c>
      <c r="AK6" s="266"/>
      <c r="AL6" s="266" t="str">
        <f ca="1">IF(AND('GESTION ACADEMIA'!$H$22="Muy Alta",'GESTION ACADEMIA'!$L$22="Catastrófico"),CONCATENATE("R",'GESTION ACADEMIA'!$A$22),"")</f>
        <v/>
      </c>
      <c r="AM6" s="267"/>
      <c r="AO6" s="292" t="s">
        <v>79</v>
      </c>
      <c r="AP6" s="293"/>
      <c r="AQ6" s="293"/>
      <c r="AR6" s="293"/>
      <c r="AS6" s="293"/>
      <c r="AT6" s="294"/>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4"/>
      <c r="BW6" s="84"/>
      <c r="BX6" s="84"/>
      <c r="BY6" s="84"/>
      <c r="BZ6" s="84"/>
      <c r="CA6" s="84"/>
      <c r="CB6" s="84"/>
    </row>
    <row r="7" spans="1:99" ht="15" customHeight="1" x14ac:dyDescent="0.25">
      <c r="A7" s="84"/>
      <c r="B7" s="290"/>
      <c r="C7" s="290"/>
      <c r="D7" s="291"/>
      <c r="E7" s="282"/>
      <c r="F7" s="283"/>
      <c r="G7" s="283"/>
      <c r="H7" s="283"/>
      <c r="I7" s="284"/>
      <c r="J7" s="268"/>
      <c r="K7" s="269"/>
      <c r="L7" s="269"/>
      <c r="M7" s="269"/>
      <c r="N7" s="269"/>
      <c r="O7" s="271"/>
      <c r="P7" s="268"/>
      <c r="Q7" s="269"/>
      <c r="R7" s="269"/>
      <c r="S7" s="269"/>
      <c r="T7" s="269"/>
      <c r="U7" s="271"/>
      <c r="V7" s="268"/>
      <c r="W7" s="269"/>
      <c r="X7" s="269"/>
      <c r="Y7" s="269"/>
      <c r="Z7" s="269"/>
      <c r="AA7" s="271"/>
      <c r="AB7" s="268"/>
      <c r="AC7" s="269"/>
      <c r="AD7" s="269"/>
      <c r="AE7" s="269"/>
      <c r="AF7" s="269"/>
      <c r="AG7" s="271"/>
      <c r="AH7" s="259"/>
      <c r="AI7" s="260"/>
      <c r="AJ7" s="260"/>
      <c r="AK7" s="260"/>
      <c r="AL7" s="260"/>
      <c r="AM7" s="261"/>
      <c r="AN7" s="84"/>
      <c r="AO7" s="295"/>
      <c r="AP7" s="296"/>
      <c r="AQ7" s="296"/>
      <c r="AR7" s="296"/>
      <c r="AS7" s="296"/>
      <c r="AT7" s="297"/>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row>
    <row r="8" spans="1:99" ht="15" customHeight="1" x14ac:dyDescent="0.25">
      <c r="A8" s="84"/>
      <c r="B8" s="290"/>
      <c r="C8" s="290"/>
      <c r="D8" s="291"/>
      <c r="E8" s="282"/>
      <c r="F8" s="283"/>
      <c r="G8" s="283"/>
      <c r="H8" s="283"/>
      <c r="I8" s="284"/>
      <c r="J8" s="268" t="str">
        <f ca="1">IF(AND('GESTION ACADEMIA'!$H$28="Muy Alta",'GESTION ACADEMIA'!$L$28="Leve"),CONCATENATE("R",'GESTION ACADEMIA'!$A$28),"")</f>
        <v/>
      </c>
      <c r="K8" s="269"/>
      <c r="L8" s="270" t="str">
        <f ca="1">IF(AND('GESTION ACADEMIA'!$H$34="Muy Alta",'GESTION ACADEMIA'!$L$34="Leve"),CONCATENATE("R",'GESTION ACADEMIA'!$A$34),"")</f>
        <v/>
      </c>
      <c r="M8" s="270"/>
      <c r="N8" s="270" t="str">
        <f ca="1">IF(AND('GESTION ACADEMIA'!$H$40="Muy Alta",'GESTION ACADEMIA'!$L$40="Leve"),CONCATENATE("R",'GESTION ACADEMIA'!$A$40),"")</f>
        <v/>
      </c>
      <c r="O8" s="271"/>
      <c r="P8" s="268" t="str">
        <f ca="1">IF(AND('GESTION ACADEMIA'!$H$28="Muy Alta",'GESTION ACADEMIA'!$L$28="Menor"),CONCATENATE("R",'GESTION ACADEMIA'!$A$28),"")</f>
        <v/>
      </c>
      <c r="Q8" s="269"/>
      <c r="R8" s="270" t="str">
        <f ca="1">IF(AND('GESTION ACADEMIA'!$H$34="Muy Alta",'GESTION ACADEMIA'!$L$34="Menor"),CONCATENATE("R",'GESTION ACADEMIA'!$A$34),"")</f>
        <v/>
      </c>
      <c r="S8" s="270"/>
      <c r="T8" s="270" t="str">
        <f ca="1">IF(AND('GESTION ACADEMIA'!$H$40="Muy Alta",'GESTION ACADEMIA'!$L$40="Menor"),CONCATENATE("R",'GESTION ACADEMIA'!$A$40),"")</f>
        <v/>
      </c>
      <c r="U8" s="271"/>
      <c r="V8" s="268" t="str">
        <f ca="1">IF(AND('GESTION ACADEMIA'!$H$28="Muy Alta",'GESTION ACADEMIA'!$L$28="Moderado"),CONCATENATE("R",'GESTION ACADEMIA'!$A$28),"")</f>
        <v/>
      </c>
      <c r="W8" s="269"/>
      <c r="X8" s="270" t="str">
        <f ca="1">IF(AND('GESTION ACADEMIA'!$H$34="Muy Alta",'GESTION ACADEMIA'!$L$34="Moderado"),CONCATENATE("R",'GESTION ACADEMIA'!$A$34),"")</f>
        <v/>
      </c>
      <c r="Y8" s="270"/>
      <c r="Z8" s="270" t="str">
        <f ca="1">IF(AND('GESTION ACADEMIA'!$H$40="Muy Alta",'GESTION ACADEMIA'!$L$40="Moderado"),CONCATENATE("R",'GESTION ACADEMIA'!$A$40),"")</f>
        <v/>
      </c>
      <c r="AA8" s="271"/>
      <c r="AB8" s="268" t="str">
        <f ca="1">IF(AND('GESTION ACADEMIA'!$H$28="Muy Alta",'GESTION ACADEMIA'!$L$28="Mayor"),CONCATENATE("R",'GESTION ACADEMIA'!$A$28),"")</f>
        <v/>
      </c>
      <c r="AC8" s="269"/>
      <c r="AD8" s="270" t="str">
        <f ca="1">IF(AND('GESTION ACADEMIA'!$H$34="Muy Alta",'GESTION ACADEMIA'!$L$34="Mayor"),CONCATENATE("R",'GESTION ACADEMIA'!$A$34),"")</f>
        <v/>
      </c>
      <c r="AE8" s="270"/>
      <c r="AF8" s="270" t="str">
        <f ca="1">IF(AND('GESTION ACADEMIA'!$H$40="Muy Alta",'GESTION ACADEMIA'!$L$40="Mayor"),CONCATENATE("R",'GESTION ACADEMIA'!$A$40),"")</f>
        <v/>
      </c>
      <c r="AG8" s="271"/>
      <c r="AH8" s="259" t="str">
        <f ca="1">IF(AND('GESTION ACADEMIA'!$H$28="Muy Alta",'GESTION ACADEMIA'!$L$28="Catastrófico"),CONCATENATE("R",'GESTION ACADEMIA'!$A$28),"")</f>
        <v/>
      </c>
      <c r="AI8" s="260"/>
      <c r="AJ8" s="260" t="str">
        <f ca="1">IF(AND('GESTION ACADEMIA'!$H$34="Muy Alta",'GESTION ACADEMIA'!$L$34="Catastrófico"),CONCATENATE("R",'GESTION ACADEMIA'!$A$34),"")</f>
        <v/>
      </c>
      <c r="AK8" s="260"/>
      <c r="AL8" s="260" t="str">
        <f ca="1">IF(AND('GESTION ACADEMIA'!$H$40="Muy Alta",'GESTION ACADEMIA'!$L$40="Catastrófico"),CONCATENATE("R",'GESTION ACADEMIA'!$A$40),"")</f>
        <v/>
      </c>
      <c r="AM8" s="261"/>
      <c r="AN8" s="84"/>
      <c r="AO8" s="295"/>
      <c r="AP8" s="296"/>
      <c r="AQ8" s="296"/>
      <c r="AR8" s="296"/>
      <c r="AS8" s="296"/>
      <c r="AT8" s="297"/>
      <c r="AU8" s="84"/>
      <c r="AV8" s="84"/>
      <c r="AW8" s="84"/>
      <c r="AX8" s="84"/>
      <c r="AY8" s="84"/>
      <c r="AZ8" s="84"/>
      <c r="BA8" s="84"/>
      <c r="BB8" s="84"/>
      <c r="BC8" s="84"/>
      <c r="BD8" s="84"/>
      <c r="BE8" s="84"/>
      <c r="BF8" s="84"/>
      <c r="BG8" s="84"/>
      <c r="BH8" s="84"/>
      <c r="BI8" s="84"/>
      <c r="BJ8" s="84"/>
      <c r="BK8" s="84"/>
      <c r="BL8" s="84"/>
      <c r="BM8" s="84"/>
      <c r="BN8" s="84"/>
      <c r="BO8" s="84"/>
      <c r="BP8" s="84"/>
      <c r="BQ8" s="84"/>
      <c r="BR8" s="84"/>
      <c r="BS8" s="84"/>
      <c r="BT8" s="84"/>
      <c r="BU8" s="84"/>
      <c r="BV8" s="84"/>
      <c r="BW8" s="84"/>
      <c r="BX8" s="84"/>
      <c r="BY8" s="84"/>
      <c r="BZ8" s="84"/>
      <c r="CA8" s="84"/>
      <c r="CB8" s="84"/>
    </row>
    <row r="9" spans="1:99" ht="15" customHeight="1" x14ac:dyDescent="0.25">
      <c r="A9" s="84"/>
      <c r="B9" s="290"/>
      <c r="C9" s="290"/>
      <c r="D9" s="291"/>
      <c r="E9" s="282"/>
      <c r="F9" s="283"/>
      <c r="G9" s="283"/>
      <c r="H9" s="283"/>
      <c r="I9" s="284"/>
      <c r="J9" s="268"/>
      <c r="K9" s="269"/>
      <c r="L9" s="270"/>
      <c r="M9" s="270"/>
      <c r="N9" s="270"/>
      <c r="O9" s="271"/>
      <c r="P9" s="268"/>
      <c r="Q9" s="269"/>
      <c r="R9" s="270"/>
      <c r="S9" s="270"/>
      <c r="T9" s="270"/>
      <c r="U9" s="271"/>
      <c r="V9" s="268"/>
      <c r="W9" s="269"/>
      <c r="X9" s="270"/>
      <c r="Y9" s="270"/>
      <c r="Z9" s="270"/>
      <c r="AA9" s="271"/>
      <c r="AB9" s="268"/>
      <c r="AC9" s="269"/>
      <c r="AD9" s="270"/>
      <c r="AE9" s="270"/>
      <c r="AF9" s="270"/>
      <c r="AG9" s="271"/>
      <c r="AH9" s="259"/>
      <c r="AI9" s="260"/>
      <c r="AJ9" s="260"/>
      <c r="AK9" s="260"/>
      <c r="AL9" s="260"/>
      <c r="AM9" s="261"/>
      <c r="AN9" s="84"/>
      <c r="AO9" s="295"/>
      <c r="AP9" s="296"/>
      <c r="AQ9" s="296"/>
      <c r="AR9" s="296"/>
      <c r="AS9" s="296"/>
      <c r="AT9" s="297"/>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row>
    <row r="10" spans="1:99" ht="15" customHeight="1" x14ac:dyDescent="0.25">
      <c r="A10" s="84"/>
      <c r="B10" s="290"/>
      <c r="C10" s="290"/>
      <c r="D10" s="291"/>
      <c r="E10" s="282"/>
      <c r="F10" s="283"/>
      <c r="G10" s="283"/>
      <c r="H10" s="283"/>
      <c r="I10" s="284"/>
      <c r="J10" s="268" t="str">
        <f ca="1">IF(AND('GESTION ACADEMIA'!$H$46="Muy Alta",'GESTION ACADEMIA'!$L$46="Leve"),CONCATENATE("R",'GESTION ACADEMIA'!$A$46),"")</f>
        <v/>
      </c>
      <c r="K10" s="269"/>
      <c r="L10" s="270" t="str">
        <f ca="1">IF(AND('GESTION ACADEMIA'!$H$52="Muy Alta",'GESTION ACADEMIA'!$L$52="Leve"),CONCATENATE("R",'GESTION ACADEMIA'!$A$52),"")</f>
        <v/>
      </c>
      <c r="M10" s="270"/>
      <c r="N10" s="270" t="str">
        <f ca="1">IF(AND('GESTION ACADEMIA'!$H$58="Muy Alta",'GESTION ACADEMIA'!$L$58="Leve"),CONCATENATE("R",'GESTION ACADEMIA'!$A$58),"")</f>
        <v/>
      </c>
      <c r="O10" s="271"/>
      <c r="P10" s="268" t="str">
        <f ca="1">IF(AND('GESTION ACADEMIA'!$H$46="Muy Alta",'GESTION ACADEMIA'!$L$46="Menor"),CONCATENATE("R",'GESTION ACADEMIA'!$A$46),"")</f>
        <v/>
      </c>
      <c r="Q10" s="269"/>
      <c r="R10" s="270" t="str">
        <f ca="1">IF(AND('GESTION ACADEMIA'!$H$52="Muy Alta",'GESTION ACADEMIA'!$L$52="Menor"),CONCATENATE("R",'GESTION ACADEMIA'!$A$52),"")</f>
        <v/>
      </c>
      <c r="S10" s="270"/>
      <c r="T10" s="270" t="str">
        <f ca="1">IF(AND('GESTION ACADEMIA'!$H$58="Muy Alta",'GESTION ACADEMIA'!$L$58="Menor"),CONCATENATE("R",'GESTION ACADEMIA'!$A$58),"")</f>
        <v/>
      </c>
      <c r="U10" s="271"/>
      <c r="V10" s="268" t="str">
        <f ca="1">IF(AND('GESTION ACADEMIA'!$H$46="Muy Alta",'GESTION ACADEMIA'!$L$46="Moderado"),CONCATENATE("R",'GESTION ACADEMIA'!$A$46),"")</f>
        <v/>
      </c>
      <c r="W10" s="269"/>
      <c r="X10" s="270" t="str">
        <f ca="1">IF(AND('GESTION ACADEMIA'!$H$52="Muy Alta",'GESTION ACADEMIA'!$L$52="Moderado"),CONCATENATE("R",'GESTION ACADEMIA'!$A$52),"")</f>
        <v/>
      </c>
      <c r="Y10" s="270"/>
      <c r="Z10" s="270" t="str">
        <f ca="1">IF(AND('GESTION ACADEMIA'!$H$58="Muy Alta",'GESTION ACADEMIA'!$L$58="Moderado"),CONCATENATE("R",'GESTION ACADEMIA'!$A$58),"")</f>
        <v/>
      </c>
      <c r="AA10" s="271"/>
      <c r="AB10" s="268" t="str">
        <f ca="1">IF(AND('GESTION ACADEMIA'!$H$46="Muy Alta",'GESTION ACADEMIA'!$L$46="Mayor"),CONCATENATE("R",'GESTION ACADEMIA'!$A$46),"")</f>
        <v/>
      </c>
      <c r="AC10" s="269"/>
      <c r="AD10" s="270" t="str">
        <f ca="1">IF(AND('GESTION ACADEMIA'!$H$52="Muy Alta",'GESTION ACADEMIA'!$L$52="Mayor"),CONCATENATE("R",'GESTION ACADEMIA'!$A$52),"")</f>
        <v/>
      </c>
      <c r="AE10" s="270"/>
      <c r="AF10" s="270" t="str">
        <f ca="1">IF(AND('GESTION ACADEMIA'!$H$58="Muy Alta",'GESTION ACADEMIA'!$L$58="Mayor"),CONCATENATE("R",'GESTION ACADEMIA'!$A$58),"")</f>
        <v/>
      </c>
      <c r="AG10" s="271"/>
      <c r="AH10" s="259" t="str">
        <f ca="1">IF(AND('GESTION ACADEMIA'!$H$46="Muy Alta",'GESTION ACADEMIA'!$L$46="Catastrófico"),CONCATENATE("R",'GESTION ACADEMIA'!$A$46),"")</f>
        <v/>
      </c>
      <c r="AI10" s="260"/>
      <c r="AJ10" s="260" t="str">
        <f ca="1">IF(AND('GESTION ACADEMIA'!$H$52="Muy Alta",'GESTION ACADEMIA'!$L$52="Catastrófico"),CONCATENATE("R",'GESTION ACADEMIA'!$A$52),"")</f>
        <v/>
      </c>
      <c r="AK10" s="260"/>
      <c r="AL10" s="260" t="str">
        <f ca="1">IF(AND('GESTION ACADEMIA'!$H$58="Muy Alta",'GESTION ACADEMIA'!$L$58="Catastrófico"),CONCATENATE("R",'GESTION ACADEMIA'!$A$58),"")</f>
        <v/>
      </c>
      <c r="AM10" s="261"/>
      <c r="AN10" s="84"/>
      <c r="AO10" s="295"/>
      <c r="AP10" s="296"/>
      <c r="AQ10" s="296"/>
      <c r="AR10" s="296"/>
      <c r="AS10" s="296"/>
      <c r="AT10" s="297"/>
      <c r="AU10" s="84"/>
      <c r="AV10" s="84"/>
      <c r="AW10" s="84"/>
      <c r="AX10" s="84"/>
      <c r="AY10" s="84"/>
      <c r="AZ10" s="84"/>
      <c r="BA10" s="84"/>
      <c r="BB10" s="84"/>
      <c r="BC10" s="84"/>
      <c r="BD10" s="84"/>
      <c r="BE10" s="84"/>
      <c r="BF10" s="84"/>
      <c r="BG10" s="84"/>
      <c r="BH10" s="84"/>
      <c r="BI10" s="84"/>
      <c r="BJ10" s="84"/>
      <c r="BK10" s="84"/>
      <c r="BL10" s="84"/>
      <c r="BM10" s="84"/>
      <c r="BN10" s="84"/>
      <c r="BO10" s="84"/>
      <c r="BP10" s="84"/>
      <c r="BQ10" s="84"/>
      <c r="BR10" s="84"/>
      <c r="BS10" s="84"/>
      <c r="BT10" s="84"/>
      <c r="BU10" s="84"/>
      <c r="BV10" s="84"/>
      <c r="BW10" s="84"/>
      <c r="BX10" s="84"/>
      <c r="BY10" s="84"/>
      <c r="BZ10" s="84"/>
      <c r="CA10" s="84"/>
      <c r="CB10" s="84"/>
    </row>
    <row r="11" spans="1:99" ht="15" customHeight="1" x14ac:dyDescent="0.25">
      <c r="A11" s="84"/>
      <c r="B11" s="290"/>
      <c r="C11" s="290"/>
      <c r="D11" s="291"/>
      <c r="E11" s="282"/>
      <c r="F11" s="283"/>
      <c r="G11" s="283"/>
      <c r="H11" s="283"/>
      <c r="I11" s="284"/>
      <c r="J11" s="268"/>
      <c r="K11" s="269"/>
      <c r="L11" s="270"/>
      <c r="M11" s="270"/>
      <c r="N11" s="270"/>
      <c r="O11" s="271"/>
      <c r="P11" s="268"/>
      <c r="Q11" s="269"/>
      <c r="R11" s="270"/>
      <c r="S11" s="270"/>
      <c r="T11" s="270"/>
      <c r="U11" s="271"/>
      <c r="V11" s="268"/>
      <c r="W11" s="269"/>
      <c r="X11" s="270"/>
      <c r="Y11" s="270"/>
      <c r="Z11" s="270"/>
      <c r="AA11" s="271"/>
      <c r="AB11" s="268"/>
      <c r="AC11" s="269"/>
      <c r="AD11" s="270"/>
      <c r="AE11" s="270"/>
      <c r="AF11" s="270"/>
      <c r="AG11" s="271"/>
      <c r="AH11" s="259"/>
      <c r="AI11" s="260"/>
      <c r="AJ11" s="260"/>
      <c r="AK11" s="260"/>
      <c r="AL11" s="260"/>
      <c r="AM11" s="261"/>
      <c r="AN11" s="84"/>
      <c r="AO11" s="295"/>
      <c r="AP11" s="296"/>
      <c r="AQ11" s="296"/>
      <c r="AR11" s="296"/>
      <c r="AS11" s="296"/>
      <c r="AT11" s="297"/>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c r="BY11" s="84"/>
      <c r="BZ11" s="84"/>
      <c r="CA11" s="84"/>
      <c r="CB11" s="84"/>
    </row>
    <row r="12" spans="1:99" ht="15" customHeight="1" x14ac:dyDescent="0.25">
      <c r="A12" s="84"/>
      <c r="B12" s="290"/>
      <c r="C12" s="290"/>
      <c r="D12" s="291"/>
      <c r="E12" s="282"/>
      <c r="F12" s="283"/>
      <c r="G12" s="283"/>
      <c r="H12" s="283"/>
      <c r="I12" s="284"/>
      <c r="J12" s="268" t="str">
        <f ca="1">IF(AND('GESTION ACADEMIA'!$H$64="Muy Alta",'GESTION ACADEMIA'!$L$64="Leve"),CONCATENATE("R",'GESTION ACADEMIA'!$A$64),"")</f>
        <v/>
      </c>
      <c r="K12" s="269"/>
      <c r="L12" s="270" t="str">
        <f>IF(AND('GESTION ACADEMIA'!$H$70="Muy Alta",'GESTION ACADEMIA'!$L$70="Leve"),CONCATENATE("R",'GESTION ACADEMIA'!$A$70),"")</f>
        <v/>
      </c>
      <c r="M12" s="270"/>
      <c r="N12" s="270" t="str">
        <f>IF(AND('GESTION ACADEMIA'!$H$76="Muy Alta",'GESTION ACADEMIA'!$L$76="Leve"),CONCATENATE("R",'GESTION ACADEMIA'!$A$76),"")</f>
        <v/>
      </c>
      <c r="O12" s="271"/>
      <c r="P12" s="268" t="str">
        <f ca="1">IF(AND('GESTION ACADEMIA'!$H$64="Muy Alta",'GESTION ACADEMIA'!$L$64="Menor"),CONCATENATE("R",'GESTION ACADEMIA'!$A$64),"")</f>
        <v/>
      </c>
      <c r="Q12" s="269"/>
      <c r="R12" s="270" t="str">
        <f>IF(AND('GESTION ACADEMIA'!$H$70="Muy Alta",'GESTION ACADEMIA'!$L$70="Menor"),CONCATENATE("R",'GESTION ACADEMIA'!$A$70),"")</f>
        <v/>
      </c>
      <c r="S12" s="270"/>
      <c r="T12" s="270" t="str">
        <f>IF(AND('GESTION ACADEMIA'!$H$76="Muy Alta",'GESTION ACADEMIA'!$L$76="Menor"),CONCATENATE("R",'GESTION ACADEMIA'!$A$76),"")</f>
        <v/>
      </c>
      <c r="U12" s="271"/>
      <c r="V12" s="268" t="str">
        <f ca="1">IF(AND('GESTION ACADEMIA'!$H$64="Muy Alta",'GESTION ACADEMIA'!$L$64="Moderado"),CONCATENATE("R",'GESTION ACADEMIA'!$A$64),"")</f>
        <v/>
      </c>
      <c r="W12" s="269"/>
      <c r="X12" s="270" t="str">
        <f>IF(AND('GESTION ACADEMIA'!$H$70="Muy Alta",'GESTION ACADEMIA'!$L$70="Moderado"),CONCATENATE("R",'GESTION ACADEMIA'!$A$70),"")</f>
        <v/>
      </c>
      <c r="Y12" s="270"/>
      <c r="Z12" s="270" t="str">
        <f>IF(AND('GESTION ACADEMIA'!$H$76="Muy Alta",'GESTION ACADEMIA'!$L$76="Moderado"),CONCATENATE("R",'GESTION ACADEMIA'!$A$76),"")</f>
        <v/>
      </c>
      <c r="AA12" s="271"/>
      <c r="AB12" s="268" t="str">
        <f ca="1">IF(AND('GESTION ACADEMIA'!$H$64="Muy Alta",'GESTION ACADEMIA'!$L$64="Mayor"),CONCATENATE("R",'GESTION ACADEMIA'!$A$64),"")</f>
        <v/>
      </c>
      <c r="AC12" s="269"/>
      <c r="AD12" s="270" t="str">
        <f>IF(AND('GESTION ACADEMIA'!$H$70="Muy Alta",'GESTION ACADEMIA'!$L$70="Mayor"),CONCATENATE("R",'GESTION ACADEMIA'!$A$70),"")</f>
        <v/>
      </c>
      <c r="AE12" s="270"/>
      <c r="AF12" s="270" t="str">
        <f>IF(AND('GESTION ACADEMIA'!$H$76="Muy Alta",'GESTION ACADEMIA'!$L$76="Mayor"),CONCATENATE("R",'GESTION ACADEMIA'!$A$76),"")</f>
        <v/>
      </c>
      <c r="AG12" s="271"/>
      <c r="AH12" s="259" t="str">
        <f ca="1">IF(AND('GESTION ACADEMIA'!$H$64="Muy Alta",'GESTION ACADEMIA'!$L$64="Catastrófico"),CONCATENATE("R",'GESTION ACADEMIA'!$A$64),"")</f>
        <v/>
      </c>
      <c r="AI12" s="260"/>
      <c r="AJ12" s="260" t="str">
        <f>IF(AND('GESTION ACADEMIA'!$H$70="Muy Alta",'GESTION ACADEMIA'!$L$70="Catastrófico"),CONCATENATE("R",'GESTION ACADEMIA'!$A$70),"")</f>
        <v/>
      </c>
      <c r="AK12" s="260"/>
      <c r="AL12" s="260" t="str">
        <f>IF(AND('GESTION ACADEMIA'!$H$76="Muy Alta",'GESTION ACADEMIA'!$L$76="Catastrófico"),CONCATENATE("R",'GESTION ACADEMIA'!$A$76),"")</f>
        <v/>
      </c>
      <c r="AM12" s="261"/>
      <c r="AN12" s="84"/>
      <c r="AO12" s="295"/>
      <c r="AP12" s="296"/>
      <c r="AQ12" s="296"/>
      <c r="AR12" s="296"/>
      <c r="AS12" s="296"/>
      <c r="AT12" s="297"/>
      <c r="AU12" s="84"/>
      <c r="AV12" s="84"/>
      <c r="AW12" s="84"/>
      <c r="AX12" s="84"/>
      <c r="AY12" s="84"/>
      <c r="AZ12" s="84"/>
      <c r="BA12" s="84"/>
      <c r="BB12" s="84"/>
      <c r="BC12" s="84"/>
      <c r="BD12" s="84"/>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row>
    <row r="13" spans="1:99" ht="15.75" customHeight="1" thickBot="1" x14ac:dyDescent="0.3">
      <c r="A13" s="84"/>
      <c r="B13" s="290"/>
      <c r="C13" s="290"/>
      <c r="D13" s="291"/>
      <c r="E13" s="285"/>
      <c r="F13" s="286"/>
      <c r="G13" s="286"/>
      <c r="H13" s="286"/>
      <c r="I13" s="287"/>
      <c r="J13" s="268"/>
      <c r="K13" s="269"/>
      <c r="L13" s="269"/>
      <c r="M13" s="269"/>
      <c r="N13" s="269"/>
      <c r="O13" s="271"/>
      <c r="P13" s="268"/>
      <c r="Q13" s="269"/>
      <c r="R13" s="269"/>
      <c r="S13" s="269"/>
      <c r="T13" s="269"/>
      <c r="U13" s="271"/>
      <c r="V13" s="268"/>
      <c r="W13" s="269"/>
      <c r="X13" s="269"/>
      <c r="Y13" s="269"/>
      <c r="Z13" s="269"/>
      <c r="AA13" s="271"/>
      <c r="AB13" s="268"/>
      <c r="AC13" s="269"/>
      <c r="AD13" s="269"/>
      <c r="AE13" s="269"/>
      <c r="AF13" s="269"/>
      <c r="AG13" s="271"/>
      <c r="AH13" s="262"/>
      <c r="AI13" s="263"/>
      <c r="AJ13" s="263"/>
      <c r="AK13" s="263"/>
      <c r="AL13" s="263"/>
      <c r="AM13" s="264"/>
      <c r="AN13" s="84"/>
      <c r="AO13" s="298"/>
      <c r="AP13" s="299"/>
      <c r="AQ13" s="299"/>
      <c r="AR13" s="299"/>
      <c r="AS13" s="299"/>
      <c r="AT13" s="300"/>
      <c r="AU13" s="84"/>
      <c r="AV13" s="84"/>
      <c r="AW13" s="84"/>
      <c r="AX13" s="84"/>
      <c r="AY13" s="84"/>
      <c r="AZ13" s="84"/>
      <c r="BA13" s="84"/>
      <c r="BB13" s="84"/>
      <c r="BC13" s="84"/>
      <c r="BD13" s="84"/>
      <c r="BE13" s="84"/>
      <c r="BF13" s="84"/>
      <c r="BG13" s="84"/>
      <c r="BH13" s="84"/>
      <c r="BI13" s="84"/>
      <c r="BJ13" s="84"/>
      <c r="BK13" s="84"/>
      <c r="BL13" s="84"/>
      <c r="BM13" s="84"/>
      <c r="BN13" s="84"/>
      <c r="BO13" s="84"/>
      <c r="BP13" s="84"/>
      <c r="BQ13" s="84"/>
      <c r="BR13" s="84"/>
      <c r="BS13" s="84"/>
      <c r="BT13" s="84"/>
      <c r="BU13" s="84"/>
      <c r="BV13" s="84"/>
      <c r="BW13" s="84"/>
      <c r="BX13" s="84"/>
      <c r="BY13" s="84"/>
      <c r="BZ13" s="84"/>
      <c r="CA13" s="84"/>
      <c r="CB13" s="84"/>
    </row>
    <row r="14" spans="1:99" ht="15" customHeight="1" x14ac:dyDescent="0.25">
      <c r="A14" s="84"/>
      <c r="B14" s="290"/>
      <c r="C14" s="290"/>
      <c r="D14" s="291"/>
      <c r="E14" s="279" t="s">
        <v>115</v>
      </c>
      <c r="F14" s="280"/>
      <c r="G14" s="280"/>
      <c r="H14" s="280"/>
      <c r="I14" s="280"/>
      <c r="J14" s="256" t="str">
        <f ca="1">IF(AND('GESTION ACADEMIA'!$H$10="Alta",'GESTION ACADEMIA'!$L$10="Leve"),CONCATENATE("R",'GESTION ACADEMIA'!$A$10),"")</f>
        <v/>
      </c>
      <c r="K14" s="257"/>
      <c r="L14" s="257" t="str">
        <f ca="1">IF(AND('GESTION ACADEMIA'!$H$16="Alta",'GESTION ACADEMIA'!$L$16="Leve"),CONCATENATE("R",'GESTION ACADEMIA'!$A$16),"")</f>
        <v/>
      </c>
      <c r="M14" s="257"/>
      <c r="N14" s="257" t="str">
        <f ca="1">IF(AND('GESTION ACADEMIA'!$H$22="Alta",'GESTION ACADEMIA'!$L$22="Leve"),CONCATENATE("R",'GESTION ACADEMIA'!$A$22),"")</f>
        <v/>
      </c>
      <c r="O14" s="258"/>
      <c r="P14" s="256" t="str">
        <f ca="1">IF(AND('GESTION ACADEMIA'!$H$10="Alta",'GESTION ACADEMIA'!$L$10="Menor"),CONCATENATE("R",'GESTION ACADEMIA'!$A$10),"")</f>
        <v/>
      </c>
      <c r="Q14" s="257"/>
      <c r="R14" s="257" t="str">
        <f ca="1">IF(AND('GESTION ACADEMIA'!$H$16="Alta",'GESTION ACADEMIA'!$L$16="Menor"),CONCATENATE("R",'GESTION ACADEMIA'!$A$16),"")</f>
        <v/>
      </c>
      <c r="S14" s="257"/>
      <c r="T14" s="257" t="str">
        <f ca="1">IF(AND('GESTION ACADEMIA'!$H$22="Alta",'GESTION ACADEMIA'!$L$22="Menor"),CONCATENATE("R",'GESTION ACADEMIA'!$A$22),"")</f>
        <v/>
      </c>
      <c r="U14" s="258"/>
      <c r="V14" s="275" t="str">
        <f ca="1">IF(AND('GESTION ACADEMIA'!$H$10="Alta",'GESTION ACADEMIA'!$L$10="Moderado"),CONCATENATE("R",'GESTION ACADEMIA'!$A$10),"")</f>
        <v>R1</v>
      </c>
      <c r="W14" s="276"/>
      <c r="X14" s="276" t="str">
        <f ca="1">IF(AND('GESTION ACADEMIA'!$H$16="Alta",'GESTION ACADEMIA'!$L$16="Moderado"),CONCATENATE("R",'GESTION ACADEMIA'!$A$16),"")</f>
        <v/>
      </c>
      <c r="Y14" s="276"/>
      <c r="Z14" s="276" t="str">
        <f ca="1">IF(AND('GESTION ACADEMIA'!$H$22="Alta",'GESTION ACADEMIA'!$L$22="Moderado"),CONCATENATE("R",'GESTION ACADEMIA'!$A$22),"")</f>
        <v/>
      </c>
      <c r="AA14" s="277"/>
      <c r="AB14" s="275" t="str">
        <f ca="1">IF(AND('GESTION ACADEMIA'!$H$10="Alta",'GESTION ACADEMIA'!$L$10="Mayor"),CONCATENATE("R",'GESTION ACADEMIA'!$A$10),"")</f>
        <v/>
      </c>
      <c r="AC14" s="276"/>
      <c r="AD14" s="276" t="str">
        <f ca="1">IF(AND('GESTION ACADEMIA'!$H$16="Alta",'GESTION ACADEMIA'!$L$16="Mayor"),CONCATENATE("R",'GESTION ACADEMIA'!$A$16),"")</f>
        <v/>
      </c>
      <c r="AE14" s="276"/>
      <c r="AF14" s="276" t="str">
        <f ca="1">IF(AND('GESTION ACADEMIA'!$H$22="Alta",'GESTION ACADEMIA'!$L$22="Mayor"),CONCATENATE("R",'GESTION ACADEMIA'!$A$22),"")</f>
        <v/>
      </c>
      <c r="AG14" s="277"/>
      <c r="AH14" s="265" t="str">
        <f ca="1">IF(AND('GESTION ACADEMIA'!$H$10="Alta",'GESTION ACADEMIA'!$L$10="Catastrófico"),CONCATENATE("R",'GESTION ACADEMIA'!$A$10),"")</f>
        <v/>
      </c>
      <c r="AI14" s="266"/>
      <c r="AJ14" s="266" t="str">
        <f ca="1">IF(AND('GESTION ACADEMIA'!$H$16="Alta",'GESTION ACADEMIA'!$L$16="Catastrófico"),CONCATENATE("R",'GESTION ACADEMIA'!$A$16),"")</f>
        <v/>
      </c>
      <c r="AK14" s="266"/>
      <c r="AL14" s="266" t="str">
        <f ca="1">IF(AND('GESTION ACADEMIA'!$H$22="Alta",'GESTION ACADEMIA'!$L$22="Catastrófico"),CONCATENATE("R",'GESTION ACADEMIA'!$A$22),"")</f>
        <v/>
      </c>
      <c r="AM14" s="267"/>
      <c r="AN14" s="84"/>
      <c r="AO14" s="301" t="s">
        <v>80</v>
      </c>
      <c r="AP14" s="302"/>
      <c r="AQ14" s="302"/>
      <c r="AR14" s="302"/>
      <c r="AS14" s="302"/>
      <c r="AT14" s="303"/>
      <c r="AU14" s="84"/>
      <c r="AV14" s="84"/>
      <c r="AW14" s="84"/>
      <c r="AX14" s="84"/>
      <c r="AY14" s="84"/>
      <c r="AZ14" s="84"/>
      <c r="BA14" s="84"/>
      <c r="BB14" s="84"/>
      <c r="BC14" s="84"/>
      <c r="BD14" s="84"/>
      <c r="BE14" s="84"/>
      <c r="BF14" s="84"/>
      <c r="BG14" s="84"/>
      <c r="BH14" s="84"/>
      <c r="BI14" s="84"/>
      <c r="BJ14" s="84"/>
      <c r="BK14" s="84"/>
      <c r="BL14" s="84"/>
      <c r="BM14" s="84"/>
      <c r="BN14" s="84"/>
      <c r="BO14" s="84"/>
      <c r="BP14" s="84"/>
      <c r="BQ14" s="84"/>
      <c r="BR14" s="84"/>
      <c r="BS14" s="84"/>
      <c r="BT14" s="84"/>
      <c r="BU14" s="84"/>
      <c r="BV14" s="84"/>
      <c r="BW14" s="84"/>
      <c r="BX14" s="84"/>
      <c r="BY14" s="84"/>
      <c r="BZ14" s="84"/>
      <c r="CA14" s="84"/>
      <c r="CB14" s="84"/>
    </row>
    <row r="15" spans="1:99" ht="15" customHeight="1" x14ac:dyDescent="0.25">
      <c r="A15" s="84"/>
      <c r="B15" s="290"/>
      <c r="C15" s="290"/>
      <c r="D15" s="291"/>
      <c r="E15" s="282"/>
      <c r="F15" s="283"/>
      <c r="G15" s="283"/>
      <c r="H15" s="283"/>
      <c r="I15" s="288"/>
      <c r="J15" s="250"/>
      <c r="K15" s="251"/>
      <c r="L15" s="251"/>
      <c r="M15" s="251"/>
      <c r="N15" s="251"/>
      <c r="O15" s="252"/>
      <c r="P15" s="250"/>
      <c r="Q15" s="251"/>
      <c r="R15" s="251"/>
      <c r="S15" s="251"/>
      <c r="T15" s="251"/>
      <c r="U15" s="252"/>
      <c r="V15" s="268"/>
      <c r="W15" s="269"/>
      <c r="X15" s="269"/>
      <c r="Y15" s="269"/>
      <c r="Z15" s="269"/>
      <c r="AA15" s="271"/>
      <c r="AB15" s="268"/>
      <c r="AC15" s="269"/>
      <c r="AD15" s="269"/>
      <c r="AE15" s="269"/>
      <c r="AF15" s="269"/>
      <c r="AG15" s="271"/>
      <c r="AH15" s="259"/>
      <c r="AI15" s="260"/>
      <c r="AJ15" s="260"/>
      <c r="AK15" s="260"/>
      <c r="AL15" s="260"/>
      <c r="AM15" s="261"/>
      <c r="AN15" s="84"/>
      <c r="AO15" s="304"/>
      <c r="AP15" s="305"/>
      <c r="AQ15" s="305"/>
      <c r="AR15" s="305"/>
      <c r="AS15" s="305"/>
      <c r="AT15" s="306"/>
      <c r="AU15" s="84"/>
      <c r="AV15" s="84"/>
      <c r="AW15" s="84"/>
      <c r="AX15" s="84"/>
      <c r="AY15" s="84"/>
      <c r="AZ15" s="84"/>
      <c r="BA15" s="84"/>
      <c r="BB15" s="84"/>
      <c r="BC15" s="84"/>
      <c r="BD15" s="84"/>
      <c r="BE15" s="84"/>
      <c r="BF15" s="84"/>
      <c r="BG15" s="84"/>
      <c r="BH15" s="84"/>
      <c r="BI15" s="84"/>
      <c r="BJ15" s="84"/>
      <c r="BK15" s="84"/>
      <c r="BL15" s="84"/>
      <c r="BM15" s="84"/>
      <c r="BN15" s="84"/>
      <c r="BO15" s="84"/>
      <c r="BP15" s="84"/>
      <c r="BQ15" s="84"/>
      <c r="BR15" s="84"/>
      <c r="BS15" s="84"/>
      <c r="BT15" s="84"/>
      <c r="BU15" s="84"/>
      <c r="BV15" s="84"/>
      <c r="BW15" s="84"/>
      <c r="BX15" s="84"/>
      <c r="BY15" s="84"/>
      <c r="BZ15" s="84"/>
      <c r="CA15" s="84"/>
      <c r="CB15" s="84"/>
    </row>
    <row r="16" spans="1:99" ht="15" customHeight="1" x14ac:dyDescent="0.25">
      <c r="A16" s="84"/>
      <c r="B16" s="290"/>
      <c r="C16" s="290"/>
      <c r="D16" s="291"/>
      <c r="E16" s="282"/>
      <c r="F16" s="283"/>
      <c r="G16" s="283"/>
      <c r="H16" s="283"/>
      <c r="I16" s="288"/>
      <c r="J16" s="250" t="str">
        <f ca="1">IF(AND('GESTION ACADEMIA'!$H$28="Alta",'GESTION ACADEMIA'!$L$28="Leve"),CONCATENATE("R",'GESTION ACADEMIA'!$A$28),"")</f>
        <v/>
      </c>
      <c r="K16" s="251"/>
      <c r="L16" s="251" t="str">
        <f ca="1">IF(AND('GESTION ACADEMIA'!$H$34="Alta",'GESTION ACADEMIA'!$L$34="Leve"),CONCATENATE("R",'GESTION ACADEMIA'!$A$34),"")</f>
        <v/>
      </c>
      <c r="M16" s="251"/>
      <c r="N16" s="251" t="str">
        <f ca="1">IF(AND('GESTION ACADEMIA'!$H$40="Alta",'GESTION ACADEMIA'!$L$40="Leve"),CONCATENATE("R",'GESTION ACADEMIA'!$A$40),"")</f>
        <v/>
      </c>
      <c r="O16" s="252"/>
      <c r="P16" s="250" t="str">
        <f ca="1">IF(AND('GESTION ACADEMIA'!$H$28="Alta",'GESTION ACADEMIA'!$L$28="Menor"),CONCATENATE("R",'GESTION ACADEMIA'!$A$28),"")</f>
        <v/>
      </c>
      <c r="Q16" s="251"/>
      <c r="R16" s="251" t="str">
        <f ca="1">IF(AND('GESTION ACADEMIA'!$H$34="Alta",'GESTION ACADEMIA'!$L$34="Menor"),CONCATENATE("R",'GESTION ACADEMIA'!$A$34),"")</f>
        <v/>
      </c>
      <c r="S16" s="251"/>
      <c r="T16" s="251" t="str">
        <f ca="1">IF(AND('GESTION ACADEMIA'!$H$40="Alta",'GESTION ACADEMIA'!$L$40="Menor"),CONCATENATE("R",'GESTION ACADEMIA'!$A$40),"")</f>
        <v/>
      </c>
      <c r="U16" s="252"/>
      <c r="V16" s="268" t="str">
        <f ca="1">IF(AND('GESTION ACADEMIA'!$H$28="Alta",'GESTION ACADEMIA'!$L$28="Moderado"),CONCATENATE("R",'GESTION ACADEMIA'!$A$28),"")</f>
        <v/>
      </c>
      <c r="W16" s="269"/>
      <c r="X16" s="270" t="str">
        <f ca="1">IF(AND('GESTION ACADEMIA'!$H$34="Alta",'GESTION ACADEMIA'!$L$34="Moderado"),CONCATENATE("R",'GESTION ACADEMIA'!$A$34),"")</f>
        <v/>
      </c>
      <c r="Y16" s="270"/>
      <c r="Z16" s="270" t="str">
        <f ca="1">IF(AND('GESTION ACADEMIA'!$H$40="Alta",'GESTION ACADEMIA'!$L$40="Moderado"),CONCATENATE("R",'GESTION ACADEMIA'!$A$40),"")</f>
        <v/>
      </c>
      <c r="AA16" s="271"/>
      <c r="AB16" s="268" t="str">
        <f ca="1">IF(AND('GESTION ACADEMIA'!$H$28="Alta",'GESTION ACADEMIA'!$L$28="Mayor"),CONCATENATE("R",'GESTION ACADEMIA'!$A$28),"")</f>
        <v/>
      </c>
      <c r="AC16" s="269"/>
      <c r="AD16" s="270" t="str">
        <f ca="1">IF(AND('GESTION ACADEMIA'!$H$34="Alta",'GESTION ACADEMIA'!$L$34="Mayor"),CONCATENATE("R",'GESTION ACADEMIA'!$A$34),"")</f>
        <v/>
      </c>
      <c r="AE16" s="270"/>
      <c r="AF16" s="270" t="str">
        <f ca="1">IF(AND('GESTION ACADEMIA'!$H$40="Alta",'GESTION ACADEMIA'!$L$40="Mayor"),CONCATENATE("R",'GESTION ACADEMIA'!$A$40),"")</f>
        <v/>
      </c>
      <c r="AG16" s="271"/>
      <c r="AH16" s="259" t="str">
        <f ca="1">IF(AND('GESTION ACADEMIA'!$H$28="Alta",'GESTION ACADEMIA'!$L$28="Catastrófico"),CONCATENATE("R",'GESTION ACADEMIA'!$A$28),"")</f>
        <v/>
      </c>
      <c r="AI16" s="260"/>
      <c r="AJ16" s="260" t="str">
        <f ca="1">IF(AND('GESTION ACADEMIA'!$H$34="Alta",'GESTION ACADEMIA'!$L$34="Catastrófico"),CONCATENATE("R",'GESTION ACADEMIA'!$A$34),"")</f>
        <v/>
      </c>
      <c r="AK16" s="260"/>
      <c r="AL16" s="260" t="str">
        <f ca="1">IF(AND('GESTION ACADEMIA'!$H$40="Alta",'GESTION ACADEMIA'!$L$40="Catastrófico"),CONCATENATE("R",'GESTION ACADEMIA'!$A$40),"")</f>
        <v/>
      </c>
      <c r="AM16" s="261"/>
      <c r="AN16" s="84"/>
      <c r="AO16" s="304"/>
      <c r="AP16" s="305"/>
      <c r="AQ16" s="305"/>
      <c r="AR16" s="305"/>
      <c r="AS16" s="305"/>
      <c r="AT16" s="306"/>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4"/>
      <c r="BW16" s="84"/>
      <c r="BX16" s="84"/>
      <c r="BY16" s="84"/>
      <c r="BZ16" s="84"/>
      <c r="CA16" s="84"/>
      <c r="CB16" s="84"/>
    </row>
    <row r="17" spans="1:80" ht="15" customHeight="1" x14ac:dyDescent="0.25">
      <c r="A17" s="84"/>
      <c r="B17" s="290"/>
      <c r="C17" s="290"/>
      <c r="D17" s="291"/>
      <c r="E17" s="282"/>
      <c r="F17" s="283"/>
      <c r="G17" s="283"/>
      <c r="H17" s="283"/>
      <c r="I17" s="288"/>
      <c r="J17" s="250"/>
      <c r="K17" s="251"/>
      <c r="L17" s="251"/>
      <c r="M17" s="251"/>
      <c r="N17" s="251"/>
      <c r="O17" s="252"/>
      <c r="P17" s="250"/>
      <c r="Q17" s="251"/>
      <c r="R17" s="251"/>
      <c r="S17" s="251"/>
      <c r="T17" s="251"/>
      <c r="U17" s="252"/>
      <c r="V17" s="268"/>
      <c r="W17" s="269"/>
      <c r="X17" s="270"/>
      <c r="Y17" s="270"/>
      <c r="Z17" s="270"/>
      <c r="AA17" s="271"/>
      <c r="AB17" s="268"/>
      <c r="AC17" s="269"/>
      <c r="AD17" s="270"/>
      <c r="AE17" s="270"/>
      <c r="AF17" s="270"/>
      <c r="AG17" s="271"/>
      <c r="AH17" s="259"/>
      <c r="AI17" s="260"/>
      <c r="AJ17" s="260"/>
      <c r="AK17" s="260"/>
      <c r="AL17" s="260"/>
      <c r="AM17" s="261"/>
      <c r="AN17" s="84"/>
      <c r="AO17" s="304"/>
      <c r="AP17" s="305"/>
      <c r="AQ17" s="305"/>
      <c r="AR17" s="305"/>
      <c r="AS17" s="305"/>
      <c r="AT17" s="306"/>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c r="BY17" s="84"/>
      <c r="BZ17" s="84"/>
      <c r="CA17" s="84"/>
      <c r="CB17" s="84"/>
    </row>
    <row r="18" spans="1:80" ht="15" customHeight="1" x14ac:dyDescent="0.25">
      <c r="A18" s="84"/>
      <c r="B18" s="290"/>
      <c r="C18" s="290"/>
      <c r="D18" s="291"/>
      <c r="E18" s="282"/>
      <c r="F18" s="283"/>
      <c r="G18" s="283"/>
      <c r="H18" s="283"/>
      <c r="I18" s="288"/>
      <c r="J18" s="250" t="str">
        <f ca="1">IF(AND('GESTION ACADEMIA'!$H$46="Alta",'GESTION ACADEMIA'!$L$46="Leve"),CONCATENATE("R",'GESTION ACADEMIA'!$A$46),"")</f>
        <v/>
      </c>
      <c r="K18" s="251"/>
      <c r="L18" s="251" t="str">
        <f ca="1">IF(AND('GESTION ACADEMIA'!$H$52="Alta",'GESTION ACADEMIA'!$L$52="Leve"),CONCATENATE("R",'GESTION ACADEMIA'!$A$52),"")</f>
        <v/>
      </c>
      <c r="M18" s="251"/>
      <c r="N18" s="251" t="str">
        <f ca="1">IF(AND('GESTION ACADEMIA'!$H$58="Alta",'GESTION ACADEMIA'!$L$58="Leve"),CONCATENATE("R",'GESTION ACADEMIA'!$A$58),"")</f>
        <v/>
      </c>
      <c r="O18" s="252"/>
      <c r="P18" s="250" t="str">
        <f ca="1">IF(AND('GESTION ACADEMIA'!$H$46="Alta",'GESTION ACADEMIA'!$L$46="Menor"),CONCATENATE("R",'GESTION ACADEMIA'!$A$46),"")</f>
        <v/>
      </c>
      <c r="Q18" s="251"/>
      <c r="R18" s="251" t="str">
        <f ca="1">IF(AND('GESTION ACADEMIA'!$H$52="Alta",'GESTION ACADEMIA'!$L$52="Menor"),CONCATENATE("R",'GESTION ACADEMIA'!$A$52),"")</f>
        <v/>
      </c>
      <c r="S18" s="251"/>
      <c r="T18" s="251" t="str">
        <f ca="1">IF(AND('GESTION ACADEMIA'!$H$58="Alta",'GESTION ACADEMIA'!$L$58="Menor"),CONCATENATE("R",'GESTION ACADEMIA'!$A$58),"")</f>
        <v/>
      </c>
      <c r="U18" s="252"/>
      <c r="V18" s="268" t="str">
        <f ca="1">IF(AND('GESTION ACADEMIA'!$H$46="Alta",'GESTION ACADEMIA'!$L$46="Moderado"),CONCATENATE("R",'GESTION ACADEMIA'!$A$46),"")</f>
        <v/>
      </c>
      <c r="W18" s="269"/>
      <c r="X18" s="270" t="str">
        <f ca="1">IF(AND('GESTION ACADEMIA'!$H$52="Alta",'GESTION ACADEMIA'!$L$52="Moderado"),CONCATENATE("R",'GESTION ACADEMIA'!$A$52),"")</f>
        <v/>
      </c>
      <c r="Y18" s="270"/>
      <c r="Z18" s="270" t="str">
        <f ca="1">IF(AND('GESTION ACADEMIA'!$H$58="Alta",'GESTION ACADEMIA'!$L$58="Moderado"),CONCATENATE("R",'GESTION ACADEMIA'!$A$58),"")</f>
        <v/>
      </c>
      <c r="AA18" s="271"/>
      <c r="AB18" s="268" t="str">
        <f ca="1">IF(AND('GESTION ACADEMIA'!$H$46="Alta",'GESTION ACADEMIA'!$L$46="Mayor"),CONCATENATE("R",'GESTION ACADEMIA'!$A$46),"")</f>
        <v/>
      </c>
      <c r="AC18" s="269"/>
      <c r="AD18" s="270" t="str">
        <f ca="1">IF(AND('GESTION ACADEMIA'!$H$52="Alta",'GESTION ACADEMIA'!$L$52="Mayor"),CONCATENATE("R",'GESTION ACADEMIA'!$A$52),"")</f>
        <v/>
      </c>
      <c r="AE18" s="270"/>
      <c r="AF18" s="270" t="str">
        <f ca="1">IF(AND('GESTION ACADEMIA'!$H$58="Alta",'GESTION ACADEMIA'!$L$58="Mayor"),CONCATENATE("R",'GESTION ACADEMIA'!$A$58),"")</f>
        <v/>
      </c>
      <c r="AG18" s="271"/>
      <c r="AH18" s="259" t="str">
        <f ca="1">IF(AND('GESTION ACADEMIA'!$H$46="Alta",'GESTION ACADEMIA'!$L$46="Catastrófico"),CONCATENATE("R",'GESTION ACADEMIA'!$A$46),"")</f>
        <v/>
      </c>
      <c r="AI18" s="260"/>
      <c r="AJ18" s="260" t="str">
        <f ca="1">IF(AND('GESTION ACADEMIA'!$H$52="Alta",'GESTION ACADEMIA'!$L$52="Catastrófico"),CONCATENATE("R",'GESTION ACADEMIA'!$A$52),"")</f>
        <v/>
      </c>
      <c r="AK18" s="260"/>
      <c r="AL18" s="260" t="str">
        <f ca="1">IF(AND('GESTION ACADEMIA'!$H$58="Alta",'GESTION ACADEMIA'!$L$58="Catastrófico"),CONCATENATE("R",'GESTION ACADEMIA'!$A$58),"")</f>
        <v/>
      </c>
      <c r="AM18" s="261"/>
      <c r="AN18" s="84"/>
      <c r="AO18" s="304"/>
      <c r="AP18" s="305"/>
      <c r="AQ18" s="305"/>
      <c r="AR18" s="305"/>
      <c r="AS18" s="305"/>
      <c r="AT18" s="306"/>
      <c r="AU18" s="84"/>
      <c r="AV18" s="84"/>
      <c r="AW18" s="84"/>
      <c r="AX18" s="84"/>
      <c r="AY18" s="84"/>
      <c r="AZ18" s="84"/>
      <c r="BA18" s="84"/>
      <c r="BB18" s="84"/>
      <c r="BC18" s="84"/>
      <c r="BD18" s="84"/>
      <c r="BE18" s="84"/>
      <c r="BF18" s="84"/>
      <c r="BG18" s="84"/>
      <c r="BH18" s="84"/>
      <c r="BI18" s="84"/>
      <c r="BJ18" s="84"/>
      <c r="BK18" s="84"/>
      <c r="BL18" s="84"/>
      <c r="BM18" s="84"/>
      <c r="BN18" s="84"/>
      <c r="BO18" s="84"/>
      <c r="BP18" s="84"/>
      <c r="BQ18" s="84"/>
      <c r="BR18" s="84"/>
      <c r="BS18" s="84"/>
      <c r="BT18" s="84"/>
      <c r="BU18" s="84"/>
      <c r="BV18" s="84"/>
      <c r="BW18" s="84"/>
      <c r="BX18" s="84"/>
      <c r="BY18" s="84"/>
      <c r="BZ18" s="84"/>
      <c r="CA18" s="84"/>
      <c r="CB18" s="84"/>
    </row>
    <row r="19" spans="1:80" ht="15" customHeight="1" x14ac:dyDescent="0.25">
      <c r="A19" s="84"/>
      <c r="B19" s="290"/>
      <c r="C19" s="290"/>
      <c r="D19" s="291"/>
      <c r="E19" s="282"/>
      <c r="F19" s="283"/>
      <c r="G19" s="283"/>
      <c r="H19" s="283"/>
      <c r="I19" s="288"/>
      <c r="J19" s="250"/>
      <c r="K19" s="251"/>
      <c r="L19" s="251"/>
      <c r="M19" s="251"/>
      <c r="N19" s="251"/>
      <c r="O19" s="252"/>
      <c r="P19" s="250"/>
      <c r="Q19" s="251"/>
      <c r="R19" s="251"/>
      <c r="S19" s="251"/>
      <c r="T19" s="251"/>
      <c r="U19" s="252"/>
      <c r="V19" s="268"/>
      <c r="W19" s="269"/>
      <c r="X19" s="270"/>
      <c r="Y19" s="270"/>
      <c r="Z19" s="270"/>
      <c r="AA19" s="271"/>
      <c r="AB19" s="268"/>
      <c r="AC19" s="269"/>
      <c r="AD19" s="270"/>
      <c r="AE19" s="270"/>
      <c r="AF19" s="270"/>
      <c r="AG19" s="271"/>
      <c r="AH19" s="259"/>
      <c r="AI19" s="260"/>
      <c r="AJ19" s="260"/>
      <c r="AK19" s="260"/>
      <c r="AL19" s="260"/>
      <c r="AM19" s="261"/>
      <c r="AN19" s="84"/>
      <c r="AO19" s="304"/>
      <c r="AP19" s="305"/>
      <c r="AQ19" s="305"/>
      <c r="AR19" s="305"/>
      <c r="AS19" s="305"/>
      <c r="AT19" s="306"/>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84"/>
      <c r="BS19" s="84"/>
      <c r="BT19" s="84"/>
      <c r="BU19" s="84"/>
      <c r="BV19" s="84"/>
      <c r="BW19" s="84"/>
      <c r="BX19" s="84"/>
      <c r="BY19" s="84"/>
      <c r="BZ19" s="84"/>
      <c r="CA19" s="84"/>
      <c r="CB19" s="84"/>
    </row>
    <row r="20" spans="1:80" ht="15" customHeight="1" x14ac:dyDescent="0.25">
      <c r="A20" s="84"/>
      <c r="B20" s="290"/>
      <c r="C20" s="290"/>
      <c r="D20" s="291"/>
      <c r="E20" s="282"/>
      <c r="F20" s="283"/>
      <c r="G20" s="283"/>
      <c r="H20" s="283"/>
      <c r="I20" s="288"/>
      <c r="J20" s="250" t="str">
        <f ca="1">IF(AND('GESTION ACADEMIA'!$H$64="Alta",'GESTION ACADEMIA'!$L$64="Leve"),CONCATENATE("R",'GESTION ACADEMIA'!$A$64),"")</f>
        <v/>
      </c>
      <c r="K20" s="251"/>
      <c r="L20" s="251" t="str">
        <f>IF(AND('GESTION ACADEMIA'!$H$70="Alta",'GESTION ACADEMIA'!$L$70="Leve"),CONCATENATE("R",'GESTION ACADEMIA'!$A$70),"")</f>
        <v/>
      </c>
      <c r="M20" s="251"/>
      <c r="N20" s="251" t="str">
        <f>IF(AND('GESTION ACADEMIA'!$H$76="Alta",'GESTION ACADEMIA'!$L$76="Leve"),CONCATENATE("R",'GESTION ACADEMIA'!$A$76),"")</f>
        <v/>
      </c>
      <c r="O20" s="252"/>
      <c r="P20" s="250" t="str">
        <f ca="1">IF(AND('GESTION ACADEMIA'!$H$64="Alta",'GESTION ACADEMIA'!$L$64="Menor"),CONCATENATE("R",'GESTION ACADEMIA'!$A$64),"")</f>
        <v/>
      </c>
      <c r="Q20" s="251"/>
      <c r="R20" s="251" t="str">
        <f>IF(AND('GESTION ACADEMIA'!$H$70="Alta",'GESTION ACADEMIA'!$L$70="Menor"),CONCATENATE("R",'GESTION ACADEMIA'!$A$70),"")</f>
        <v/>
      </c>
      <c r="S20" s="251"/>
      <c r="T20" s="251" t="str">
        <f>IF(AND('GESTION ACADEMIA'!$H$76="Alta",'GESTION ACADEMIA'!$L$76="Menor"),CONCATENATE("R",'GESTION ACADEMIA'!$A$76),"")</f>
        <v/>
      </c>
      <c r="U20" s="252"/>
      <c r="V20" s="268" t="str">
        <f ca="1">IF(AND('GESTION ACADEMIA'!$H$64="Alta",'GESTION ACADEMIA'!$L$64="Moderado"),CONCATENATE("R",'GESTION ACADEMIA'!$A$64),"")</f>
        <v/>
      </c>
      <c r="W20" s="269"/>
      <c r="X20" s="270" t="str">
        <f>IF(AND('GESTION ACADEMIA'!$H$70="Alta",'GESTION ACADEMIA'!$L$70="Moderado"),CONCATENATE("R",'GESTION ACADEMIA'!$A$70),"")</f>
        <v/>
      </c>
      <c r="Y20" s="270"/>
      <c r="Z20" s="270" t="str">
        <f>IF(AND('GESTION ACADEMIA'!$H$76="Alta",'GESTION ACADEMIA'!$L$76="Moderado"),CONCATENATE("R",'GESTION ACADEMIA'!$A$76),"")</f>
        <v/>
      </c>
      <c r="AA20" s="271"/>
      <c r="AB20" s="268" t="str">
        <f ca="1">IF(AND('GESTION ACADEMIA'!$H$64="Alta",'GESTION ACADEMIA'!$L$64="Mayor"),CONCATENATE("R",'GESTION ACADEMIA'!$A$64),"")</f>
        <v/>
      </c>
      <c r="AC20" s="269"/>
      <c r="AD20" s="270" t="str">
        <f>IF(AND('GESTION ACADEMIA'!$H$70="Alta",'GESTION ACADEMIA'!$L$70="Mayor"),CONCATENATE("R",'GESTION ACADEMIA'!$A$70),"")</f>
        <v/>
      </c>
      <c r="AE20" s="270"/>
      <c r="AF20" s="270" t="str">
        <f>IF(AND('GESTION ACADEMIA'!$H$76="Alta",'GESTION ACADEMIA'!$L$76="Mayor"),CONCATENATE("R",'GESTION ACADEMIA'!$A$76),"")</f>
        <v/>
      </c>
      <c r="AG20" s="271"/>
      <c r="AH20" s="259" t="str">
        <f ca="1">IF(AND('GESTION ACADEMIA'!$H$64="Alta",'GESTION ACADEMIA'!$L$64="Catastrófico"),CONCATENATE("R",'GESTION ACADEMIA'!$A$64),"")</f>
        <v/>
      </c>
      <c r="AI20" s="260"/>
      <c r="AJ20" s="260" t="str">
        <f>IF(AND('GESTION ACADEMIA'!$H$70="Alta",'GESTION ACADEMIA'!$L$70="Catastrófico"),CONCATENATE("R",'GESTION ACADEMIA'!$A$70),"")</f>
        <v/>
      </c>
      <c r="AK20" s="260"/>
      <c r="AL20" s="260" t="str">
        <f>IF(AND('GESTION ACADEMIA'!$H$76="Alta",'GESTION ACADEMIA'!$L$76="Catastrófico"),CONCATENATE("R",'GESTION ACADEMIA'!$A$76),"")</f>
        <v/>
      </c>
      <c r="AM20" s="261"/>
      <c r="AN20" s="84"/>
      <c r="AO20" s="304"/>
      <c r="AP20" s="305"/>
      <c r="AQ20" s="305"/>
      <c r="AR20" s="305"/>
      <c r="AS20" s="305"/>
      <c r="AT20" s="306"/>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row>
    <row r="21" spans="1:80" ht="15.75" customHeight="1" thickBot="1" x14ac:dyDescent="0.3">
      <c r="A21" s="84"/>
      <c r="B21" s="290"/>
      <c r="C21" s="290"/>
      <c r="D21" s="291"/>
      <c r="E21" s="285"/>
      <c r="F21" s="286"/>
      <c r="G21" s="286"/>
      <c r="H21" s="286"/>
      <c r="I21" s="286"/>
      <c r="J21" s="253"/>
      <c r="K21" s="254"/>
      <c r="L21" s="254"/>
      <c r="M21" s="254"/>
      <c r="N21" s="254"/>
      <c r="O21" s="255"/>
      <c r="P21" s="253"/>
      <c r="Q21" s="254"/>
      <c r="R21" s="254"/>
      <c r="S21" s="254"/>
      <c r="T21" s="254"/>
      <c r="U21" s="255"/>
      <c r="V21" s="272"/>
      <c r="W21" s="273"/>
      <c r="X21" s="273"/>
      <c r="Y21" s="273"/>
      <c r="Z21" s="273"/>
      <c r="AA21" s="274"/>
      <c r="AB21" s="272"/>
      <c r="AC21" s="273"/>
      <c r="AD21" s="273"/>
      <c r="AE21" s="273"/>
      <c r="AF21" s="273"/>
      <c r="AG21" s="274"/>
      <c r="AH21" s="262"/>
      <c r="AI21" s="263"/>
      <c r="AJ21" s="263"/>
      <c r="AK21" s="263"/>
      <c r="AL21" s="263"/>
      <c r="AM21" s="264"/>
      <c r="AN21" s="84"/>
      <c r="AO21" s="307"/>
      <c r="AP21" s="308"/>
      <c r="AQ21" s="308"/>
      <c r="AR21" s="308"/>
      <c r="AS21" s="308"/>
      <c r="AT21" s="309"/>
      <c r="AU21" s="84"/>
      <c r="AV21" s="84"/>
      <c r="AW21" s="84"/>
      <c r="AX21" s="84"/>
      <c r="AY21" s="84"/>
      <c r="AZ21" s="84"/>
      <c r="BA21" s="84"/>
      <c r="BB21" s="84"/>
      <c r="BC21" s="84"/>
      <c r="BD21" s="84"/>
      <c r="BE21" s="84"/>
      <c r="BF21" s="84"/>
      <c r="BG21" s="84"/>
      <c r="BH21" s="84"/>
      <c r="BI21" s="84"/>
      <c r="BJ21" s="84"/>
      <c r="BK21" s="84"/>
      <c r="BL21" s="84"/>
      <c r="BM21" s="84"/>
      <c r="BN21" s="84"/>
      <c r="BO21" s="84"/>
      <c r="BP21" s="84"/>
      <c r="BQ21" s="84"/>
      <c r="BR21" s="84"/>
      <c r="BS21" s="84"/>
      <c r="BT21" s="84"/>
      <c r="BU21" s="84"/>
      <c r="BV21" s="84"/>
      <c r="BW21" s="84"/>
      <c r="BX21" s="84"/>
      <c r="BY21" s="84"/>
      <c r="BZ21" s="84"/>
      <c r="CA21" s="84"/>
      <c r="CB21" s="84"/>
    </row>
    <row r="22" spans="1:80" x14ac:dyDescent="0.25">
      <c r="A22" s="84"/>
      <c r="B22" s="290"/>
      <c r="C22" s="290"/>
      <c r="D22" s="291"/>
      <c r="E22" s="279" t="s">
        <v>117</v>
      </c>
      <c r="F22" s="280"/>
      <c r="G22" s="280"/>
      <c r="H22" s="280"/>
      <c r="I22" s="281"/>
      <c r="J22" s="256" t="str">
        <f ca="1">IF(AND('GESTION ACADEMIA'!$H$10="Media",'GESTION ACADEMIA'!$L$10="Leve"),CONCATENATE("R",'GESTION ACADEMIA'!$A$10),"")</f>
        <v/>
      </c>
      <c r="K22" s="257"/>
      <c r="L22" s="257" t="str">
        <f ca="1">IF(AND('GESTION ACADEMIA'!$H$16="Media",'GESTION ACADEMIA'!$L$16="Leve"),CONCATENATE("R",'GESTION ACADEMIA'!$A$16),"")</f>
        <v/>
      </c>
      <c r="M22" s="257"/>
      <c r="N22" s="257" t="str">
        <f ca="1">IF(AND('GESTION ACADEMIA'!$H$22="Media",'GESTION ACADEMIA'!$L$22="Leve"),CONCATENATE("R",'GESTION ACADEMIA'!$A$22),"")</f>
        <v/>
      </c>
      <c r="O22" s="258"/>
      <c r="P22" s="256" t="str">
        <f ca="1">IF(AND('GESTION ACADEMIA'!$H$10="Media",'GESTION ACADEMIA'!$L$10="Menor"),CONCATENATE("R",'GESTION ACADEMIA'!$A$10),"")</f>
        <v/>
      </c>
      <c r="Q22" s="257"/>
      <c r="R22" s="257" t="str">
        <f ca="1">IF(AND('GESTION ACADEMIA'!$H$16="Media",'GESTION ACADEMIA'!$L$16="Menor"),CONCATENATE("R",'GESTION ACADEMIA'!$A$16),"")</f>
        <v/>
      </c>
      <c r="S22" s="257"/>
      <c r="T22" s="257" t="str">
        <f ca="1">IF(AND('GESTION ACADEMIA'!$H$22="Media",'GESTION ACADEMIA'!$L$22="Menor"),CONCATENATE("R",'GESTION ACADEMIA'!$A$22),"")</f>
        <v/>
      </c>
      <c r="U22" s="258"/>
      <c r="V22" s="256" t="str">
        <f ca="1">IF(AND('GESTION ACADEMIA'!$H$10="Media",'GESTION ACADEMIA'!$L$10="Moderado"),CONCATENATE("R",'GESTION ACADEMIA'!$A$10),"")</f>
        <v/>
      </c>
      <c r="W22" s="257"/>
      <c r="X22" s="257" t="str">
        <f ca="1">IF(AND('GESTION ACADEMIA'!$H$16="Media",'GESTION ACADEMIA'!$L$16="Moderado"),CONCATENATE("R",'GESTION ACADEMIA'!$A$16),"")</f>
        <v/>
      </c>
      <c r="Y22" s="257"/>
      <c r="Z22" s="257" t="str">
        <f ca="1">IF(AND('GESTION ACADEMIA'!$H$22="Media",'GESTION ACADEMIA'!$L$22="Moderado"),CONCATENATE("R",'GESTION ACADEMIA'!$A$22),"")</f>
        <v/>
      </c>
      <c r="AA22" s="258"/>
      <c r="AB22" s="275" t="str">
        <f ca="1">IF(AND('GESTION ACADEMIA'!$H$10="Media",'GESTION ACADEMIA'!$L$10="Mayor"),CONCATENATE("R",'GESTION ACADEMIA'!$A$10),"")</f>
        <v/>
      </c>
      <c r="AC22" s="276"/>
      <c r="AD22" s="276" t="str">
        <f ca="1">IF(AND('GESTION ACADEMIA'!$H$16="Media",'GESTION ACADEMIA'!$L$16="Mayor"),CONCATENATE("R",'GESTION ACADEMIA'!$A$16),"")</f>
        <v/>
      </c>
      <c r="AE22" s="276"/>
      <c r="AF22" s="276" t="str">
        <f ca="1">IF(AND('GESTION ACADEMIA'!$H$22="Media",'GESTION ACADEMIA'!$L$22="Mayor"),CONCATENATE("R",'GESTION ACADEMIA'!$A$22),"")</f>
        <v/>
      </c>
      <c r="AG22" s="277"/>
      <c r="AH22" s="265" t="str">
        <f ca="1">IF(AND('GESTION ACADEMIA'!$H$10="Media",'GESTION ACADEMIA'!$L$10="Catastrófico"),CONCATENATE("R",'GESTION ACADEMIA'!$A$10),"")</f>
        <v/>
      </c>
      <c r="AI22" s="266"/>
      <c r="AJ22" s="266" t="str">
        <f ca="1">IF(AND('GESTION ACADEMIA'!$H$16="Media",'GESTION ACADEMIA'!$L$16="Catastrófico"),CONCATENATE("R",'GESTION ACADEMIA'!$A$16),"")</f>
        <v/>
      </c>
      <c r="AK22" s="266"/>
      <c r="AL22" s="266" t="str">
        <f ca="1">IF(AND('GESTION ACADEMIA'!$H$22="Media",'GESTION ACADEMIA'!$L$22="Catastrófico"),CONCATENATE("R",'GESTION ACADEMIA'!$A$22),"")</f>
        <v/>
      </c>
      <c r="AM22" s="267"/>
      <c r="AN22" s="84"/>
      <c r="AO22" s="310" t="s">
        <v>81</v>
      </c>
      <c r="AP22" s="311"/>
      <c r="AQ22" s="311"/>
      <c r="AR22" s="311"/>
      <c r="AS22" s="311"/>
      <c r="AT22" s="312"/>
      <c r="AU22" s="84"/>
      <c r="AV22" s="84"/>
      <c r="AW22" s="84"/>
      <c r="AX22" s="84"/>
      <c r="AY22" s="84"/>
      <c r="AZ22" s="84"/>
      <c r="BA22" s="84"/>
      <c r="BB22" s="84"/>
      <c r="BC22" s="84"/>
      <c r="BD22" s="84"/>
      <c r="BE22" s="84"/>
      <c r="BF22" s="84"/>
      <c r="BG22" s="84"/>
      <c r="BH22" s="84"/>
      <c r="BI22" s="84"/>
      <c r="BJ22" s="84"/>
      <c r="BK22" s="84"/>
      <c r="BL22" s="84"/>
      <c r="BM22" s="84"/>
      <c r="BN22" s="84"/>
      <c r="BO22" s="84"/>
      <c r="BP22" s="84"/>
      <c r="BQ22" s="84"/>
      <c r="BR22" s="84"/>
      <c r="BS22" s="84"/>
      <c r="BT22" s="84"/>
      <c r="BU22" s="84"/>
      <c r="BV22" s="84"/>
      <c r="BW22" s="84"/>
      <c r="BX22" s="84"/>
      <c r="BY22" s="84"/>
      <c r="BZ22" s="84"/>
      <c r="CA22" s="84"/>
      <c r="CB22" s="84"/>
    </row>
    <row r="23" spans="1:80" x14ac:dyDescent="0.25">
      <c r="A23" s="84"/>
      <c r="B23" s="290"/>
      <c r="C23" s="290"/>
      <c r="D23" s="291"/>
      <c r="E23" s="282"/>
      <c r="F23" s="283"/>
      <c r="G23" s="283"/>
      <c r="H23" s="283"/>
      <c r="I23" s="284"/>
      <c r="J23" s="250"/>
      <c r="K23" s="251"/>
      <c r="L23" s="251"/>
      <c r="M23" s="251"/>
      <c r="N23" s="251"/>
      <c r="O23" s="252"/>
      <c r="P23" s="250"/>
      <c r="Q23" s="251"/>
      <c r="R23" s="251"/>
      <c r="S23" s="251"/>
      <c r="T23" s="251"/>
      <c r="U23" s="252"/>
      <c r="V23" s="250"/>
      <c r="W23" s="251"/>
      <c r="X23" s="251"/>
      <c r="Y23" s="251"/>
      <c r="Z23" s="251"/>
      <c r="AA23" s="252"/>
      <c r="AB23" s="268"/>
      <c r="AC23" s="269"/>
      <c r="AD23" s="269"/>
      <c r="AE23" s="269"/>
      <c r="AF23" s="269"/>
      <c r="AG23" s="271"/>
      <c r="AH23" s="259"/>
      <c r="AI23" s="260"/>
      <c r="AJ23" s="260"/>
      <c r="AK23" s="260"/>
      <c r="AL23" s="260"/>
      <c r="AM23" s="261"/>
      <c r="AN23" s="84"/>
      <c r="AO23" s="313"/>
      <c r="AP23" s="314"/>
      <c r="AQ23" s="314"/>
      <c r="AR23" s="314"/>
      <c r="AS23" s="314"/>
      <c r="AT23" s="315"/>
      <c r="AU23" s="84"/>
      <c r="AV23" s="84"/>
      <c r="AW23" s="84"/>
      <c r="AX23" s="84"/>
      <c r="AY23" s="84"/>
      <c r="AZ23" s="84"/>
      <c r="BA23" s="84"/>
      <c r="BB23" s="84"/>
      <c r="BC23" s="84"/>
      <c r="BD23" s="84"/>
      <c r="BE23" s="84"/>
      <c r="BF23" s="84"/>
      <c r="BG23" s="84"/>
      <c r="BH23" s="84"/>
      <c r="BI23" s="84"/>
      <c r="BJ23" s="84"/>
      <c r="BK23" s="84"/>
      <c r="BL23" s="84"/>
      <c r="BM23" s="84"/>
      <c r="BN23" s="84"/>
      <c r="BO23" s="84"/>
      <c r="BP23" s="84"/>
      <c r="BQ23" s="84"/>
      <c r="BR23" s="84"/>
      <c r="BS23" s="84"/>
      <c r="BT23" s="84"/>
      <c r="BU23" s="84"/>
      <c r="BV23" s="84"/>
      <c r="BW23" s="84"/>
      <c r="BX23" s="84"/>
      <c r="BY23" s="84"/>
      <c r="BZ23" s="84"/>
      <c r="CA23" s="84"/>
      <c r="CB23" s="84"/>
    </row>
    <row r="24" spans="1:80" x14ac:dyDescent="0.25">
      <c r="A24" s="84"/>
      <c r="B24" s="290"/>
      <c r="C24" s="290"/>
      <c r="D24" s="291"/>
      <c r="E24" s="282"/>
      <c r="F24" s="283"/>
      <c r="G24" s="283"/>
      <c r="H24" s="283"/>
      <c r="I24" s="284"/>
      <c r="J24" s="250" t="str">
        <f ca="1">IF(AND('GESTION ACADEMIA'!$H$28="Media",'GESTION ACADEMIA'!$L$28="Leve"),CONCATENATE("R",'GESTION ACADEMIA'!$A$28),"")</f>
        <v/>
      </c>
      <c r="K24" s="251"/>
      <c r="L24" s="251" t="str">
        <f ca="1">IF(AND('GESTION ACADEMIA'!$H$34="Media",'GESTION ACADEMIA'!$L$34="Leve"),CONCATENATE("R",'GESTION ACADEMIA'!$A$34),"")</f>
        <v/>
      </c>
      <c r="M24" s="251"/>
      <c r="N24" s="251" t="str">
        <f ca="1">IF(AND('GESTION ACADEMIA'!$H$40="Media",'GESTION ACADEMIA'!$L$40="Leve"),CONCATENATE("R",'GESTION ACADEMIA'!$A$40),"")</f>
        <v/>
      </c>
      <c r="O24" s="252"/>
      <c r="P24" s="250" t="str">
        <f ca="1">IF(AND('GESTION ACADEMIA'!$H$28="Media",'GESTION ACADEMIA'!$L$28="Menor"),CONCATENATE("R",'GESTION ACADEMIA'!$A$28),"")</f>
        <v/>
      </c>
      <c r="Q24" s="251"/>
      <c r="R24" s="251" t="str">
        <f ca="1">IF(AND('GESTION ACADEMIA'!$H$34="Media",'GESTION ACADEMIA'!$L$34="Menor"),CONCATENATE("R",'GESTION ACADEMIA'!$A$34),"")</f>
        <v/>
      </c>
      <c r="S24" s="251"/>
      <c r="T24" s="251" t="str">
        <f ca="1">IF(AND('GESTION ACADEMIA'!$H$40="Media",'GESTION ACADEMIA'!$L$40="Menor"),CONCATENATE("R",'GESTION ACADEMIA'!$A$40),"")</f>
        <v/>
      </c>
      <c r="U24" s="252"/>
      <c r="V24" s="250" t="str">
        <f ca="1">IF(AND('GESTION ACADEMIA'!$H$28="Media",'GESTION ACADEMIA'!$L$28="Moderado"),CONCATENATE("R",'GESTION ACADEMIA'!$A$28),"")</f>
        <v/>
      </c>
      <c r="W24" s="251"/>
      <c r="X24" s="251" t="str">
        <f ca="1">IF(AND('GESTION ACADEMIA'!$H$34="Media",'GESTION ACADEMIA'!$L$34="Moderado"),CONCATENATE("R",'GESTION ACADEMIA'!$A$34),"")</f>
        <v/>
      </c>
      <c r="Y24" s="251"/>
      <c r="Z24" s="251" t="str">
        <f ca="1">IF(AND('GESTION ACADEMIA'!$H$40="Media",'GESTION ACADEMIA'!$L$40="Moderado"),CONCATENATE("R",'GESTION ACADEMIA'!$A$40),"")</f>
        <v/>
      </c>
      <c r="AA24" s="252"/>
      <c r="AB24" s="268" t="str">
        <f ca="1">IF(AND('GESTION ACADEMIA'!$H$28="Media",'GESTION ACADEMIA'!$L$28="Mayor"),CONCATENATE("R",'GESTION ACADEMIA'!$A$28),"")</f>
        <v/>
      </c>
      <c r="AC24" s="269"/>
      <c r="AD24" s="270" t="str">
        <f ca="1">IF(AND('GESTION ACADEMIA'!$H$34="Media",'GESTION ACADEMIA'!$L$34="Mayor"),CONCATENATE("R",'GESTION ACADEMIA'!$A$34),"")</f>
        <v/>
      </c>
      <c r="AE24" s="270"/>
      <c r="AF24" s="270" t="str">
        <f ca="1">IF(AND('GESTION ACADEMIA'!$H$40="Media",'GESTION ACADEMIA'!$L$40="Mayor"),CONCATENATE("R",'GESTION ACADEMIA'!$A$40),"")</f>
        <v/>
      </c>
      <c r="AG24" s="271"/>
      <c r="AH24" s="259" t="str">
        <f ca="1">IF(AND('GESTION ACADEMIA'!$H$28="Media",'GESTION ACADEMIA'!$L$28="Catastrófico"),CONCATENATE("R",'GESTION ACADEMIA'!$A$28),"")</f>
        <v/>
      </c>
      <c r="AI24" s="260"/>
      <c r="AJ24" s="260" t="str">
        <f ca="1">IF(AND('GESTION ACADEMIA'!$H$34="Media",'GESTION ACADEMIA'!$L$34="Catastrófico"),CONCATENATE("R",'GESTION ACADEMIA'!$A$34),"")</f>
        <v/>
      </c>
      <c r="AK24" s="260"/>
      <c r="AL24" s="260" t="str">
        <f ca="1">IF(AND('GESTION ACADEMIA'!$H$40="Media",'GESTION ACADEMIA'!$L$40="Catastrófico"),CONCATENATE("R",'GESTION ACADEMIA'!$A$40),"")</f>
        <v/>
      </c>
      <c r="AM24" s="261"/>
      <c r="AN24" s="84"/>
      <c r="AO24" s="313"/>
      <c r="AP24" s="314"/>
      <c r="AQ24" s="314"/>
      <c r="AR24" s="314"/>
      <c r="AS24" s="314"/>
      <c r="AT24" s="315"/>
      <c r="AU24" s="84"/>
      <c r="AV24" s="84"/>
      <c r="AW24" s="84"/>
      <c r="AX24" s="84"/>
      <c r="AY24" s="84"/>
      <c r="AZ24" s="84"/>
      <c r="BA24" s="84"/>
      <c r="BB24" s="84"/>
      <c r="BC24" s="84"/>
      <c r="BD24" s="84"/>
      <c r="BE24" s="84"/>
      <c r="BF24" s="84"/>
      <c r="BG24" s="84"/>
      <c r="BH24" s="84"/>
      <c r="BI24" s="84"/>
      <c r="BJ24" s="84"/>
      <c r="BK24" s="84"/>
      <c r="BL24" s="84"/>
      <c r="BM24" s="84"/>
      <c r="BN24" s="84"/>
      <c r="BO24" s="84"/>
      <c r="BP24" s="84"/>
      <c r="BQ24" s="84"/>
      <c r="BR24" s="84"/>
      <c r="BS24" s="84"/>
      <c r="BT24" s="84"/>
      <c r="BU24" s="84"/>
      <c r="BV24" s="84"/>
      <c r="BW24" s="84"/>
      <c r="BX24" s="84"/>
      <c r="BY24" s="84"/>
      <c r="BZ24" s="84"/>
      <c r="CA24" s="84"/>
      <c r="CB24" s="84"/>
    </row>
    <row r="25" spans="1:80" x14ac:dyDescent="0.25">
      <c r="A25" s="84"/>
      <c r="B25" s="290"/>
      <c r="C25" s="290"/>
      <c r="D25" s="291"/>
      <c r="E25" s="282"/>
      <c r="F25" s="283"/>
      <c r="G25" s="283"/>
      <c r="H25" s="283"/>
      <c r="I25" s="284"/>
      <c r="J25" s="250"/>
      <c r="K25" s="251"/>
      <c r="L25" s="251"/>
      <c r="M25" s="251"/>
      <c r="N25" s="251"/>
      <c r="O25" s="252"/>
      <c r="P25" s="250"/>
      <c r="Q25" s="251"/>
      <c r="R25" s="251"/>
      <c r="S25" s="251"/>
      <c r="T25" s="251"/>
      <c r="U25" s="252"/>
      <c r="V25" s="250"/>
      <c r="W25" s="251"/>
      <c r="X25" s="251"/>
      <c r="Y25" s="251"/>
      <c r="Z25" s="251"/>
      <c r="AA25" s="252"/>
      <c r="AB25" s="268"/>
      <c r="AC25" s="269"/>
      <c r="AD25" s="270"/>
      <c r="AE25" s="270"/>
      <c r="AF25" s="270"/>
      <c r="AG25" s="271"/>
      <c r="AH25" s="259"/>
      <c r="AI25" s="260"/>
      <c r="AJ25" s="260"/>
      <c r="AK25" s="260"/>
      <c r="AL25" s="260"/>
      <c r="AM25" s="261"/>
      <c r="AN25" s="84"/>
      <c r="AO25" s="313"/>
      <c r="AP25" s="314"/>
      <c r="AQ25" s="314"/>
      <c r="AR25" s="314"/>
      <c r="AS25" s="314"/>
      <c r="AT25" s="315"/>
      <c r="AU25" s="84"/>
      <c r="AV25" s="84"/>
      <c r="AW25" s="84"/>
      <c r="AX25" s="84"/>
      <c r="AY25" s="84"/>
      <c r="AZ25" s="84"/>
      <c r="BA25" s="84"/>
      <c r="BB25" s="84"/>
      <c r="BC25" s="84"/>
      <c r="BD25" s="84"/>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row>
    <row r="26" spans="1:80" x14ac:dyDescent="0.25">
      <c r="A26" s="84"/>
      <c r="B26" s="290"/>
      <c r="C26" s="290"/>
      <c r="D26" s="291"/>
      <c r="E26" s="282"/>
      <c r="F26" s="283"/>
      <c r="G26" s="283"/>
      <c r="H26" s="283"/>
      <c r="I26" s="284"/>
      <c r="J26" s="250" t="str">
        <f ca="1">IF(AND('GESTION ACADEMIA'!$H$46="Media",'GESTION ACADEMIA'!$L$46="Leve"),CONCATENATE("R",'GESTION ACADEMIA'!$A$46),"")</f>
        <v/>
      </c>
      <c r="K26" s="251"/>
      <c r="L26" s="251" t="str">
        <f ca="1">IF(AND('GESTION ACADEMIA'!$H$52="Media",'GESTION ACADEMIA'!$L$52="Leve"),CONCATENATE("R",'GESTION ACADEMIA'!$A$52),"")</f>
        <v/>
      </c>
      <c r="M26" s="251"/>
      <c r="N26" s="251" t="str">
        <f ca="1">IF(AND('GESTION ACADEMIA'!$H$58="Media",'GESTION ACADEMIA'!$L$58="Leve"),CONCATENATE("R",'GESTION ACADEMIA'!$A$58),"")</f>
        <v/>
      </c>
      <c r="O26" s="252"/>
      <c r="P26" s="250" t="str">
        <f ca="1">IF(AND('GESTION ACADEMIA'!$H$46="Media",'GESTION ACADEMIA'!$L$46="Menor"),CONCATENATE("R",'GESTION ACADEMIA'!$A$46),"")</f>
        <v/>
      </c>
      <c r="Q26" s="251"/>
      <c r="R26" s="251" t="str">
        <f ca="1">IF(AND('GESTION ACADEMIA'!$H$52="Media",'GESTION ACADEMIA'!$L$52="Menor"),CONCATENATE("R",'GESTION ACADEMIA'!$A$52),"")</f>
        <v/>
      </c>
      <c r="S26" s="251"/>
      <c r="T26" s="251" t="str">
        <f ca="1">IF(AND('GESTION ACADEMIA'!$H$58="Media",'GESTION ACADEMIA'!$L$58="Menor"),CONCATENATE("R",'GESTION ACADEMIA'!$A$58),"")</f>
        <v/>
      </c>
      <c r="U26" s="252"/>
      <c r="V26" s="250" t="str">
        <f ca="1">IF(AND('GESTION ACADEMIA'!$H$46="Media",'GESTION ACADEMIA'!$L$46="Moderado"),CONCATENATE("R",'GESTION ACADEMIA'!$A$46),"")</f>
        <v/>
      </c>
      <c r="W26" s="251"/>
      <c r="X26" s="251" t="str">
        <f ca="1">IF(AND('GESTION ACADEMIA'!$H$52="Media",'GESTION ACADEMIA'!$L$52="Moderado"),CONCATENATE("R",'GESTION ACADEMIA'!$A$52),"")</f>
        <v/>
      </c>
      <c r="Y26" s="251"/>
      <c r="Z26" s="251" t="str">
        <f ca="1">IF(AND('GESTION ACADEMIA'!$H$58="Media",'GESTION ACADEMIA'!$L$58="Moderado"),CONCATENATE("R",'GESTION ACADEMIA'!$A$58),"")</f>
        <v/>
      </c>
      <c r="AA26" s="252"/>
      <c r="AB26" s="268" t="str">
        <f ca="1">IF(AND('GESTION ACADEMIA'!$H$46="Media",'GESTION ACADEMIA'!$L$46="Mayor"),CONCATENATE("R",'GESTION ACADEMIA'!$A$46),"")</f>
        <v/>
      </c>
      <c r="AC26" s="269"/>
      <c r="AD26" s="270" t="str">
        <f ca="1">IF(AND('GESTION ACADEMIA'!$H$52="Media",'GESTION ACADEMIA'!$L$52="Mayor"),CONCATENATE("R",'GESTION ACADEMIA'!$A$52),"")</f>
        <v/>
      </c>
      <c r="AE26" s="270"/>
      <c r="AF26" s="270" t="str">
        <f ca="1">IF(AND('GESTION ACADEMIA'!$H$58="Media",'GESTION ACADEMIA'!$L$58="Mayor"),CONCATENATE("R",'GESTION ACADEMIA'!$A$58),"")</f>
        <v/>
      </c>
      <c r="AG26" s="271"/>
      <c r="AH26" s="259" t="str">
        <f ca="1">IF(AND('GESTION ACADEMIA'!$H$46="Media",'GESTION ACADEMIA'!$L$46="Catastrófico"),CONCATENATE("R",'GESTION ACADEMIA'!$A$46),"")</f>
        <v/>
      </c>
      <c r="AI26" s="260"/>
      <c r="AJ26" s="260" t="str">
        <f ca="1">IF(AND('GESTION ACADEMIA'!$H$52="Media",'GESTION ACADEMIA'!$L$52="Catastrófico"),CONCATENATE("R",'GESTION ACADEMIA'!$A$52),"")</f>
        <v/>
      </c>
      <c r="AK26" s="260"/>
      <c r="AL26" s="260" t="str">
        <f ca="1">IF(AND('GESTION ACADEMIA'!$H$58="Media",'GESTION ACADEMIA'!$L$58="Catastrófico"),CONCATENATE("R",'GESTION ACADEMIA'!$A$58),"")</f>
        <v/>
      </c>
      <c r="AM26" s="261"/>
      <c r="AN26" s="84"/>
      <c r="AO26" s="313"/>
      <c r="AP26" s="314"/>
      <c r="AQ26" s="314"/>
      <c r="AR26" s="314"/>
      <c r="AS26" s="314"/>
      <c r="AT26" s="315"/>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c r="BY26" s="84"/>
      <c r="BZ26" s="84"/>
      <c r="CA26" s="84"/>
      <c r="CB26" s="84"/>
    </row>
    <row r="27" spans="1:80" x14ac:dyDescent="0.25">
      <c r="A27" s="84"/>
      <c r="B27" s="290"/>
      <c r="C27" s="290"/>
      <c r="D27" s="291"/>
      <c r="E27" s="282"/>
      <c r="F27" s="283"/>
      <c r="G27" s="283"/>
      <c r="H27" s="283"/>
      <c r="I27" s="284"/>
      <c r="J27" s="250"/>
      <c r="K27" s="251"/>
      <c r="L27" s="251"/>
      <c r="M27" s="251"/>
      <c r="N27" s="251"/>
      <c r="O27" s="252"/>
      <c r="P27" s="250"/>
      <c r="Q27" s="251"/>
      <c r="R27" s="251"/>
      <c r="S27" s="251"/>
      <c r="T27" s="251"/>
      <c r="U27" s="252"/>
      <c r="V27" s="250"/>
      <c r="W27" s="251"/>
      <c r="X27" s="251"/>
      <c r="Y27" s="251"/>
      <c r="Z27" s="251"/>
      <c r="AA27" s="252"/>
      <c r="AB27" s="268"/>
      <c r="AC27" s="269"/>
      <c r="AD27" s="270"/>
      <c r="AE27" s="270"/>
      <c r="AF27" s="270"/>
      <c r="AG27" s="271"/>
      <c r="AH27" s="259"/>
      <c r="AI27" s="260"/>
      <c r="AJ27" s="260"/>
      <c r="AK27" s="260"/>
      <c r="AL27" s="260"/>
      <c r="AM27" s="261"/>
      <c r="AN27" s="84"/>
      <c r="AO27" s="313"/>
      <c r="AP27" s="314"/>
      <c r="AQ27" s="314"/>
      <c r="AR27" s="314"/>
      <c r="AS27" s="314"/>
      <c r="AT27" s="315"/>
      <c r="AU27" s="84"/>
      <c r="AV27" s="84"/>
      <c r="AW27" s="84"/>
      <c r="AX27" s="84"/>
      <c r="AY27" s="84"/>
      <c r="AZ27" s="84"/>
      <c r="BA27" s="84"/>
      <c r="BB27" s="84"/>
      <c r="BC27" s="84"/>
      <c r="BD27" s="84"/>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row>
    <row r="28" spans="1:80" x14ac:dyDescent="0.25">
      <c r="A28" s="84"/>
      <c r="B28" s="290"/>
      <c r="C28" s="290"/>
      <c r="D28" s="291"/>
      <c r="E28" s="282"/>
      <c r="F28" s="283"/>
      <c r="G28" s="283"/>
      <c r="H28" s="283"/>
      <c r="I28" s="284"/>
      <c r="J28" s="250" t="str">
        <f ca="1">IF(AND('GESTION ACADEMIA'!$H$64="Media",'GESTION ACADEMIA'!$L$64="Leve"),CONCATENATE("R",'GESTION ACADEMIA'!$A$64),"")</f>
        <v/>
      </c>
      <c r="K28" s="251"/>
      <c r="L28" s="251" t="str">
        <f>IF(AND('GESTION ACADEMIA'!$H$70="Media",'GESTION ACADEMIA'!$L$70="Leve"),CONCATENATE("R",'GESTION ACADEMIA'!$A$70),"")</f>
        <v/>
      </c>
      <c r="M28" s="251"/>
      <c r="N28" s="251" t="str">
        <f>IF(AND('GESTION ACADEMIA'!$H$76="Media",'GESTION ACADEMIA'!$L$76="Leve"),CONCATENATE("R",'GESTION ACADEMIA'!$A$76),"")</f>
        <v/>
      </c>
      <c r="O28" s="252"/>
      <c r="P28" s="250" t="str">
        <f ca="1">IF(AND('GESTION ACADEMIA'!$H$64="Media",'GESTION ACADEMIA'!$L$64="Menor"),CONCATENATE("R",'GESTION ACADEMIA'!$A$64),"")</f>
        <v/>
      </c>
      <c r="Q28" s="251"/>
      <c r="R28" s="251" t="str">
        <f>IF(AND('GESTION ACADEMIA'!$H$70="Media",'GESTION ACADEMIA'!$L$70="Menor"),CONCATENATE("R",'GESTION ACADEMIA'!$A$70),"")</f>
        <v/>
      </c>
      <c r="S28" s="251"/>
      <c r="T28" s="251" t="str">
        <f>IF(AND('GESTION ACADEMIA'!$H$76="Media",'GESTION ACADEMIA'!$L$76="Menor"),CONCATENATE("R",'GESTION ACADEMIA'!$A$76),"")</f>
        <v/>
      </c>
      <c r="U28" s="252"/>
      <c r="V28" s="250" t="str">
        <f ca="1">IF(AND('GESTION ACADEMIA'!$H$64="Media",'GESTION ACADEMIA'!$L$64="Moderado"),CONCATENATE("R",'GESTION ACADEMIA'!$A$64),"")</f>
        <v/>
      </c>
      <c r="W28" s="251"/>
      <c r="X28" s="251" t="str">
        <f>IF(AND('GESTION ACADEMIA'!$H$70="Media",'GESTION ACADEMIA'!$L$70="Moderado"),CONCATENATE("R",'GESTION ACADEMIA'!$A$70),"")</f>
        <v/>
      </c>
      <c r="Y28" s="251"/>
      <c r="Z28" s="251" t="str">
        <f>IF(AND('GESTION ACADEMIA'!$H$76="Media",'GESTION ACADEMIA'!$L$76="Moderado"),CONCATENATE("R",'GESTION ACADEMIA'!$A$76),"")</f>
        <v/>
      </c>
      <c r="AA28" s="252"/>
      <c r="AB28" s="268" t="str">
        <f ca="1">IF(AND('GESTION ACADEMIA'!$H$64="Media",'GESTION ACADEMIA'!$L$64="Mayor"),CONCATENATE("R",'GESTION ACADEMIA'!$A$64),"")</f>
        <v/>
      </c>
      <c r="AC28" s="269"/>
      <c r="AD28" s="270" t="str">
        <f>IF(AND('GESTION ACADEMIA'!$H$70="Media",'GESTION ACADEMIA'!$L$70="Mayor"),CONCATENATE("R",'GESTION ACADEMIA'!$A$70),"")</f>
        <v/>
      </c>
      <c r="AE28" s="270"/>
      <c r="AF28" s="270" t="str">
        <f>IF(AND('GESTION ACADEMIA'!$H$76="Media",'GESTION ACADEMIA'!$L$76="Mayor"),CONCATENATE("R",'GESTION ACADEMIA'!$A$76),"")</f>
        <v/>
      </c>
      <c r="AG28" s="271"/>
      <c r="AH28" s="259" t="str">
        <f ca="1">IF(AND('GESTION ACADEMIA'!$H$64="Media",'GESTION ACADEMIA'!$L$64="Catastrófico"),CONCATENATE("R",'GESTION ACADEMIA'!$A$64),"")</f>
        <v/>
      </c>
      <c r="AI28" s="260"/>
      <c r="AJ28" s="260" t="str">
        <f>IF(AND('GESTION ACADEMIA'!$H$70="Media",'GESTION ACADEMIA'!$L$70="Catastrófico"),CONCATENATE("R",'GESTION ACADEMIA'!$A$70),"")</f>
        <v/>
      </c>
      <c r="AK28" s="260"/>
      <c r="AL28" s="260" t="str">
        <f>IF(AND('GESTION ACADEMIA'!$H$76="Media",'GESTION ACADEMIA'!$L$76="Catastrófico"),CONCATENATE("R",'GESTION ACADEMIA'!$A$76),"")</f>
        <v/>
      </c>
      <c r="AM28" s="261"/>
      <c r="AN28" s="84"/>
      <c r="AO28" s="313"/>
      <c r="AP28" s="314"/>
      <c r="AQ28" s="314"/>
      <c r="AR28" s="314"/>
      <c r="AS28" s="314"/>
      <c r="AT28" s="315"/>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row>
    <row r="29" spans="1:80" ht="15.75" thickBot="1" x14ac:dyDescent="0.3">
      <c r="A29" s="84"/>
      <c r="B29" s="290"/>
      <c r="C29" s="290"/>
      <c r="D29" s="291"/>
      <c r="E29" s="285"/>
      <c r="F29" s="286"/>
      <c r="G29" s="286"/>
      <c r="H29" s="286"/>
      <c r="I29" s="287"/>
      <c r="J29" s="250"/>
      <c r="K29" s="251"/>
      <c r="L29" s="251"/>
      <c r="M29" s="251"/>
      <c r="N29" s="251"/>
      <c r="O29" s="252"/>
      <c r="P29" s="253"/>
      <c r="Q29" s="254"/>
      <c r="R29" s="254"/>
      <c r="S29" s="254"/>
      <c r="T29" s="254"/>
      <c r="U29" s="255"/>
      <c r="V29" s="253"/>
      <c r="W29" s="254"/>
      <c r="X29" s="254"/>
      <c r="Y29" s="254"/>
      <c r="Z29" s="254"/>
      <c r="AA29" s="255"/>
      <c r="AB29" s="272"/>
      <c r="AC29" s="273"/>
      <c r="AD29" s="273"/>
      <c r="AE29" s="273"/>
      <c r="AF29" s="273"/>
      <c r="AG29" s="274"/>
      <c r="AH29" s="262"/>
      <c r="AI29" s="263"/>
      <c r="AJ29" s="263"/>
      <c r="AK29" s="263"/>
      <c r="AL29" s="263"/>
      <c r="AM29" s="264"/>
      <c r="AN29" s="84"/>
      <c r="AO29" s="316"/>
      <c r="AP29" s="317"/>
      <c r="AQ29" s="317"/>
      <c r="AR29" s="317"/>
      <c r="AS29" s="317"/>
      <c r="AT29" s="318"/>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row>
    <row r="30" spans="1:80" x14ac:dyDescent="0.25">
      <c r="A30" s="84"/>
      <c r="B30" s="290"/>
      <c r="C30" s="290"/>
      <c r="D30" s="291"/>
      <c r="E30" s="279" t="s">
        <v>114</v>
      </c>
      <c r="F30" s="280"/>
      <c r="G30" s="280"/>
      <c r="H30" s="280"/>
      <c r="I30" s="280"/>
      <c r="J30" s="247" t="str">
        <f ca="1">IF(AND('GESTION ACADEMIA'!$H$10="Baja",'GESTION ACADEMIA'!$L$10="Leve"),CONCATENATE("R",'GESTION ACADEMIA'!$A$10),"")</f>
        <v/>
      </c>
      <c r="K30" s="248"/>
      <c r="L30" s="248" t="str">
        <f ca="1">IF(AND('GESTION ACADEMIA'!$H$16="Baja",'GESTION ACADEMIA'!$L$16="Leve"),CONCATENATE("R",'GESTION ACADEMIA'!$A$16),"")</f>
        <v/>
      </c>
      <c r="M30" s="248"/>
      <c r="N30" s="248" t="str">
        <f ca="1">IF(AND('GESTION ACADEMIA'!$H$22="Baja",'GESTION ACADEMIA'!$L$22="Leve"),CONCATENATE("R",'GESTION ACADEMIA'!$A$22),"")</f>
        <v/>
      </c>
      <c r="O30" s="249"/>
      <c r="P30" s="257" t="str">
        <f ca="1">IF(AND('GESTION ACADEMIA'!$H$10="Baja",'GESTION ACADEMIA'!$L$10="Menor"),CONCATENATE("R",'GESTION ACADEMIA'!$A$10),"")</f>
        <v/>
      </c>
      <c r="Q30" s="257"/>
      <c r="R30" s="257" t="str">
        <f ca="1">IF(AND('GESTION ACADEMIA'!$H$16="Baja",'GESTION ACADEMIA'!$L$16="Menor"),CONCATENATE("R",'GESTION ACADEMIA'!$A$16),"")</f>
        <v/>
      </c>
      <c r="S30" s="257"/>
      <c r="T30" s="257" t="str">
        <f ca="1">IF(AND('GESTION ACADEMIA'!$H$22="Baja",'GESTION ACADEMIA'!$L$22="Menor"),CONCATENATE("R",'GESTION ACADEMIA'!$A$22),"")</f>
        <v/>
      </c>
      <c r="U30" s="258"/>
      <c r="V30" s="256" t="str">
        <f ca="1">IF(AND('GESTION ACADEMIA'!$H$10="Baja",'GESTION ACADEMIA'!$L$10="Moderado"),CONCATENATE("R",'GESTION ACADEMIA'!$A$10),"")</f>
        <v/>
      </c>
      <c r="W30" s="257"/>
      <c r="X30" s="257" t="str">
        <f ca="1">IF(AND('GESTION ACADEMIA'!$H$16="Baja",'GESTION ACADEMIA'!$L$16="Moderado"),CONCATENATE("R",'GESTION ACADEMIA'!$A$16),"")</f>
        <v/>
      </c>
      <c r="Y30" s="257"/>
      <c r="Z30" s="257" t="str">
        <f ca="1">IF(AND('GESTION ACADEMIA'!$H$22="Baja",'GESTION ACADEMIA'!$L$22="Moderado"),CONCATENATE("R",'GESTION ACADEMIA'!$A$22),"")</f>
        <v/>
      </c>
      <c r="AA30" s="258"/>
      <c r="AB30" s="275" t="str">
        <f ca="1">IF(AND('GESTION ACADEMIA'!$H$10="Baja",'GESTION ACADEMIA'!$L$10="Mayor"),CONCATENATE("R",'GESTION ACADEMIA'!$A$10),"")</f>
        <v/>
      </c>
      <c r="AC30" s="276"/>
      <c r="AD30" s="276" t="str">
        <f ca="1">IF(AND('GESTION ACADEMIA'!$H$16="Baja",'GESTION ACADEMIA'!$L$16="Mayor"),CONCATENATE("R",'GESTION ACADEMIA'!$A$16),"")</f>
        <v/>
      </c>
      <c r="AE30" s="276"/>
      <c r="AF30" s="276" t="str">
        <f ca="1">IF(AND('GESTION ACADEMIA'!$H$22="Baja",'GESTION ACADEMIA'!$L$22="Mayor"),CONCATENATE("R",'GESTION ACADEMIA'!$A$22),"")</f>
        <v/>
      </c>
      <c r="AG30" s="277"/>
      <c r="AH30" s="265" t="str">
        <f ca="1">IF(AND('GESTION ACADEMIA'!$H$10="Baja",'GESTION ACADEMIA'!$L$10="Catastrófico"),CONCATENATE("R",'GESTION ACADEMIA'!$A$10),"")</f>
        <v/>
      </c>
      <c r="AI30" s="266"/>
      <c r="AJ30" s="266" t="str">
        <f ca="1">IF(AND('GESTION ACADEMIA'!$H$16="Baja",'GESTION ACADEMIA'!$L$16="Catastrófico"),CONCATENATE("R",'GESTION ACADEMIA'!$A$16),"")</f>
        <v/>
      </c>
      <c r="AK30" s="266"/>
      <c r="AL30" s="266" t="str">
        <f ca="1">IF(AND('GESTION ACADEMIA'!$H$22="Baja",'GESTION ACADEMIA'!$L$22="Catastrófico"),CONCATENATE("R",'GESTION ACADEMIA'!$A$22),"")</f>
        <v/>
      </c>
      <c r="AM30" s="267"/>
      <c r="AN30" s="84"/>
      <c r="AO30" s="319" t="s">
        <v>82</v>
      </c>
      <c r="AP30" s="320"/>
      <c r="AQ30" s="320"/>
      <c r="AR30" s="320"/>
      <c r="AS30" s="320"/>
      <c r="AT30" s="321"/>
      <c r="AU30" s="84"/>
      <c r="AV30" s="84"/>
      <c r="AW30" s="84"/>
      <c r="AX30" s="84"/>
      <c r="AY30" s="84"/>
      <c r="AZ30" s="84"/>
      <c r="BA30" s="84"/>
      <c r="BB30" s="84"/>
      <c r="BC30" s="84"/>
      <c r="BD30" s="84"/>
      <c r="BE30" s="84"/>
      <c r="BF30" s="84"/>
      <c r="BG30" s="84"/>
      <c r="BH30" s="84"/>
      <c r="BI30" s="84"/>
      <c r="BJ30" s="84"/>
      <c r="BK30" s="84"/>
      <c r="BL30" s="84"/>
      <c r="BM30" s="84"/>
      <c r="BN30" s="84"/>
      <c r="BO30" s="84"/>
      <c r="BP30" s="84"/>
      <c r="BQ30" s="84"/>
      <c r="BR30" s="84"/>
      <c r="BS30" s="84"/>
      <c r="BT30" s="84"/>
      <c r="BU30" s="84"/>
      <c r="BV30" s="84"/>
      <c r="BW30" s="84"/>
      <c r="BX30" s="84"/>
      <c r="BY30" s="84"/>
      <c r="BZ30" s="84"/>
      <c r="CA30" s="84"/>
      <c r="CB30" s="84"/>
    </row>
    <row r="31" spans="1:80" x14ac:dyDescent="0.25">
      <c r="A31" s="84"/>
      <c r="B31" s="290"/>
      <c r="C31" s="290"/>
      <c r="D31" s="291"/>
      <c r="E31" s="282"/>
      <c r="F31" s="283"/>
      <c r="G31" s="283"/>
      <c r="H31" s="283"/>
      <c r="I31" s="288"/>
      <c r="J31" s="241"/>
      <c r="K31" s="242"/>
      <c r="L31" s="242"/>
      <c r="M31" s="242"/>
      <c r="N31" s="242"/>
      <c r="O31" s="243"/>
      <c r="P31" s="251"/>
      <c r="Q31" s="251"/>
      <c r="R31" s="251"/>
      <c r="S31" s="251"/>
      <c r="T31" s="251"/>
      <c r="U31" s="252"/>
      <c r="V31" s="250"/>
      <c r="W31" s="251"/>
      <c r="X31" s="251"/>
      <c r="Y31" s="251"/>
      <c r="Z31" s="251"/>
      <c r="AA31" s="252"/>
      <c r="AB31" s="268"/>
      <c r="AC31" s="269"/>
      <c r="AD31" s="269"/>
      <c r="AE31" s="269"/>
      <c r="AF31" s="269"/>
      <c r="AG31" s="271"/>
      <c r="AH31" s="259"/>
      <c r="AI31" s="260"/>
      <c r="AJ31" s="260"/>
      <c r="AK31" s="260"/>
      <c r="AL31" s="260"/>
      <c r="AM31" s="261"/>
      <c r="AN31" s="84"/>
      <c r="AO31" s="322"/>
      <c r="AP31" s="323"/>
      <c r="AQ31" s="323"/>
      <c r="AR31" s="323"/>
      <c r="AS31" s="323"/>
      <c r="AT31" s="32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row>
    <row r="32" spans="1:80" x14ac:dyDescent="0.25">
      <c r="A32" s="84"/>
      <c r="B32" s="290"/>
      <c r="C32" s="290"/>
      <c r="D32" s="291"/>
      <c r="E32" s="282"/>
      <c r="F32" s="283"/>
      <c r="G32" s="283"/>
      <c r="H32" s="283"/>
      <c r="I32" s="288"/>
      <c r="J32" s="241" t="str">
        <f ca="1">IF(AND('GESTION ACADEMIA'!$H$28="Baja",'GESTION ACADEMIA'!$L$28="Leve"),CONCATENATE("R",'GESTION ACADEMIA'!$A$28),"")</f>
        <v/>
      </c>
      <c r="K32" s="242"/>
      <c r="L32" s="242" t="str">
        <f ca="1">IF(AND('GESTION ACADEMIA'!$H$34="Baja",'GESTION ACADEMIA'!$L$34="Leve"),CONCATENATE("R",'GESTION ACADEMIA'!$A$34),"")</f>
        <v/>
      </c>
      <c r="M32" s="242"/>
      <c r="N32" s="242" t="str">
        <f ca="1">IF(AND('GESTION ACADEMIA'!$H$40="Baja",'GESTION ACADEMIA'!$L$40="Leve"),CONCATENATE("R",'GESTION ACADEMIA'!$A$40),"")</f>
        <v/>
      </c>
      <c r="O32" s="243"/>
      <c r="P32" s="251" t="str">
        <f ca="1">IF(AND('GESTION ACADEMIA'!$H$28="Baja",'GESTION ACADEMIA'!$L$28="Menor"),CONCATENATE("R",'GESTION ACADEMIA'!$A$28),"")</f>
        <v/>
      </c>
      <c r="Q32" s="251"/>
      <c r="R32" s="251" t="str">
        <f ca="1">IF(AND('GESTION ACADEMIA'!$H$34="Baja",'GESTION ACADEMIA'!$L$34="Menor"),CONCATENATE("R",'GESTION ACADEMIA'!$A$34),"")</f>
        <v/>
      </c>
      <c r="S32" s="251"/>
      <c r="T32" s="251" t="str">
        <f ca="1">IF(AND('GESTION ACADEMIA'!$H$40="Baja",'GESTION ACADEMIA'!$L$40="Menor"),CONCATENATE("R",'GESTION ACADEMIA'!$A$40),"")</f>
        <v/>
      </c>
      <c r="U32" s="252"/>
      <c r="V32" s="250" t="str">
        <f ca="1">IF(AND('GESTION ACADEMIA'!$H$28="Baja",'GESTION ACADEMIA'!$L$28="Moderado"),CONCATENATE("R",'GESTION ACADEMIA'!$A$28),"")</f>
        <v/>
      </c>
      <c r="W32" s="251"/>
      <c r="X32" s="251" t="str">
        <f ca="1">IF(AND('GESTION ACADEMIA'!$H$34="Baja",'GESTION ACADEMIA'!$L$34="Moderado"),CONCATENATE("R",'GESTION ACADEMIA'!$A$34),"")</f>
        <v/>
      </c>
      <c r="Y32" s="251"/>
      <c r="Z32" s="251" t="str">
        <f ca="1">IF(AND('GESTION ACADEMIA'!$H$40="Baja",'GESTION ACADEMIA'!$L$40="Moderado"),CONCATENATE("R",'GESTION ACADEMIA'!$A$40),"")</f>
        <v/>
      </c>
      <c r="AA32" s="252"/>
      <c r="AB32" s="268" t="str">
        <f ca="1">IF(AND('GESTION ACADEMIA'!$H$28="Baja",'GESTION ACADEMIA'!$L$28="Mayor"),CONCATENATE("R",'GESTION ACADEMIA'!$A$28),"")</f>
        <v/>
      </c>
      <c r="AC32" s="269"/>
      <c r="AD32" s="270" t="str">
        <f ca="1">IF(AND('GESTION ACADEMIA'!$H$34="Baja",'GESTION ACADEMIA'!$L$34="Mayor"),CONCATENATE("R",'GESTION ACADEMIA'!$A$34),"")</f>
        <v/>
      </c>
      <c r="AE32" s="270"/>
      <c r="AF32" s="270" t="str">
        <f ca="1">IF(AND('GESTION ACADEMIA'!$H$40="Baja",'GESTION ACADEMIA'!$L$40="Mayor"),CONCATENATE("R",'GESTION ACADEMIA'!$A$40),"")</f>
        <v/>
      </c>
      <c r="AG32" s="271"/>
      <c r="AH32" s="259" t="str">
        <f ca="1">IF(AND('GESTION ACADEMIA'!$H$28="Baja",'GESTION ACADEMIA'!$L$28="Catastrófico"),CONCATENATE("R",'GESTION ACADEMIA'!$A$28),"")</f>
        <v/>
      </c>
      <c r="AI32" s="260"/>
      <c r="AJ32" s="260" t="str">
        <f ca="1">IF(AND('GESTION ACADEMIA'!$H$34="Baja",'GESTION ACADEMIA'!$L$34="Catastrófico"),CONCATENATE("R",'GESTION ACADEMIA'!$A$34),"")</f>
        <v/>
      </c>
      <c r="AK32" s="260"/>
      <c r="AL32" s="260" t="str">
        <f ca="1">IF(AND('GESTION ACADEMIA'!$H$40="Baja",'GESTION ACADEMIA'!$L$40="Catastrófico"),CONCATENATE("R",'GESTION ACADEMIA'!$A$40),"")</f>
        <v/>
      </c>
      <c r="AM32" s="261"/>
      <c r="AN32" s="84"/>
      <c r="AO32" s="322"/>
      <c r="AP32" s="323"/>
      <c r="AQ32" s="323"/>
      <c r="AR32" s="323"/>
      <c r="AS32" s="323"/>
      <c r="AT32" s="324"/>
      <c r="AU32" s="84"/>
      <c r="AV32" s="84"/>
      <c r="AW32" s="84"/>
      <c r="AX32" s="84"/>
      <c r="AY32" s="84"/>
      <c r="AZ32" s="84"/>
      <c r="BA32" s="84"/>
      <c r="BB32" s="84"/>
      <c r="BC32" s="84"/>
      <c r="BD32" s="84"/>
      <c r="BE32" s="84"/>
      <c r="BF32" s="84"/>
      <c r="BG32" s="84"/>
      <c r="BH32" s="84"/>
      <c r="BI32" s="84"/>
      <c r="BJ32" s="84"/>
      <c r="BK32" s="84"/>
      <c r="BL32" s="84"/>
      <c r="BM32" s="84"/>
      <c r="BN32" s="84"/>
      <c r="BO32" s="84"/>
      <c r="BP32" s="84"/>
      <c r="BQ32" s="84"/>
      <c r="BR32" s="84"/>
      <c r="BS32" s="84"/>
      <c r="BT32" s="84"/>
      <c r="BU32" s="84"/>
      <c r="BV32" s="84"/>
      <c r="BW32" s="84"/>
      <c r="BX32" s="84"/>
      <c r="BY32" s="84"/>
      <c r="BZ32" s="84"/>
      <c r="CA32" s="84"/>
      <c r="CB32" s="84"/>
    </row>
    <row r="33" spans="1:80" x14ac:dyDescent="0.25">
      <c r="A33" s="84"/>
      <c r="B33" s="290"/>
      <c r="C33" s="290"/>
      <c r="D33" s="291"/>
      <c r="E33" s="282"/>
      <c r="F33" s="283"/>
      <c r="G33" s="283"/>
      <c r="H33" s="283"/>
      <c r="I33" s="288"/>
      <c r="J33" s="241"/>
      <c r="K33" s="242"/>
      <c r="L33" s="242"/>
      <c r="M33" s="242"/>
      <c r="N33" s="242"/>
      <c r="O33" s="243"/>
      <c r="P33" s="251"/>
      <c r="Q33" s="251"/>
      <c r="R33" s="251"/>
      <c r="S33" s="251"/>
      <c r="T33" s="251"/>
      <c r="U33" s="252"/>
      <c r="V33" s="250"/>
      <c r="W33" s="251"/>
      <c r="X33" s="251"/>
      <c r="Y33" s="251"/>
      <c r="Z33" s="251"/>
      <c r="AA33" s="252"/>
      <c r="AB33" s="268"/>
      <c r="AC33" s="269"/>
      <c r="AD33" s="270"/>
      <c r="AE33" s="270"/>
      <c r="AF33" s="270"/>
      <c r="AG33" s="271"/>
      <c r="AH33" s="259"/>
      <c r="AI33" s="260"/>
      <c r="AJ33" s="260"/>
      <c r="AK33" s="260"/>
      <c r="AL33" s="260"/>
      <c r="AM33" s="261"/>
      <c r="AN33" s="84"/>
      <c r="AO33" s="322"/>
      <c r="AP33" s="323"/>
      <c r="AQ33" s="323"/>
      <c r="AR33" s="323"/>
      <c r="AS33" s="323"/>
      <c r="AT33" s="324"/>
      <c r="AU33" s="84"/>
      <c r="AV33" s="84"/>
      <c r="AW33" s="84"/>
      <c r="AX33" s="84"/>
      <c r="AY33" s="84"/>
      <c r="AZ33" s="84"/>
      <c r="BA33" s="84"/>
      <c r="BB33" s="84"/>
      <c r="BC33" s="84"/>
      <c r="BD33" s="84"/>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row>
    <row r="34" spans="1:80" x14ac:dyDescent="0.25">
      <c r="A34" s="84"/>
      <c r="B34" s="290"/>
      <c r="C34" s="290"/>
      <c r="D34" s="291"/>
      <c r="E34" s="282"/>
      <c r="F34" s="283"/>
      <c r="G34" s="283"/>
      <c r="H34" s="283"/>
      <c r="I34" s="288"/>
      <c r="J34" s="241" t="str">
        <f ca="1">IF(AND('GESTION ACADEMIA'!$H$46="Baja",'GESTION ACADEMIA'!$L$46="Leve"),CONCATENATE("R",'GESTION ACADEMIA'!$A$46),"")</f>
        <v/>
      </c>
      <c r="K34" s="242"/>
      <c r="L34" s="242" t="str">
        <f ca="1">IF(AND('GESTION ACADEMIA'!$H$52="Baja",'GESTION ACADEMIA'!$L$52="Leve"),CONCATENATE("R",'GESTION ACADEMIA'!$A$52),"")</f>
        <v/>
      </c>
      <c r="M34" s="242"/>
      <c r="N34" s="242" t="str">
        <f ca="1">IF(AND('GESTION ACADEMIA'!$H$58="Baja",'GESTION ACADEMIA'!$L$58="Leve"),CONCATENATE("R",'GESTION ACADEMIA'!$A$58),"")</f>
        <v/>
      </c>
      <c r="O34" s="243"/>
      <c r="P34" s="251" t="str">
        <f ca="1">IF(AND('GESTION ACADEMIA'!$H$46="Baja",'GESTION ACADEMIA'!$L$46="Menor"),CONCATENATE("R",'GESTION ACADEMIA'!$A$46),"")</f>
        <v/>
      </c>
      <c r="Q34" s="251"/>
      <c r="R34" s="251" t="str">
        <f ca="1">IF(AND('GESTION ACADEMIA'!$H$52="Baja",'GESTION ACADEMIA'!$L$52="Menor"),CONCATENATE("R",'GESTION ACADEMIA'!$A$52),"")</f>
        <v/>
      </c>
      <c r="S34" s="251"/>
      <c r="T34" s="251" t="str">
        <f ca="1">IF(AND('GESTION ACADEMIA'!$H$58="Baja",'GESTION ACADEMIA'!$L$58="Menor"),CONCATENATE("R",'GESTION ACADEMIA'!$A$58),"")</f>
        <v/>
      </c>
      <c r="U34" s="252"/>
      <c r="V34" s="250" t="str">
        <f ca="1">IF(AND('GESTION ACADEMIA'!$H$46="Baja",'GESTION ACADEMIA'!$L$46="Moderado"),CONCATENATE("R",'GESTION ACADEMIA'!$A$46),"")</f>
        <v/>
      </c>
      <c r="W34" s="251"/>
      <c r="X34" s="251" t="str">
        <f ca="1">IF(AND('GESTION ACADEMIA'!$H$52="Baja",'GESTION ACADEMIA'!$L$52="Moderado"),CONCATENATE("R",'GESTION ACADEMIA'!$A$52),"")</f>
        <v/>
      </c>
      <c r="Y34" s="251"/>
      <c r="Z34" s="251" t="str">
        <f ca="1">IF(AND('GESTION ACADEMIA'!$H$58="Baja",'GESTION ACADEMIA'!$L$58="Moderado"),CONCATENATE("R",'GESTION ACADEMIA'!$A$58),"")</f>
        <v/>
      </c>
      <c r="AA34" s="252"/>
      <c r="AB34" s="268" t="str">
        <f ca="1">IF(AND('GESTION ACADEMIA'!$H$46="Baja",'GESTION ACADEMIA'!$L$46="Mayor"),CONCATENATE("R",'GESTION ACADEMIA'!$A$46),"")</f>
        <v/>
      </c>
      <c r="AC34" s="269"/>
      <c r="AD34" s="270" t="str">
        <f ca="1">IF(AND('GESTION ACADEMIA'!$H$52="Baja",'GESTION ACADEMIA'!$L$52="Mayor"),CONCATENATE("R",'GESTION ACADEMIA'!$A$52),"")</f>
        <v/>
      </c>
      <c r="AE34" s="270"/>
      <c r="AF34" s="270" t="str">
        <f ca="1">IF(AND('GESTION ACADEMIA'!$H$58="Baja",'GESTION ACADEMIA'!$L$58="Mayor"),CONCATENATE("R",'GESTION ACADEMIA'!$A$58),"")</f>
        <v/>
      </c>
      <c r="AG34" s="271"/>
      <c r="AH34" s="259" t="str">
        <f ca="1">IF(AND('GESTION ACADEMIA'!$H$46="Baja",'GESTION ACADEMIA'!$L$46="Catastrófico"),CONCATENATE("R",'GESTION ACADEMIA'!$A$46),"")</f>
        <v/>
      </c>
      <c r="AI34" s="260"/>
      <c r="AJ34" s="260" t="str">
        <f ca="1">IF(AND('GESTION ACADEMIA'!$H$52="Baja",'GESTION ACADEMIA'!$L$52="Catastrófico"),CONCATENATE("R",'GESTION ACADEMIA'!$A$52),"")</f>
        <v/>
      </c>
      <c r="AK34" s="260"/>
      <c r="AL34" s="260" t="str">
        <f ca="1">IF(AND('GESTION ACADEMIA'!$H$58="Baja",'GESTION ACADEMIA'!$L$58="Catastrófico"),CONCATENATE("R",'GESTION ACADEMIA'!$A$58),"")</f>
        <v/>
      </c>
      <c r="AM34" s="261"/>
      <c r="AN34" s="84"/>
      <c r="AO34" s="322"/>
      <c r="AP34" s="323"/>
      <c r="AQ34" s="323"/>
      <c r="AR34" s="323"/>
      <c r="AS34" s="323"/>
      <c r="AT34" s="324"/>
      <c r="AU34" s="84"/>
      <c r="AV34" s="84"/>
      <c r="AW34" s="84"/>
      <c r="AX34" s="84"/>
      <c r="AY34" s="84"/>
      <c r="AZ34" s="84"/>
      <c r="BA34" s="84"/>
      <c r="BB34" s="84"/>
      <c r="BC34" s="84"/>
      <c r="BD34" s="84"/>
      <c r="BE34" s="84"/>
      <c r="BF34" s="84"/>
      <c r="BG34" s="84"/>
      <c r="BH34" s="84"/>
      <c r="BI34" s="84"/>
      <c r="BJ34" s="84"/>
      <c r="BK34" s="84"/>
      <c r="BL34" s="84"/>
      <c r="BM34" s="84"/>
      <c r="BN34" s="84"/>
      <c r="BO34" s="84"/>
      <c r="BP34" s="84"/>
      <c r="BQ34" s="84"/>
      <c r="BR34" s="84"/>
      <c r="BS34" s="84"/>
      <c r="BT34" s="84"/>
      <c r="BU34" s="84"/>
      <c r="BV34" s="84"/>
      <c r="BW34" s="84"/>
      <c r="BX34" s="84"/>
      <c r="BY34" s="84"/>
      <c r="BZ34" s="84"/>
      <c r="CA34" s="84"/>
      <c r="CB34" s="84"/>
    </row>
    <row r="35" spans="1:80" x14ac:dyDescent="0.25">
      <c r="A35" s="84"/>
      <c r="B35" s="290"/>
      <c r="C35" s="290"/>
      <c r="D35" s="291"/>
      <c r="E35" s="282"/>
      <c r="F35" s="283"/>
      <c r="G35" s="283"/>
      <c r="H35" s="283"/>
      <c r="I35" s="288"/>
      <c r="J35" s="241"/>
      <c r="K35" s="242"/>
      <c r="L35" s="242"/>
      <c r="M35" s="242"/>
      <c r="N35" s="242"/>
      <c r="O35" s="243"/>
      <c r="P35" s="251"/>
      <c r="Q35" s="251"/>
      <c r="R35" s="251"/>
      <c r="S35" s="251"/>
      <c r="T35" s="251"/>
      <c r="U35" s="252"/>
      <c r="V35" s="250"/>
      <c r="W35" s="251"/>
      <c r="X35" s="251"/>
      <c r="Y35" s="251"/>
      <c r="Z35" s="251"/>
      <c r="AA35" s="252"/>
      <c r="AB35" s="268"/>
      <c r="AC35" s="269"/>
      <c r="AD35" s="270"/>
      <c r="AE35" s="270"/>
      <c r="AF35" s="270"/>
      <c r="AG35" s="271"/>
      <c r="AH35" s="259"/>
      <c r="AI35" s="260"/>
      <c r="AJ35" s="260"/>
      <c r="AK35" s="260"/>
      <c r="AL35" s="260"/>
      <c r="AM35" s="261"/>
      <c r="AN35" s="84"/>
      <c r="AO35" s="322"/>
      <c r="AP35" s="323"/>
      <c r="AQ35" s="323"/>
      <c r="AR35" s="323"/>
      <c r="AS35" s="323"/>
      <c r="AT35" s="324"/>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S35" s="84"/>
      <c r="BT35" s="84"/>
      <c r="BU35" s="84"/>
      <c r="BV35" s="84"/>
      <c r="BW35" s="84"/>
      <c r="BX35" s="84"/>
      <c r="BY35" s="84"/>
      <c r="BZ35" s="84"/>
      <c r="CA35" s="84"/>
      <c r="CB35" s="84"/>
    </row>
    <row r="36" spans="1:80" x14ac:dyDescent="0.25">
      <c r="A36" s="84"/>
      <c r="B36" s="290"/>
      <c r="C36" s="290"/>
      <c r="D36" s="291"/>
      <c r="E36" s="282"/>
      <c r="F36" s="283"/>
      <c r="G36" s="283"/>
      <c r="H36" s="283"/>
      <c r="I36" s="288"/>
      <c r="J36" s="241" t="str">
        <f ca="1">IF(AND('GESTION ACADEMIA'!$H$64="Baja",'GESTION ACADEMIA'!$L$64="Leve"),CONCATENATE("R",'GESTION ACADEMIA'!$A$64),"")</f>
        <v/>
      </c>
      <c r="K36" s="242"/>
      <c r="L36" s="242" t="str">
        <f>IF(AND('GESTION ACADEMIA'!$H$70="Baja",'GESTION ACADEMIA'!$L$70="Leve"),CONCATENATE("R",'GESTION ACADEMIA'!$A$70),"")</f>
        <v/>
      </c>
      <c r="M36" s="242"/>
      <c r="N36" s="242" t="str">
        <f>IF(AND('GESTION ACADEMIA'!$H$76="Baja",'GESTION ACADEMIA'!$L$76="Leve"),CONCATENATE("R",'GESTION ACADEMIA'!$A$76),"")</f>
        <v/>
      </c>
      <c r="O36" s="243"/>
      <c r="P36" s="251" t="str">
        <f ca="1">IF(AND('GESTION ACADEMIA'!$H$64="Baja",'GESTION ACADEMIA'!$L$64="Menor"),CONCATENATE("R",'GESTION ACADEMIA'!$A$64),"")</f>
        <v/>
      </c>
      <c r="Q36" s="251"/>
      <c r="R36" s="251" t="str">
        <f>IF(AND('GESTION ACADEMIA'!$H$70="Baja",'GESTION ACADEMIA'!$L$70="Menor"),CONCATENATE("R",'GESTION ACADEMIA'!$A$70),"")</f>
        <v/>
      </c>
      <c r="S36" s="251"/>
      <c r="T36" s="251" t="str">
        <f>IF(AND('GESTION ACADEMIA'!$H$76="Baja",'GESTION ACADEMIA'!$L$76="Menor"),CONCATENATE("R",'GESTION ACADEMIA'!$A$76),"")</f>
        <v/>
      </c>
      <c r="U36" s="252"/>
      <c r="V36" s="250" t="str">
        <f ca="1">IF(AND('GESTION ACADEMIA'!$H$64="Baja",'GESTION ACADEMIA'!$L$64="Moderado"),CONCATENATE("R",'GESTION ACADEMIA'!$A$64),"")</f>
        <v/>
      </c>
      <c r="W36" s="251"/>
      <c r="X36" s="251" t="str">
        <f>IF(AND('GESTION ACADEMIA'!$H$70="Baja",'GESTION ACADEMIA'!$L$70="Moderado"),CONCATENATE("R",'GESTION ACADEMIA'!$A$70),"")</f>
        <v/>
      </c>
      <c r="Y36" s="251"/>
      <c r="Z36" s="251" t="str">
        <f>IF(AND('GESTION ACADEMIA'!$H$76="Baja",'GESTION ACADEMIA'!$L$76="Moderado"),CONCATENATE("R",'GESTION ACADEMIA'!$A$76),"")</f>
        <v/>
      </c>
      <c r="AA36" s="252"/>
      <c r="AB36" s="268" t="str">
        <f ca="1">IF(AND('GESTION ACADEMIA'!$H$64="Baja",'GESTION ACADEMIA'!$L$64="Mayor"),CONCATENATE("R",'GESTION ACADEMIA'!$A$64),"")</f>
        <v/>
      </c>
      <c r="AC36" s="269"/>
      <c r="AD36" s="270" t="str">
        <f>IF(AND('GESTION ACADEMIA'!$H$70="Baja",'GESTION ACADEMIA'!$L$70="Mayor"),CONCATENATE("R",'GESTION ACADEMIA'!$A$70),"")</f>
        <v/>
      </c>
      <c r="AE36" s="270"/>
      <c r="AF36" s="270" t="str">
        <f>IF(AND('GESTION ACADEMIA'!$H$76="Baja",'GESTION ACADEMIA'!$L$76="Mayor"),CONCATENATE("R",'GESTION ACADEMIA'!$A$76),"")</f>
        <v/>
      </c>
      <c r="AG36" s="271"/>
      <c r="AH36" s="259" t="str">
        <f ca="1">IF(AND('GESTION ACADEMIA'!$H$64="Baja",'GESTION ACADEMIA'!$L$64="Catastrófico"),CONCATENATE("R",'GESTION ACADEMIA'!$A$64),"")</f>
        <v/>
      </c>
      <c r="AI36" s="260"/>
      <c r="AJ36" s="260" t="str">
        <f>IF(AND('GESTION ACADEMIA'!$H$70="Baja",'GESTION ACADEMIA'!$L$70="Catastrófico"),CONCATENATE("R",'GESTION ACADEMIA'!$A$70),"")</f>
        <v/>
      </c>
      <c r="AK36" s="260"/>
      <c r="AL36" s="260" t="str">
        <f>IF(AND('GESTION ACADEMIA'!$H$76="Baja",'GESTION ACADEMIA'!$L$76="Catastrófico"),CONCATENATE("R",'GESTION ACADEMIA'!$A$76),"")</f>
        <v/>
      </c>
      <c r="AM36" s="261"/>
      <c r="AN36" s="84"/>
      <c r="AO36" s="322"/>
      <c r="AP36" s="323"/>
      <c r="AQ36" s="323"/>
      <c r="AR36" s="323"/>
      <c r="AS36" s="323"/>
      <c r="AT36" s="324"/>
      <c r="AU36" s="84"/>
      <c r="AV36" s="84"/>
      <c r="AW36" s="84"/>
      <c r="AX36" s="84"/>
      <c r="AY36" s="84"/>
      <c r="AZ36" s="84"/>
      <c r="BA36" s="84"/>
      <c r="BB36" s="84"/>
      <c r="BC36" s="84"/>
      <c r="BD36" s="84"/>
      <c r="BE36" s="84"/>
      <c r="BF36" s="84"/>
      <c r="BG36" s="84"/>
      <c r="BH36" s="84"/>
      <c r="BI36" s="84"/>
      <c r="BJ36" s="84"/>
      <c r="BK36" s="84"/>
      <c r="BL36" s="84"/>
      <c r="BM36" s="84"/>
      <c r="BN36" s="84"/>
      <c r="BO36" s="84"/>
      <c r="BP36" s="84"/>
      <c r="BQ36" s="84"/>
      <c r="BR36" s="84"/>
      <c r="BS36" s="84"/>
      <c r="BT36" s="84"/>
      <c r="BU36" s="84"/>
      <c r="BV36" s="84"/>
      <c r="BW36" s="84"/>
      <c r="BX36" s="84"/>
      <c r="BY36" s="84"/>
      <c r="BZ36" s="84"/>
      <c r="CA36" s="84"/>
      <c r="CB36" s="84"/>
    </row>
    <row r="37" spans="1:80" ht="15.75" thickBot="1" x14ac:dyDescent="0.3">
      <c r="A37" s="84"/>
      <c r="B37" s="290"/>
      <c r="C37" s="290"/>
      <c r="D37" s="291"/>
      <c r="E37" s="285"/>
      <c r="F37" s="286"/>
      <c r="G37" s="286"/>
      <c r="H37" s="286"/>
      <c r="I37" s="286"/>
      <c r="J37" s="244"/>
      <c r="K37" s="245"/>
      <c r="L37" s="245"/>
      <c r="M37" s="245"/>
      <c r="N37" s="245"/>
      <c r="O37" s="246"/>
      <c r="P37" s="254"/>
      <c r="Q37" s="254"/>
      <c r="R37" s="254"/>
      <c r="S37" s="254"/>
      <c r="T37" s="254"/>
      <c r="U37" s="255"/>
      <c r="V37" s="253"/>
      <c r="W37" s="254"/>
      <c r="X37" s="254"/>
      <c r="Y37" s="254"/>
      <c r="Z37" s="254"/>
      <c r="AA37" s="255"/>
      <c r="AB37" s="272"/>
      <c r="AC37" s="273"/>
      <c r="AD37" s="273"/>
      <c r="AE37" s="273"/>
      <c r="AF37" s="273"/>
      <c r="AG37" s="274"/>
      <c r="AH37" s="262"/>
      <c r="AI37" s="263"/>
      <c r="AJ37" s="263"/>
      <c r="AK37" s="263"/>
      <c r="AL37" s="263"/>
      <c r="AM37" s="264"/>
      <c r="AN37" s="84"/>
      <c r="AO37" s="325"/>
      <c r="AP37" s="326"/>
      <c r="AQ37" s="326"/>
      <c r="AR37" s="326"/>
      <c r="AS37" s="326"/>
      <c r="AT37" s="327"/>
      <c r="AU37" s="84"/>
      <c r="AV37" s="84"/>
      <c r="AW37" s="84"/>
      <c r="AX37" s="84"/>
      <c r="AY37" s="84"/>
      <c r="AZ37" s="84"/>
      <c r="BA37" s="84"/>
      <c r="BB37" s="84"/>
      <c r="BC37" s="84"/>
      <c r="BD37" s="84"/>
      <c r="BE37" s="84"/>
      <c r="BF37" s="84"/>
      <c r="BG37" s="84"/>
      <c r="BH37" s="84"/>
      <c r="BI37" s="84"/>
      <c r="BJ37" s="84"/>
      <c r="BK37" s="84"/>
      <c r="BL37" s="84"/>
      <c r="BM37" s="84"/>
      <c r="BN37" s="84"/>
      <c r="BO37" s="84"/>
      <c r="BP37" s="84"/>
      <c r="BQ37" s="84"/>
      <c r="BR37" s="84"/>
      <c r="BS37" s="84"/>
      <c r="BT37" s="84"/>
      <c r="BU37" s="84"/>
      <c r="BV37" s="84"/>
      <c r="BW37" s="84"/>
      <c r="BX37" s="84"/>
      <c r="BY37" s="84"/>
      <c r="BZ37" s="84"/>
      <c r="CA37" s="84"/>
      <c r="CB37" s="84"/>
    </row>
    <row r="38" spans="1:80" x14ac:dyDescent="0.25">
      <c r="A38" s="84"/>
      <c r="B38" s="290"/>
      <c r="C38" s="290"/>
      <c r="D38" s="291"/>
      <c r="E38" s="279" t="s">
        <v>113</v>
      </c>
      <c r="F38" s="280"/>
      <c r="G38" s="280"/>
      <c r="H38" s="280"/>
      <c r="I38" s="281"/>
      <c r="J38" s="247" t="str">
        <f ca="1">IF(AND('GESTION ACADEMIA'!$H$10="Muy Baja",'GESTION ACADEMIA'!$L$10="Leve"),CONCATENATE("R",'GESTION ACADEMIA'!$A$10),"")</f>
        <v/>
      </c>
      <c r="K38" s="248"/>
      <c r="L38" s="248" t="str">
        <f ca="1">IF(AND('GESTION ACADEMIA'!$H$16="Muy Baja",'GESTION ACADEMIA'!$L$16="Leve"),CONCATENATE("R",'GESTION ACADEMIA'!$A$16),"")</f>
        <v/>
      </c>
      <c r="M38" s="248"/>
      <c r="N38" s="248" t="str">
        <f ca="1">IF(AND('GESTION ACADEMIA'!$H$22="Muy Baja",'GESTION ACADEMIA'!$L$22="Leve"),CONCATENATE("R",'GESTION ACADEMIA'!$A$22),"")</f>
        <v/>
      </c>
      <c r="O38" s="249"/>
      <c r="P38" s="247" t="str">
        <f ca="1">IF(AND('GESTION ACADEMIA'!$H$10="Muy Baja",'GESTION ACADEMIA'!$L$10="Menor"),CONCATENATE("R",'GESTION ACADEMIA'!$A$10),"")</f>
        <v/>
      </c>
      <c r="Q38" s="248"/>
      <c r="R38" s="248" t="str">
        <f ca="1">IF(AND('GESTION ACADEMIA'!$H$16="Muy Baja",'GESTION ACADEMIA'!$L$16="Menor"),CONCATENATE("R",'GESTION ACADEMIA'!$A$16),"")</f>
        <v/>
      </c>
      <c r="S38" s="248"/>
      <c r="T38" s="248" t="str">
        <f ca="1">IF(AND('GESTION ACADEMIA'!$H$22="Muy Baja",'GESTION ACADEMIA'!$L$22="Menor"),CONCATENATE("R",'GESTION ACADEMIA'!$A$22),"")</f>
        <v/>
      </c>
      <c r="U38" s="249"/>
      <c r="V38" s="256" t="str">
        <f ca="1">IF(AND('GESTION ACADEMIA'!$H$10="Muy Baja",'GESTION ACADEMIA'!$L$10="Moderado"),CONCATENATE("R",'GESTION ACADEMIA'!$A$10),"")</f>
        <v/>
      </c>
      <c r="W38" s="257"/>
      <c r="X38" s="257" t="str">
        <f ca="1">IF(AND('GESTION ACADEMIA'!$H$16="Muy Baja",'GESTION ACADEMIA'!$L$16="Moderado"),CONCATENATE("R",'GESTION ACADEMIA'!$A$16),"")</f>
        <v/>
      </c>
      <c r="Y38" s="257"/>
      <c r="Z38" s="257" t="str">
        <f ca="1">IF(AND('GESTION ACADEMIA'!$H$22="Muy Baja",'GESTION ACADEMIA'!$L$22="Moderado"),CONCATENATE("R",'GESTION ACADEMIA'!$A$22),"")</f>
        <v/>
      </c>
      <c r="AA38" s="258"/>
      <c r="AB38" s="275" t="str">
        <f ca="1">IF(AND('GESTION ACADEMIA'!$H$10="Muy Baja",'GESTION ACADEMIA'!$L$10="Mayor"),CONCATENATE("R",'GESTION ACADEMIA'!$A$10),"")</f>
        <v/>
      </c>
      <c r="AC38" s="276"/>
      <c r="AD38" s="276" t="str">
        <f ca="1">IF(AND('GESTION ACADEMIA'!$H$16="Muy Baja",'GESTION ACADEMIA'!$L$16="Mayor"),CONCATENATE("R",'GESTION ACADEMIA'!$A$16),"")</f>
        <v/>
      </c>
      <c r="AE38" s="276"/>
      <c r="AF38" s="276" t="str">
        <f ca="1">IF(AND('GESTION ACADEMIA'!$H$22="Muy Baja",'GESTION ACADEMIA'!$L$22="Mayor"),CONCATENATE("R",'GESTION ACADEMIA'!$A$22),"")</f>
        <v/>
      </c>
      <c r="AG38" s="277"/>
      <c r="AH38" s="265" t="str">
        <f ca="1">IF(AND('GESTION ACADEMIA'!$H$10="Muy Baja",'GESTION ACADEMIA'!$L$10="Catastrófico"),CONCATENATE("R",'GESTION ACADEMIA'!$A$10),"")</f>
        <v/>
      </c>
      <c r="AI38" s="266"/>
      <c r="AJ38" s="266" t="str">
        <f ca="1">IF(AND('GESTION ACADEMIA'!$H$16="Muy Baja",'GESTION ACADEMIA'!$L$16="Catastrófico"),CONCATENATE("R",'GESTION ACADEMIA'!$A$16),"")</f>
        <v/>
      </c>
      <c r="AK38" s="266"/>
      <c r="AL38" s="266" t="str">
        <f ca="1">IF(AND('GESTION ACADEMIA'!$H$22="Muy Baja",'GESTION ACADEMIA'!$L$22="Catastrófico"),CONCATENATE("R",'GESTION ACADEMIA'!$A$22),"")</f>
        <v/>
      </c>
      <c r="AM38" s="267"/>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c r="BX38" s="84"/>
      <c r="BY38" s="84"/>
      <c r="BZ38" s="84"/>
      <c r="CA38" s="84"/>
      <c r="CB38" s="84"/>
    </row>
    <row r="39" spans="1:80" x14ac:dyDescent="0.25">
      <c r="A39" s="84"/>
      <c r="B39" s="290"/>
      <c r="C39" s="290"/>
      <c r="D39" s="291"/>
      <c r="E39" s="282"/>
      <c r="F39" s="283"/>
      <c r="G39" s="283"/>
      <c r="H39" s="283"/>
      <c r="I39" s="284"/>
      <c r="J39" s="241"/>
      <c r="K39" s="242"/>
      <c r="L39" s="242"/>
      <c r="M39" s="242"/>
      <c r="N39" s="242"/>
      <c r="O39" s="243"/>
      <c r="P39" s="241"/>
      <c r="Q39" s="242"/>
      <c r="R39" s="242"/>
      <c r="S39" s="242"/>
      <c r="T39" s="242"/>
      <c r="U39" s="243"/>
      <c r="V39" s="250"/>
      <c r="W39" s="251"/>
      <c r="X39" s="251"/>
      <c r="Y39" s="251"/>
      <c r="Z39" s="251"/>
      <c r="AA39" s="252"/>
      <c r="AB39" s="268"/>
      <c r="AC39" s="269"/>
      <c r="AD39" s="269"/>
      <c r="AE39" s="269"/>
      <c r="AF39" s="269"/>
      <c r="AG39" s="271"/>
      <c r="AH39" s="259"/>
      <c r="AI39" s="260"/>
      <c r="AJ39" s="260"/>
      <c r="AK39" s="260"/>
      <c r="AL39" s="260"/>
      <c r="AM39" s="261"/>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c r="BY39" s="84"/>
      <c r="BZ39" s="84"/>
      <c r="CA39" s="84"/>
      <c r="CB39" s="84"/>
    </row>
    <row r="40" spans="1:80" x14ac:dyDescent="0.25">
      <c r="A40" s="84"/>
      <c r="B40" s="290"/>
      <c r="C40" s="290"/>
      <c r="D40" s="291"/>
      <c r="E40" s="282"/>
      <c r="F40" s="283"/>
      <c r="G40" s="283"/>
      <c r="H40" s="283"/>
      <c r="I40" s="284"/>
      <c r="J40" s="241" t="str">
        <f ca="1">IF(AND('GESTION ACADEMIA'!$H$28="Muy Baja",'GESTION ACADEMIA'!$L$28="Leve"),CONCATENATE("R",'GESTION ACADEMIA'!$A$28),"")</f>
        <v/>
      </c>
      <c r="K40" s="242"/>
      <c r="L40" s="242" t="str">
        <f ca="1">IF(AND('GESTION ACADEMIA'!$H$34="Muy Baja",'GESTION ACADEMIA'!$L$34="Leve"),CONCATENATE("R",'GESTION ACADEMIA'!$A$34),"")</f>
        <v/>
      </c>
      <c r="M40" s="242"/>
      <c r="N40" s="242" t="str">
        <f ca="1">IF(AND('GESTION ACADEMIA'!$H$40="Muy Baja",'GESTION ACADEMIA'!$L$40="Leve"),CONCATENATE("R",'GESTION ACADEMIA'!$A$40),"")</f>
        <v/>
      </c>
      <c r="O40" s="243"/>
      <c r="P40" s="241" t="str">
        <f ca="1">IF(AND('GESTION ACADEMIA'!$H$28="Muy Baja",'GESTION ACADEMIA'!$L$28="Menor"),CONCATENATE("R",'GESTION ACADEMIA'!$A$28),"")</f>
        <v/>
      </c>
      <c r="Q40" s="242"/>
      <c r="R40" s="242" t="str">
        <f ca="1">IF(AND('GESTION ACADEMIA'!$H$34="Muy Baja",'GESTION ACADEMIA'!$L$34="Menor"),CONCATENATE("R",'GESTION ACADEMIA'!$A$34),"")</f>
        <v/>
      </c>
      <c r="S40" s="242"/>
      <c r="T40" s="242" t="str">
        <f ca="1">IF(AND('GESTION ACADEMIA'!$H$40="Muy Baja",'GESTION ACADEMIA'!$L$40="Menor"),CONCATENATE("R",'GESTION ACADEMIA'!$A$40),"")</f>
        <v/>
      </c>
      <c r="U40" s="243"/>
      <c r="V40" s="250" t="str">
        <f ca="1">IF(AND('GESTION ACADEMIA'!$H$28="Muy Baja",'GESTION ACADEMIA'!$L$28="Moderado"),CONCATENATE("R",'GESTION ACADEMIA'!$A$28),"")</f>
        <v/>
      </c>
      <c r="W40" s="251"/>
      <c r="X40" s="251" t="str">
        <f ca="1">IF(AND('GESTION ACADEMIA'!$H$34="Muy Baja",'GESTION ACADEMIA'!$L$34="Moderado"),CONCATENATE("R",'GESTION ACADEMIA'!$A$34),"")</f>
        <v/>
      </c>
      <c r="Y40" s="251"/>
      <c r="Z40" s="251" t="str">
        <f ca="1">IF(AND('GESTION ACADEMIA'!$H$40="Muy Baja",'GESTION ACADEMIA'!$L$40="Moderado"),CONCATENATE("R",'GESTION ACADEMIA'!$A$40),"")</f>
        <v/>
      </c>
      <c r="AA40" s="252"/>
      <c r="AB40" s="268" t="str">
        <f ca="1">IF(AND('GESTION ACADEMIA'!$H$28="Muy Baja",'GESTION ACADEMIA'!$L$28="Mayor"),CONCATENATE("R",'GESTION ACADEMIA'!$A$28),"")</f>
        <v/>
      </c>
      <c r="AC40" s="269"/>
      <c r="AD40" s="270" t="str">
        <f ca="1">IF(AND('GESTION ACADEMIA'!$H$34="Muy Baja",'GESTION ACADEMIA'!$L$34="Mayor"),CONCATENATE("R",'GESTION ACADEMIA'!$A$34),"")</f>
        <v/>
      </c>
      <c r="AE40" s="270"/>
      <c r="AF40" s="270" t="str">
        <f ca="1">IF(AND('GESTION ACADEMIA'!$H$40="Muy Baja",'GESTION ACADEMIA'!$L$40="Mayor"),CONCATENATE("R",'GESTION ACADEMIA'!$A$40),"")</f>
        <v/>
      </c>
      <c r="AG40" s="271"/>
      <c r="AH40" s="259" t="str">
        <f ca="1">IF(AND('GESTION ACADEMIA'!$H$28="Muy Baja",'GESTION ACADEMIA'!$L$28="Catastrófico"),CONCATENATE("R",'GESTION ACADEMIA'!$A$28),"")</f>
        <v/>
      </c>
      <c r="AI40" s="260"/>
      <c r="AJ40" s="260" t="str">
        <f ca="1">IF(AND('GESTION ACADEMIA'!$H$34="Muy Baja",'GESTION ACADEMIA'!$L$34="Catastrófico"),CONCATENATE("R",'GESTION ACADEMIA'!$A$34),"")</f>
        <v/>
      </c>
      <c r="AK40" s="260"/>
      <c r="AL40" s="260" t="str">
        <f ca="1">IF(AND('GESTION ACADEMIA'!$H$40="Muy Baja",'GESTION ACADEMIA'!$L$40="Catastrófico"),CONCATENATE("R",'GESTION ACADEMIA'!$A$40),"")</f>
        <v/>
      </c>
      <c r="AM40" s="261"/>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4"/>
      <c r="BP40" s="84"/>
      <c r="BQ40" s="84"/>
      <c r="BR40" s="84"/>
      <c r="BS40" s="84"/>
      <c r="BT40" s="84"/>
      <c r="BU40" s="84"/>
      <c r="BV40" s="84"/>
      <c r="BW40" s="84"/>
      <c r="BX40" s="84"/>
      <c r="BY40" s="84"/>
      <c r="BZ40" s="84"/>
      <c r="CA40" s="84"/>
      <c r="CB40" s="84"/>
    </row>
    <row r="41" spans="1:80" x14ac:dyDescent="0.25">
      <c r="A41" s="84"/>
      <c r="B41" s="290"/>
      <c r="C41" s="290"/>
      <c r="D41" s="291"/>
      <c r="E41" s="282"/>
      <c r="F41" s="283"/>
      <c r="G41" s="283"/>
      <c r="H41" s="283"/>
      <c r="I41" s="284"/>
      <c r="J41" s="241"/>
      <c r="K41" s="242"/>
      <c r="L41" s="242"/>
      <c r="M41" s="242"/>
      <c r="N41" s="242"/>
      <c r="O41" s="243"/>
      <c r="P41" s="241"/>
      <c r="Q41" s="242"/>
      <c r="R41" s="242"/>
      <c r="S41" s="242"/>
      <c r="T41" s="242"/>
      <c r="U41" s="243"/>
      <c r="V41" s="250"/>
      <c r="W41" s="251"/>
      <c r="X41" s="251"/>
      <c r="Y41" s="251"/>
      <c r="Z41" s="251"/>
      <c r="AA41" s="252"/>
      <c r="AB41" s="268"/>
      <c r="AC41" s="269"/>
      <c r="AD41" s="270"/>
      <c r="AE41" s="270"/>
      <c r="AF41" s="270"/>
      <c r="AG41" s="271"/>
      <c r="AH41" s="259"/>
      <c r="AI41" s="260"/>
      <c r="AJ41" s="260"/>
      <c r="AK41" s="260"/>
      <c r="AL41" s="260"/>
      <c r="AM41" s="261"/>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row>
    <row r="42" spans="1:80" x14ac:dyDescent="0.25">
      <c r="A42" s="84"/>
      <c r="B42" s="290"/>
      <c r="C42" s="290"/>
      <c r="D42" s="291"/>
      <c r="E42" s="282"/>
      <c r="F42" s="283"/>
      <c r="G42" s="283"/>
      <c r="H42" s="283"/>
      <c r="I42" s="284"/>
      <c r="J42" s="241" t="str">
        <f ca="1">IF(AND('GESTION ACADEMIA'!$H$46="Muy Baja",'GESTION ACADEMIA'!$L$46="Leve"),CONCATENATE("R",'GESTION ACADEMIA'!$A$46),"")</f>
        <v/>
      </c>
      <c r="K42" s="242"/>
      <c r="L42" s="242" t="str">
        <f ca="1">IF(AND('GESTION ACADEMIA'!$H$52="Muy Baja",'GESTION ACADEMIA'!$L$52="Leve"),CONCATENATE("R",'GESTION ACADEMIA'!$A$52),"")</f>
        <v/>
      </c>
      <c r="M42" s="242"/>
      <c r="N42" s="242" t="str">
        <f ca="1">IF(AND('GESTION ACADEMIA'!$H$58="Muy Baja",'GESTION ACADEMIA'!$L$58="Leve"),CONCATENATE("R",'GESTION ACADEMIA'!$A$58),"")</f>
        <v/>
      </c>
      <c r="O42" s="243"/>
      <c r="P42" s="241" t="str">
        <f ca="1">IF(AND('GESTION ACADEMIA'!$H$46="Muy Baja",'GESTION ACADEMIA'!$L$46="Menor"),CONCATENATE("R",'GESTION ACADEMIA'!$A$46),"")</f>
        <v/>
      </c>
      <c r="Q42" s="242"/>
      <c r="R42" s="242" t="str">
        <f ca="1">IF(AND('GESTION ACADEMIA'!$H$52="Muy Baja",'GESTION ACADEMIA'!$L$52="Menor"),CONCATENATE("R",'GESTION ACADEMIA'!$A$52),"")</f>
        <v/>
      </c>
      <c r="S42" s="242"/>
      <c r="T42" s="242" t="str">
        <f ca="1">IF(AND('GESTION ACADEMIA'!$H$58="Muy Baja",'GESTION ACADEMIA'!$L$58="Menor"),CONCATENATE("R",'GESTION ACADEMIA'!$A$58),"")</f>
        <v/>
      </c>
      <c r="U42" s="243"/>
      <c r="V42" s="250" t="str">
        <f ca="1">IF(AND('GESTION ACADEMIA'!$H$46="Muy Baja",'GESTION ACADEMIA'!$L$46="Moderado"),CONCATENATE("R",'GESTION ACADEMIA'!$A$46),"")</f>
        <v/>
      </c>
      <c r="W42" s="251"/>
      <c r="X42" s="251" t="str">
        <f ca="1">IF(AND('GESTION ACADEMIA'!$H$52="Muy Baja",'GESTION ACADEMIA'!$L$52="Moderado"),CONCATENATE("R",'GESTION ACADEMIA'!$A$52),"")</f>
        <v/>
      </c>
      <c r="Y42" s="251"/>
      <c r="Z42" s="251" t="str">
        <f ca="1">IF(AND('GESTION ACADEMIA'!$H$58="Muy Baja",'GESTION ACADEMIA'!$L$58="Moderado"),CONCATENATE("R",'GESTION ACADEMIA'!$A$58),"")</f>
        <v/>
      </c>
      <c r="AA42" s="252"/>
      <c r="AB42" s="268" t="str">
        <f ca="1">IF(AND('GESTION ACADEMIA'!$H$46="Muy Baja",'GESTION ACADEMIA'!$L$46="Mayor"),CONCATENATE("R",'GESTION ACADEMIA'!$A$46),"")</f>
        <v/>
      </c>
      <c r="AC42" s="269"/>
      <c r="AD42" s="270" t="str">
        <f ca="1">IF(AND('GESTION ACADEMIA'!$H$52="Muy Baja",'GESTION ACADEMIA'!$L$52="Mayor"),CONCATENATE("R",'GESTION ACADEMIA'!$A$52),"")</f>
        <v/>
      </c>
      <c r="AE42" s="270"/>
      <c r="AF42" s="270" t="str">
        <f ca="1">IF(AND('GESTION ACADEMIA'!$H$58="Muy Baja",'GESTION ACADEMIA'!$L$58="Mayor"),CONCATENATE("R",'GESTION ACADEMIA'!$A$58),"")</f>
        <v/>
      </c>
      <c r="AG42" s="271"/>
      <c r="AH42" s="259" t="str">
        <f ca="1">IF(AND('GESTION ACADEMIA'!$H$46="Muy Baja",'GESTION ACADEMIA'!$L$46="Catastrófico"),CONCATENATE("R",'GESTION ACADEMIA'!$A$46),"")</f>
        <v/>
      </c>
      <c r="AI42" s="260"/>
      <c r="AJ42" s="260" t="str">
        <f ca="1">IF(AND('GESTION ACADEMIA'!$H$52="Muy Baja",'GESTION ACADEMIA'!$L$52="Catastrófico"),CONCATENATE("R",'GESTION ACADEMIA'!$A$52),"")</f>
        <v/>
      </c>
      <c r="AK42" s="260"/>
      <c r="AL42" s="260" t="str">
        <f ca="1">IF(AND('GESTION ACADEMIA'!$H$58="Muy Baja",'GESTION ACADEMIA'!$L$58="Catastrófico"),CONCATENATE("R",'GESTION ACADEMIA'!$A$58),"")</f>
        <v/>
      </c>
      <c r="AM42" s="261"/>
      <c r="AN42" s="84"/>
      <c r="AO42" s="84"/>
      <c r="AP42" s="84"/>
      <c r="AQ42" s="84"/>
      <c r="AR42" s="84"/>
      <c r="AS42" s="84"/>
      <c r="AT42" s="84"/>
      <c r="AU42" s="84"/>
      <c r="AV42" s="84"/>
      <c r="AW42" s="84"/>
      <c r="AX42" s="84"/>
      <c r="AY42" s="84"/>
      <c r="AZ42" s="84"/>
      <c r="BA42" s="84"/>
      <c r="BB42" s="84"/>
      <c r="BC42" s="84"/>
      <c r="BD42" s="84"/>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4"/>
    </row>
    <row r="43" spans="1:80" x14ac:dyDescent="0.25">
      <c r="A43" s="84"/>
      <c r="B43" s="290"/>
      <c r="C43" s="290"/>
      <c r="D43" s="291"/>
      <c r="E43" s="282"/>
      <c r="F43" s="283"/>
      <c r="G43" s="283"/>
      <c r="H43" s="283"/>
      <c r="I43" s="284"/>
      <c r="J43" s="241"/>
      <c r="K43" s="242"/>
      <c r="L43" s="242"/>
      <c r="M43" s="242"/>
      <c r="N43" s="242"/>
      <c r="O43" s="243"/>
      <c r="P43" s="241"/>
      <c r="Q43" s="242"/>
      <c r="R43" s="242"/>
      <c r="S43" s="242"/>
      <c r="T43" s="242"/>
      <c r="U43" s="243"/>
      <c r="V43" s="250"/>
      <c r="W43" s="251"/>
      <c r="X43" s="251"/>
      <c r="Y43" s="251"/>
      <c r="Z43" s="251"/>
      <c r="AA43" s="252"/>
      <c r="AB43" s="268"/>
      <c r="AC43" s="269"/>
      <c r="AD43" s="270"/>
      <c r="AE43" s="270"/>
      <c r="AF43" s="270"/>
      <c r="AG43" s="271"/>
      <c r="AH43" s="259"/>
      <c r="AI43" s="260"/>
      <c r="AJ43" s="260"/>
      <c r="AK43" s="260"/>
      <c r="AL43" s="260"/>
      <c r="AM43" s="261"/>
      <c r="AN43" s="84"/>
      <c r="AO43" s="84"/>
      <c r="AP43" s="84"/>
      <c r="AQ43" s="84"/>
      <c r="AR43" s="84"/>
      <c r="AS43" s="84"/>
      <c r="AT43" s="84"/>
      <c r="AU43" s="84"/>
      <c r="AV43" s="84"/>
      <c r="AW43" s="84"/>
      <c r="AX43" s="84"/>
      <c r="AY43" s="84"/>
      <c r="AZ43" s="84"/>
      <c r="BA43" s="84"/>
      <c r="BB43" s="84"/>
      <c r="BC43" s="84"/>
      <c r="BD43" s="84"/>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4"/>
    </row>
    <row r="44" spans="1:80" x14ac:dyDescent="0.25">
      <c r="A44" s="84"/>
      <c r="B44" s="290"/>
      <c r="C44" s="290"/>
      <c r="D44" s="291"/>
      <c r="E44" s="282"/>
      <c r="F44" s="283"/>
      <c r="G44" s="283"/>
      <c r="H44" s="283"/>
      <c r="I44" s="284"/>
      <c r="J44" s="241" t="str">
        <f ca="1">IF(AND('GESTION ACADEMIA'!$H$64="Muy Baja",'GESTION ACADEMIA'!$L$64="Leve"),CONCATENATE("R",'GESTION ACADEMIA'!$A$64),"")</f>
        <v/>
      </c>
      <c r="K44" s="242"/>
      <c r="L44" s="242" t="str">
        <f>IF(AND('GESTION ACADEMIA'!$H$70="Muy Baja",'GESTION ACADEMIA'!$L$70="Leve"),CONCATENATE("R",'GESTION ACADEMIA'!$A$70),"")</f>
        <v/>
      </c>
      <c r="M44" s="242"/>
      <c r="N44" s="242" t="str">
        <f>IF(AND('GESTION ACADEMIA'!$H$76="Muy Baja",'GESTION ACADEMIA'!$L$76="Leve"),CONCATENATE("R",'GESTION ACADEMIA'!$A$76),"")</f>
        <v/>
      </c>
      <c r="O44" s="243"/>
      <c r="P44" s="241" t="str">
        <f ca="1">IF(AND('GESTION ACADEMIA'!$H$64="Muy Baja",'GESTION ACADEMIA'!$L$64="Menor"),CONCATENATE("R",'GESTION ACADEMIA'!$A$64),"")</f>
        <v/>
      </c>
      <c r="Q44" s="242"/>
      <c r="R44" s="242" t="str">
        <f>IF(AND('GESTION ACADEMIA'!$H$70="Muy Baja",'GESTION ACADEMIA'!$L$70="Menor"),CONCATENATE("R",'GESTION ACADEMIA'!$A$70),"")</f>
        <v/>
      </c>
      <c r="S44" s="242"/>
      <c r="T44" s="242" t="str">
        <f>IF(AND('GESTION ACADEMIA'!$H$76="Muy Baja",'GESTION ACADEMIA'!$L$76="Menor"),CONCATENATE("R",'GESTION ACADEMIA'!$A$76),"")</f>
        <v/>
      </c>
      <c r="U44" s="243"/>
      <c r="V44" s="250" t="str">
        <f ca="1">IF(AND('GESTION ACADEMIA'!$H$64="Muy Baja",'GESTION ACADEMIA'!$L$64="Moderado"),CONCATENATE("R",'GESTION ACADEMIA'!$A$64),"")</f>
        <v/>
      </c>
      <c r="W44" s="251"/>
      <c r="X44" s="251" t="str">
        <f>IF(AND('GESTION ACADEMIA'!$H$70="Muy Baja",'GESTION ACADEMIA'!$L$70="Moderado"),CONCATENATE("R",'GESTION ACADEMIA'!$A$70),"")</f>
        <v/>
      </c>
      <c r="Y44" s="251"/>
      <c r="Z44" s="251" t="str">
        <f>IF(AND('GESTION ACADEMIA'!$H$76="Muy Baja",'GESTION ACADEMIA'!$L$76="Moderado"),CONCATENATE("R",'GESTION ACADEMIA'!$A$76),"")</f>
        <v/>
      </c>
      <c r="AA44" s="252"/>
      <c r="AB44" s="268" t="str">
        <f ca="1">IF(AND('GESTION ACADEMIA'!$H$64="Muy Baja",'GESTION ACADEMIA'!$L$64="Mayor"),CONCATENATE("R",'GESTION ACADEMIA'!$A$64),"")</f>
        <v/>
      </c>
      <c r="AC44" s="269"/>
      <c r="AD44" s="270" t="str">
        <f>IF(AND('GESTION ACADEMIA'!$H$70="Muy Baja",'GESTION ACADEMIA'!$L$70="Mayor"),CONCATENATE("R",'GESTION ACADEMIA'!$A$70),"")</f>
        <v/>
      </c>
      <c r="AE44" s="270"/>
      <c r="AF44" s="270" t="str">
        <f>IF(AND('GESTION ACADEMIA'!$H$76="Muy Baja",'GESTION ACADEMIA'!$L$76="Mayor"),CONCATENATE("R",'GESTION ACADEMIA'!$A$76),"")</f>
        <v/>
      </c>
      <c r="AG44" s="271"/>
      <c r="AH44" s="259" t="str">
        <f ca="1">IF(AND('GESTION ACADEMIA'!$H$64="Muy Baja",'GESTION ACADEMIA'!$L$64="Catastrófico"),CONCATENATE("R",'GESTION ACADEMIA'!$A$64),"")</f>
        <v/>
      </c>
      <c r="AI44" s="260"/>
      <c r="AJ44" s="260" t="str">
        <f>IF(AND('GESTION ACADEMIA'!$H$70="Muy Baja",'GESTION ACADEMIA'!$L$70="Catastrófico"),CONCATENATE("R",'GESTION ACADEMIA'!$A$70),"")</f>
        <v/>
      </c>
      <c r="AK44" s="260"/>
      <c r="AL44" s="260" t="str">
        <f>IF(AND('GESTION ACADEMIA'!$H$76="Muy Baja",'GESTION ACADEMIA'!$L$76="Catastrófico"),CONCATENATE("R",'GESTION ACADEMIA'!$A$76),"")</f>
        <v/>
      </c>
      <c r="AM44" s="261"/>
      <c r="AN44" s="84"/>
      <c r="AO44" s="84"/>
      <c r="AP44" s="84"/>
      <c r="AQ44" s="84"/>
      <c r="AR44" s="84"/>
      <c r="AS44" s="84"/>
      <c r="AT44" s="84"/>
      <c r="AU44" s="84"/>
      <c r="AV44" s="84"/>
      <c r="AW44" s="84"/>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84"/>
      <c r="BX44" s="84"/>
      <c r="BY44" s="84"/>
      <c r="BZ44" s="84"/>
      <c r="CA44" s="84"/>
      <c r="CB44" s="84"/>
    </row>
    <row r="45" spans="1:80" ht="15.75" thickBot="1" x14ac:dyDescent="0.3">
      <c r="A45" s="84"/>
      <c r="B45" s="290"/>
      <c r="C45" s="290"/>
      <c r="D45" s="291"/>
      <c r="E45" s="285"/>
      <c r="F45" s="286"/>
      <c r="G45" s="286"/>
      <c r="H45" s="286"/>
      <c r="I45" s="287"/>
      <c r="J45" s="244"/>
      <c r="K45" s="245"/>
      <c r="L45" s="245"/>
      <c r="M45" s="245"/>
      <c r="N45" s="245"/>
      <c r="O45" s="246"/>
      <c r="P45" s="244"/>
      <c r="Q45" s="245"/>
      <c r="R45" s="245"/>
      <c r="S45" s="245"/>
      <c r="T45" s="245"/>
      <c r="U45" s="246"/>
      <c r="V45" s="253"/>
      <c r="W45" s="254"/>
      <c r="X45" s="254"/>
      <c r="Y45" s="254"/>
      <c r="Z45" s="254"/>
      <c r="AA45" s="255"/>
      <c r="AB45" s="272"/>
      <c r="AC45" s="273"/>
      <c r="AD45" s="273"/>
      <c r="AE45" s="273"/>
      <c r="AF45" s="273"/>
      <c r="AG45" s="274"/>
      <c r="AH45" s="262"/>
      <c r="AI45" s="263"/>
      <c r="AJ45" s="263"/>
      <c r="AK45" s="263"/>
      <c r="AL45" s="263"/>
      <c r="AM45" s="26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S45" s="84"/>
      <c r="BT45" s="84"/>
      <c r="BU45" s="84"/>
      <c r="BV45" s="84"/>
      <c r="BW45" s="84"/>
      <c r="BX45" s="84"/>
      <c r="BY45" s="84"/>
      <c r="BZ45" s="84"/>
      <c r="CA45" s="84"/>
      <c r="CB45" s="84"/>
    </row>
    <row r="46" spans="1:80" x14ac:dyDescent="0.25">
      <c r="A46" s="84"/>
      <c r="B46" s="84"/>
      <c r="C46" s="84"/>
      <c r="D46" s="84"/>
      <c r="E46" s="84"/>
      <c r="F46" s="84"/>
      <c r="G46" s="84"/>
      <c r="H46" s="84"/>
      <c r="I46" s="84"/>
      <c r="J46" s="279" t="s">
        <v>112</v>
      </c>
      <c r="K46" s="280"/>
      <c r="L46" s="280"/>
      <c r="M46" s="280"/>
      <c r="N46" s="280"/>
      <c r="O46" s="281"/>
      <c r="P46" s="279" t="s">
        <v>111</v>
      </c>
      <c r="Q46" s="280"/>
      <c r="R46" s="280"/>
      <c r="S46" s="280"/>
      <c r="T46" s="280"/>
      <c r="U46" s="281"/>
      <c r="V46" s="279" t="s">
        <v>110</v>
      </c>
      <c r="W46" s="280"/>
      <c r="X46" s="280"/>
      <c r="Y46" s="280"/>
      <c r="Z46" s="280"/>
      <c r="AA46" s="281"/>
      <c r="AB46" s="279" t="s">
        <v>109</v>
      </c>
      <c r="AC46" s="289"/>
      <c r="AD46" s="280"/>
      <c r="AE46" s="280"/>
      <c r="AF46" s="280"/>
      <c r="AG46" s="281"/>
      <c r="AH46" s="279" t="s">
        <v>108</v>
      </c>
      <c r="AI46" s="280"/>
      <c r="AJ46" s="280"/>
      <c r="AK46" s="280"/>
      <c r="AL46" s="280"/>
      <c r="AM46" s="281"/>
      <c r="AN46" s="84"/>
      <c r="AO46" s="84"/>
      <c r="AP46" s="84"/>
      <c r="AQ46" s="84"/>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4"/>
    </row>
    <row r="47" spans="1:80" x14ac:dyDescent="0.25">
      <c r="A47" s="84"/>
      <c r="B47" s="84"/>
      <c r="C47" s="84"/>
      <c r="D47" s="84"/>
      <c r="E47" s="84"/>
      <c r="F47" s="84"/>
      <c r="G47" s="84"/>
      <c r="H47" s="84"/>
      <c r="I47" s="84"/>
      <c r="J47" s="282"/>
      <c r="K47" s="283"/>
      <c r="L47" s="283"/>
      <c r="M47" s="283"/>
      <c r="N47" s="283"/>
      <c r="O47" s="284"/>
      <c r="P47" s="282"/>
      <c r="Q47" s="283"/>
      <c r="R47" s="283"/>
      <c r="S47" s="283"/>
      <c r="T47" s="283"/>
      <c r="U47" s="284"/>
      <c r="V47" s="282"/>
      <c r="W47" s="283"/>
      <c r="X47" s="283"/>
      <c r="Y47" s="283"/>
      <c r="Z47" s="283"/>
      <c r="AA47" s="284"/>
      <c r="AB47" s="282"/>
      <c r="AC47" s="283"/>
      <c r="AD47" s="283"/>
      <c r="AE47" s="283"/>
      <c r="AF47" s="283"/>
      <c r="AG47" s="284"/>
      <c r="AH47" s="282"/>
      <c r="AI47" s="283"/>
      <c r="AJ47" s="283"/>
      <c r="AK47" s="283"/>
      <c r="AL47" s="283"/>
      <c r="AM47" s="284"/>
      <c r="AN47" s="84"/>
      <c r="AO47" s="84"/>
      <c r="AP47" s="84"/>
      <c r="AQ47" s="84"/>
      <c r="AR47" s="84"/>
      <c r="AS47" s="84"/>
      <c r="AT47" s="84"/>
      <c r="AU47" s="84"/>
      <c r="AV47" s="84"/>
      <c r="AW47" s="84"/>
      <c r="AX47" s="84"/>
      <c r="AY47" s="84"/>
      <c r="AZ47" s="84"/>
      <c r="BA47" s="84"/>
      <c r="BB47" s="84"/>
      <c r="BC47" s="84"/>
      <c r="BD47" s="84"/>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4"/>
    </row>
    <row r="48" spans="1:80" x14ac:dyDescent="0.25">
      <c r="A48" s="84"/>
      <c r="B48" s="84"/>
      <c r="C48" s="84"/>
      <c r="D48" s="84"/>
      <c r="E48" s="84"/>
      <c r="F48" s="84"/>
      <c r="G48" s="84"/>
      <c r="H48" s="84"/>
      <c r="I48" s="84"/>
      <c r="J48" s="282"/>
      <c r="K48" s="283"/>
      <c r="L48" s="283"/>
      <c r="M48" s="283"/>
      <c r="N48" s="283"/>
      <c r="O48" s="284"/>
      <c r="P48" s="282"/>
      <c r="Q48" s="283"/>
      <c r="R48" s="283"/>
      <c r="S48" s="283"/>
      <c r="T48" s="283"/>
      <c r="U48" s="284"/>
      <c r="V48" s="282"/>
      <c r="W48" s="283"/>
      <c r="X48" s="283"/>
      <c r="Y48" s="283"/>
      <c r="Z48" s="283"/>
      <c r="AA48" s="284"/>
      <c r="AB48" s="282"/>
      <c r="AC48" s="283"/>
      <c r="AD48" s="283"/>
      <c r="AE48" s="283"/>
      <c r="AF48" s="283"/>
      <c r="AG48" s="284"/>
      <c r="AH48" s="282"/>
      <c r="AI48" s="283"/>
      <c r="AJ48" s="283"/>
      <c r="AK48" s="283"/>
      <c r="AL48" s="283"/>
      <c r="AM48" s="2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c r="BR48" s="84"/>
      <c r="BS48" s="84"/>
      <c r="BT48" s="84"/>
      <c r="BU48" s="84"/>
      <c r="BV48" s="84"/>
      <c r="BW48" s="84"/>
      <c r="BX48" s="84"/>
      <c r="BY48" s="84"/>
      <c r="BZ48" s="84"/>
      <c r="CA48" s="84"/>
      <c r="CB48" s="84"/>
    </row>
    <row r="49" spans="1:80" x14ac:dyDescent="0.25">
      <c r="A49" s="84"/>
      <c r="B49" s="84"/>
      <c r="C49" s="84"/>
      <c r="D49" s="84"/>
      <c r="E49" s="84"/>
      <c r="F49" s="84"/>
      <c r="G49" s="84"/>
      <c r="H49" s="84"/>
      <c r="I49" s="84"/>
      <c r="J49" s="282"/>
      <c r="K49" s="283"/>
      <c r="L49" s="283"/>
      <c r="M49" s="283"/>
      <c r="N49" s="283"/>
      <c r="O49" s="284"/>
      <c r="P49" s="282"/>
      <c r="Q49" s="283"/>
      <c r="R49" s="283"/>
      <c r="S49" s="283"/>
      <c r="T49" s="283"/>
      <c r="U49" s="284"/>
      <c r="V49" s="282"/>
      <c r="W49" s="283"/>
      <c r="X49" s="283"/>
      <c r="Y49" s="283"/>
      <c r="Z49" s="283"/>
      <c r="AA49" s="284"/>
      <c r="AB49" s="282"/>
      <c r="AC49" s="283"/>
      <c r="AD49" s="283"/>
      <c r="AE49" s="283"/>
      <c r="AF49" s="283"/>
      <c r="AG49" s="284"/>
      <c r="AH49" s="282"/>
      <c r="AI49" s="283"/>
      <c r="AJ49" s="283"/>
      <c r="AK49" s="283"/>
      <c r="AL49" s="283"/>
      <c r="AM49" s="2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c r="BR49" s="84"/>
      <c r="BS49" s="84"/>
      <c r="BT49" s="84"/>
      <c r="BU49" s="84"/>
      <c r="BV49" s="84"/>
      <c r="BW49" s="84"/>
      <c r="BX49" s="84"/>
      <c r="BY49" s="84"/>
      <c r="BZ49" s="84"/>
      <c r="CA49" s="84"/>
      <c r="CB49" s="84"/>
    </row>
    <row r="50" spans="1:80" x14ac:dyDescent="0.25">
      <c r="A50" s="84"/>
      <c r="B50" s="84"/>
      <c r="C50" s="84"/>
      <c r="D50" s="84"/>
      <c r="E50" s="84"/>
      <c r="F50" s="84"/>
      <c r="G50" s="84"/>
      <c r="H50" s="84"/>
      <c r="I50" s="84"/>
      <c r="J50" s="282"/>
      <c r="K50" s="283"/>
      <c r="L50" s="283"/>
      <c r="M50" s="283"/>
      <c r="N50" s="283"/>
      <c r="O50" s="284"/>
      <c r="P50" s="282"/>
      <c r="Q50" s="283"/>
      <c r="R50" s="283"/>
      <c r="S50" s="283"/>
      <c r="T50" s="283"/>
      <c r="U50" s="284"/>
      <c r="V50" s="282"/>
      <c r="W50" s="283"/>
      <c r="X50" s="283"/>
      <c r="Y50" s="283"/>
      <c r="Z50" s="283"/>
      <c r="AA50" s="284"/>
      <c r="AB50" s="282"/>
      <c r="AC50" s="283"/>
      <c r="AD50" s="283"/>
      <c r="AE50" s="283"/>
      <c r="AF50" s="283"/>
      <c r="AG50" s="284"/>
      <c r="AH50" s="282"/>
      <c r="AI50" s="283"/>
      <c r="AJ50" s="283"/>
      <c r="AK50" s="283"/>
      <c r="AL50" s="283"/>
      <c r="AM50" s="284"/>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4"/>
      <c r="BQ50" s="84"/>
      <c r="BR50" s="84"/>
      <c r="BS50" s="84"/>
      <c r="BT50" s="84"/>
      <c r="BU50" s="84"/>
      <c r="BV50" s="84"/>
      <c r="BW50" s="84"/>
      <c r="BX50" s="84"/>
      <c r="BY50" s="84"/>
      <c r="BZ50" s="84"/>
      <c r="CA50" s="84"/>
      <c r="CB50" s="84"/>
    </row>
    <row r="51" spans="1:80" ht="15.75" thickBot="1" x14ac:dyDescent="0.3">
      <c r="A51" s="84"/>
      <c r="B51" s="84"/>
      <c r="C51" s="84"/>
      <c r="D51" s="84"/>
      <c r="E51" s="84"/>
      <c r="F51" s="84"/>
      <c r="G51" s="84"/>
      <c r="H51" s="84"/>
      <c r="I51" s="84"/>
      <c r="J51" s="285"/>
      <c r="K51" s="286"/>
      <c r="L51" s="286"/>
      <c r="M51" s="286"/>
      <c r="N51" s="286"/>
      <c r="O51" s="287"/>
      <c r="P51" s="285"/>
      <c r="Q51" s="286"/>
      <c r="R51" s="286"/>
      <c r="S51" s="286"/>
      <c r="T51" s="286"/>
      <c r="U51" s="287"/>
      <c r="V51" s="285"/>
      <c r="W51" s="286"/>
      <c r="X51" s="286"/>
      <c r="Y51" s="286"/>
      <c r="Z51" s="286"/>
      <c r="AA51" s="287"/>
      <c r="AB51" s="285"/>
      <c r="AC51" s="286"/>
      <c r="AD51" s="286"/>
      <c r="AE51" s="286"/>
      <c r="AF51" s="286"/>
      <c r="AG51" s="287"/>
      <c r="AH51" s="285"/>
      <c r="AI51" s="286"/>
      <c r="AJ51" s="286"/>
      <c r="AK51" s="286"/>
      <c r="AL51" s="286"/>
      <c r="AM51" s="287"/>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4"/>
      <c r="BR51" s="84"/>
      <c r="BS51" s="84"/>
      <c r="BT51" s="84"/>
      <c r="BU51" s="84"/>
      <c r="BV51" s="84"/>
      <c r="BW51" s="84"/>
      <c r="BX51" s="84"/>
      <c r="BY51" s="84"/>
      <c r="BZ51" s="84"/>
      <c r="CA51" s="84"/>
      <c r="CB51" s="84"/>
    </row>
    <row r="52" spans="1:80" x14ac:dyDescent="0.25">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4"/>
      <c r="BP52" s="84"/>
      <c r="BQ52" s="84"/>
      <c r="BR52" s="84"/>
      <c r="BS52" s="84"/>
      <c r="BT52" s="84"/>
      <c r="BU52" s="84"/>
      <c r="BV52" s="84"/>
      <c r="BW52" s="84"/>
      <c r="BX52" s="84"/>
      <c r="BY52" s="84"/>
      <c r="BZ52" s="84"/>
      <c r="CA52" s="84"/>
      <c r="CB52" s="84"/>
    </row>
    <row r="53" spans="1:80" ht="15" customHeight="1" x14ac:dyDescent="0.25">
      <c r="A53" s="84"/>
      <c r="B53" s="88"/>
      <c r="C53" s="88"/>
      <c r="D53" s="88"/>
      <c r="E53" s="88"/>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4"/>
      <c r="AV53" s="84"/>
      <c r="AW53" s="84"/>
      <c r="AX53" s="84"/>
      <c r="AY53" s="84"/>
      <c r="AZ53" s="84"/>
      <c r="BA53" s="84"/>
      <c r="BB53" s="84"/>
      <c r="BC53" s="84"/>
      <c r="BD53" s="84"/>
      <c r="BE53" s="84"/>
      <c r="BF53" s="84"/>
      <c r="BG53" s="84"/>
      <c r="BH53" s="84"/>
      <c r="BI53" s="84"/>
      <c r="BJ53" s="84"/>
      <c r="BK53" s="84"/>
      <c r="BL53" s="84"/>
      <c r="BM53" s="84"/>
      <c r="BN53" s="84"/>
      <c r="BO53" s="84"/>
      <c r="BP53" s="84"/>
      <c r="BQ53" s="84"/>
      <c r="BR53" s="84"/>
      <c r="BS53" s="84"/>
      <c r="BT53" s="84"/>
      <c r="BU53" s="84"/>
      <c r="BV53" s="84"/>
      <c r="BW53" s="84"/>
      <c r="BX53" s="84"/>
      <c r="BY53" s="84"/>
      <c r="BZ53" s="84"/>
      <c r="CA53" s="84"/>
      <c r="CB53" s="84"/>
    </row>
    <row r="54" spans="1:80" ht="15" customHeight="1" x14ac:dyDescent="0.25">
      <c r="A54" s="84"/>
      <c r="B54" s="88"/>
      <c r="C54" s="88"/>
      <c r="D54" s="88"/>
      <c r="E54" s="88"/>
      <c r="F54" s="88"/>
      <c r="G54" s="88"/>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4"/>
      <c r="AV54" s="84"/>
      <c r="AW54" s="84"/>
      <c r="AX54" s="84"/>
      <c r="AY54" s="84"/>
      <c r="AZ54" s="84"/>
      <c r="BA54" s="84"/>
      <c r="BB54" s="84"/>
      <c r="BC54" s="84"/>
      <c r="BD54" s="84"/>
      <c r="BE54" s="84"/>
      <c r="BF54" s="84"/>
      <c r="BG54" s="84"/>
      <c r="BH54" s="84"/>
      <c r="BI54" s="84"/>
      <c r="BJ54" s="84"/>
      <c r="BK54" s="84"/>
      <c r="BL54" s="84"/>
      <c r="BM54" s="84"/>
      <c r="BN54" s="84"/>
      <c r="BO54" s="84"/>
      <c r="BP54" s="84"/>
      <c r="BQ54" s="84"/>
      <c r="BR54" s="84"/>
      <c r="BS54" s="84"/>
      <c r="BT54" s="84"/>
      <c r="BU54" s="84"/>
      <c r="BV54" s="84"/>
      <c r="BW54" s="84"/>
      <c r="BX54" s="84"/>
      <c r="BY54" s="84"/>
      <c r="BZ54" s="84"/>
      <c r="CA54" s="84"/>
      <c r="CB54" s="84"/>
    </row>
    <row r="55" spans="1:80" x14ac:dyDescent="0.25">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84"/>
      <c r="BX55" s="84"/>
      <c r="BY55" s="84"/>
      <c r="BZ55" s="84"/>
      <c r="CA55" s="84"/>
      <c r="CB55" s="84"/>
    </row>
    <row r="56" spans="1:80" x14ac:dyDescent="0.25">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row>
    <row r="57" spans="1:80" x14ac:dyDescent="0.25">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84"/>
      <c r="CA57" s="84"/>
      <c r="CB57" s="84"/>
    </row>
    <row r="58" spans="1:80" x14ac:dyDescent="0.25">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4"/>
      <c r="BR58" s="84"/>
      <c r="BS58" s="84"/>
      <c r="BT58" s="84"/>
      <c r="BU58" s="84"/>
      <c r="BV58" s="84"/>
      <c r="BW58" s="84"/>
      <c r="BX58" s="84"/>
      <c r="BY58" s="84"/>
      <c r="BZ58" s="84"/>
      <c r="CA58" s="84"/>
      <c r="CB58" s="84"/>
    </row>
    <row r="59" spans="1:80" x14ac:dyDescent="0.25">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row>
    <row r="60" spans="1:80" x14ac:dyDescent="0.25">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row>
    <row r="61" spans="1:80" x14ac:dyDescent="0.25">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row>
    <row r="62" spans="1:80" x14ac:dyDescent="0.25">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S62" s="84"/>
      <c r="BT62" s="84"/>
      <c r="BU62" s="84"/>
      <c r="BV62" s="84"/>
      <c r="BW62" s="84"/>
      <c r="BX62" s="84"/>
      <c r="BY62" s="84"/>
      <c r="BZ62" s="84"/>
      <c r="CA62" s="84"/>
      <c r="CB62" s="84"/>
    </row>
    <row r="63" spans="1:80" x14ac:dyDescent="0.25">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4"/>
      <c r="BQ63" s="84"/>
      <c r="BR63" s="84"/>
      <c r="BS63" s="84"/>
      <c r="BT63" s="84"/>
      <c r="BU63" s="84"/>
      <c r="BV63" s="84"/>
      <c r="BW63" s="84"/>
      <c r="BX63" s="84"/>
      <c r="BY63" s="84"/>
      <c r="BZ63" s="84"/>
      <c r="CA63" s="84"/>
      <c r="CB63" s="84"/>
    </row>
    <row r="64" spans="1:80" x14ac:dyDescent="0.25">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S64" s="84"/>
      <c r="BT64" s="84"/>
      <c r="BU64" s="84"/>
      <c r="BV64" s="84"/>
      <c r="BW64" s="84"/>
      <c r="BX64" s="84"/>
      <c r="BY64" s="84"/>
      <c r="BZ64" s="84"/>
      <c r="CA64" s="84"/>
      <c r="CB64" s="84"/>
    </row>
    <row r="65" spans="1:80" x14ac:dyDescent="0.25">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4"/>
      <c r="BQ65" s="84"/>
      <c r="BR65" s="84"/>
      <c r="BS65" s="84"/>
      <c r="BT65" s="84"/>
      <c r="BU65" s="84"/>
      <c r="BV65" s="84"/>
      <c r="BW65" s="84"/>
      <c r="BX65" s="84"/>
      <c r="BY65" s="84"/>
      <c r="BZ65" s="84"/>
      <c r="CA65" s="84"/>
      <c r="CB65" s="84"/>
    </row>
    <row r="66" spans="1:80" x14ac:dyDescent="0.25">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row>
    <row r="67" spans="1:80" x14ac:dyDescent="0.25">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row>
    <row r="68" spans="1:80" x14ac:dyDescent="0.25">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row>
    <row r="69" spans="1:80" x14ac:dyDescent="0.25">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row>
    <row r="70" spans="1:80" x14ac:dyDescent="0.25">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row>
    <row r="71" spans="1:80" x14ac:dyDescent="0.2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row>
    <row r="72" spans="1:80" x14ac:dyDescent="0.25">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row>
    <row r="73" spans="1:80" x14ac:dyDescent="0.25">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row>
    <row r="74" spans="1:80" x14ac:dyDescent="0.25">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row>
    <row r="75" spans="1:80" x14ac:dyDescent="0.2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row>
    <row r="76" spans="1:80" x14ac:dyDescent="0.25">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row>
    <row r="77" spans="1:80" x14ac:dyDescent="0.25">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S77" s="84"/>
      <c r="BT77" s="84"/>
      <c r="BU77" s="84"/>
      <c r="BV77" s="84"/>
      <c r="BW77" s="84"/>
      <c r="BX77" s="84"/>
      <c r="BY77" s="84"/>
      <c r="BZ77" s="84"/>
      <c r="CA77" s="84"/>
      <c r="CB77" s="84"/>
    </row>
    <row r="78" spans="1:80" x14ac:dyDescent="0.25">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row>
    <row r="79" spans="1:80" x14ac:dyDescent="0.25">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row>
    <row r="80" spans="1:80" x14ac:dyDescent="0.2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row>
    <row r="81" spans="1:63" x14ac:dyDescent="0.2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row>
    <row r="82" spans="1:63" x14ac:dyDescent="0.2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row>
    <row r="83" spans="1:63" x14ac:dyDescent="0.2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row>
    <row r="84" spans="1:63" x14ac:dyDescent="0.2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row>
    <row r="85" spans="1:63" x14ac:dyDescent="0.2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row>
    <row r="86" spans="1:63" x14ac:dyDescent="0.25">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c r="BJ86" s="84"/>
      <c r="BK86" s="84"/>
    </row>
    <row r="87" spans="1:63" x14ac:dyDescent="0.25">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row>
    <row r="88" spans="1:63" x14ac:dyDescent="0.25">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row>
    <row r="89" spans="1:63" x14ac:dyDescent="0.25">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row>
    <row r="90" spans="1:63" x14ac:dyDescent="0.25">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J90" s="84"/>
      <c r="BK90" s="84"/>
    </row>
    <row r="91" spans="1:63" x14ac:dyDescent="0.25">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J91" s="84"/>
      <c r="BK91" s="84"/>
    </row>
    <row r="92" spans="1:63" x14ac:dyDescent="0.25">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c r="BJ92" s="84"/>
      <c r="BK92" s="84"/>
    </row>
    <row r="93" spans="1:63" x14ac:dyDescent="0.25">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c r="BJ93" s="84"/>
      <c r="BK93" s="84"/>
    </row>
    <row r="94" spans="1:63" x14ac:dyDescent="0.25">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J94" s="84"/>
      <c r="BK94" s="84"/>
    </row>
    <row r="95" spans="1:63" x14ac:dyDescent="0.25">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c r="BJ95" s="84"/>
      <c r="BK95" s="84"/>
    </row>
    <row r="96" spans="1:63" x14ac:dyDescent="0.2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J96" s="84"/>
      <c r="BK96" s="84"/>
    </row>
    <row r="97" spans="1:63"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row>
    <row r="98" spans="1:63" x14ac:dyDescent="0.25">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J98" s="84"/>
      <c r="BK98" s="84"/>
    </row>
    <row r="99" spans="1:63" x14ac:dyDescent="0.25">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J99" s="84"/>
      <c r="BK99" s="84"/>
    </row>
    <row r="100" spans="1:63" x14ac:dyDescent="0.2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row>
    <row r="101" spans="1:63"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row>
    <row r="102" spans="1:63"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row>
    <row r="103" spans="1:63" x14ac:dyDescent="0.2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J103" s="84"/>
      <c r="BK103" s="84"/>
    </row>
    <row r="104" spans="1:63" x14ac:dyDescent="0.2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row>
    <row r="105" spans="1:63" x14ac:dyDescent="0.2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row>
    <row r="106" spans="1:63"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c r="BJ106" s="84"/>
      <c r="BK106" s="84"/>
    </row>
    <row r="107" spans="1:63"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row>
    <row r="108" spans="1:63" x14ac:dyDescent="0.2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J108" s="84"/>
      <c r="BK108" s="84"/>
    </row>
    <row r="109" spans="1:63" x14ac:dyDescent="0.2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row>
    <row r="110" spans="1:63" x14ac:dyDescent="0.2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J110" s="84"/>
      <c r="BK110" s="84"/>
    </row>
    <row r="111" spans="1:63"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J111" s="84"/>
      <c r="BK111" s="84"/>
    </row>
    <row r="112" spans="1:63"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c r="BJ112" s="84"/>
      <c r="BK112" s="84"/>
    </row>
    <row r="113" spans="1:63" x14ac:dyDescent="0.2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c r="BJ113" s="84"/>
      <c r="BK113" s="84"/>
    </row>
    <row r="114" spans="1:63" x14ac:dyDescent="0.2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row>
    <row r="115" spans="1:63" x14ac:dyDescent="0.2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c r="BJ115" s="84"/>
      <c r="BK115" s="84"/>
    </row>
    <row r="116" spans="1:63"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row>
    <row r="117" spans="1:63"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c r="BJ117" s="84"/>
      <c r="BK117" s="84"/>
    </row>
    <row r="118" spans="1:63" x14ac:dyDescent="0.2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J118" s="84"/>
      <c r="BK118" s="84"/>
    </row>
    <row r="119" spans="1:63" x14ac:dyDescent="0.2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J119" s="84"/>
      <c r="BK119" s="84"/>
    </row>
    <row r="120" spans="1:63" x14ac:dyDescent="0.2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row>
    <row r="121" spans="1:63"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row>
    <row r="122" spans="1:63" x14ac:dyDescent="0.25">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J122" s="84"/>
      <c r="BK122" s="84"/>
    </row>
    <row r="123" spans="1:63" x14ac:dyDescent="0.25">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row>
    <row r="124" spans="1:63" x14ac:dyDescent="0.25">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row>
    <row r="125" spans="1:63" x14ac:dyDescent="0.25">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J125" s="84"/>
      <c r="BK125" s="84"/>
    </row>
    <row r="126" spans="1:63" x14ac:dyDescent="0.25">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c r="AK126" s="84"/>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c r="BH126" s="84"/>
      <c r="BI126" s="84"/>
      <c r="BJ126" s="84"/>
      <c r="BK126" s="84"/>
    </row>
    <row r="127" spans="1:63" x14ac:dyDescent="0.25">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84"/>
      <c r="AP127" s="84"/>
      <c r="AQ127" s="84"/>
      <c r="AR127" s="84"/>
      <c r="AS127" s="84"/>
      <c r="AT127" s="84"/>
      <c r="AU127" s="84"/>
      <c r="AV127" s="84"/>
      <c r="AW127" s="84"/>
      <c r="AX127" s="84"/>
      <c r="AY127" s="84"/>
      <c r="AZ127" s="84"/>
      <c r="BA127" s="84"/>
      <c r="BB127" s="84"/>
      <c r="BC127" s="84"/>
      <c r="BD127" s="84"/>
      <c r="BE127" s="84"/>
      <c r="BF127" s="84"/>
      <c r="BG127" s="84"/>
      <c r="BH127" s="84"/>
      <c r="BI127" s="84"/>
      <c r="BJ127" s="84"/>
      <c r="BK127" s="84"/>
    </row>
    <row r="128" spans="1:63" x14ac:dyDescent="0.25">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c r="BK128" s="84"/>
    </row>
    <row r="129" spans="2:63" x14ac:dyDescent="0.25">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c r="AL129" s="84"/>
      <c r="AM129" s="84"/>
      <c r="AN129" s="84"/>
      <c r="AO129" s="84"/>
      <c r="AP129" s="84"/>
      <c r="AQ129" s="84"/>
      <c r="AR129" s="84"/>
      <c r="AS129" s="84"/>
      <c r="AT129" s="84"/>
      <c r="AU129" s="84"/>
      <c r="AV129" s="84"/>
      <c r="AW129" s="84"/>
      <c r="AX129" s="84"/>
      <c r="AY129" s="84"/>
      <c r="AZ129" s="84"/>
      <c r="BA129" s="84"/>
      <c r="BB129" s="84"/>
      <c r="BC129" s="84"/>
      <c r="BD129" s="84"/>
      <c r="BE129" s="84"/>
      <c r="BF129" s="84"/>
      <c r="BG129" s="84"/>
      <c r="BH129" s="84"/>
      <c r="BI129" s="84"/>
      <c r="BJ129" s="84"/>
      <c r="BK129" s="84"/>
    </row>
    <row r="130" spans="2:63" x14ac:dyDescent="0.25">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c r="AK130" s="84"/>
      <c r="AL130" s="84"/>
      <c r="AM130" s="84"/>
      <c r="AN130" s="84"/>
      <c r="AO130" s="84"/>
      <c r="AP130" s="84"/>
      <c r="AQ130" s="84"/>
      <c r="AR130" s="84"/>
      <c r="AS130" s="84"/>
      <c r="AT130" s="84"/>
      <c r="AU130" s="84"/>
      <c r="AV130" s="84"/>
      <c r="AW130" s="84"/>
      <c r="AX130" s="84"/>
      <c r="AY130" s="84"/>
      <c r="AZ130" s="84"/>
      <c r="BA130" s="84"/>
      <c r="BB130" s="84"/>
      <c r="BC130" s="84"/>
      <c r="BD130" s="84"/>
      <c r="BE130" s="84"/>
      <c r="BF130" s="84"/>
      <c r="BG130" s="84"/>
      <c r="BH130" s="84"/>
      <c r="BI130" s="84"/>
      <c r="BJ130" s="84"/>
      <c r="BK130" s="84"/>
    </row>
    <row r="131" spans="2:63" x14ac:dyDescent="0.25">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c r="AC131" s="84"/>
      <c r="AD131" s="84"/>
      <c r="AE131" s="84"/>
      <c r="AF131" s="84"/>
      <c r="AG131" s="84"/>
      <c r="AH131" s="84"/>
      <c r="AI131" s="84"/>
      <c r="AJ131" s="84"/>
      <c r="AK131" s="84"/>
      <c r="AL131" s="84"/>
      <c r="AM131" s="84"/>
      <c r="AN131" s="84"/>
      <c r="AO131" s="84"/>
      <c r="AP131" s="84"/>
      <c r="AQ131" s="84"/>
      <c r="AR131" s="84"/>
      <c r="AS131" s="84"/>
      <c r="AT131" s="84"/>
      <c r="AU131" s="84"/>
      <c r="AV131" s="84"/>
      <c r="AW131" s="84"/>
      <c r="AX131" s="84"/>
      <c r="AY131" s="84"/>
      <c r="AZ131" s="84"/>
      <c r="BA131" s="84"/>
      <c r="BB131" s="84"/>
      <c r="BC131" s="84"/>
      <c r="BD131" s="84"/>
      <c r="BE131" s="84"/>
      <c r="BF131" s="84"/>
      <c r="BG131" s="84"/>
      <c r="BH131" s="84"/>
      <c r="BI131" s="84"/>
      <c r="BJ131" s="84"/>
      <c r="BK131" s="84"/>
    </row>
    <row r="132" spans="2:63" x14ac:dyDescent="0.25">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row>
    <row r="133" spans="2:63" x14ac:dyDescent="0.25">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c r="AA133" s="84"/>
      <c r="AB133" s="84"/>
      <c r="AC133" s="84"/>
      <c r="AD133" s="84"/>
      <c r="AE133" s="84"/>
      <c r="AF133" s="84"/>
      <c r="AG133" s="84"/>
      <c r="AH133" s="84"/>
      <c r="AI133" s="84"/>
      <c r="AJ133" s="84"/>
      <c r="AK133" s="84"/>
      <c r="AL133" s="84"/>
      <c r="AM133" s="84"/>
      <c r="AN133" s="84"/>
      <c r="AO133" s="84"/>
      <c r="AP133" s="84"/>
      <c r="AQ133" s="84"/>
      <c r="AR133" s="84"/>
      <c r="AS133" s="84"/>
      <c r="AT133" s="84"/>
      <c r="AU133" s="84"/>
      <c r="AV133" s="84"/>
      <c r="AW133" s="84"/>
      <c r="AX133" s="84"/>
      <c r="AY133" s="84"/>
      <c r="AZ133" s="84"/>
      <c r="BA133" s="84"/>
      <c r="BB133" s="84"/>
      <c r="BC133" s="84"/>
      <c r="BD133" s="84"/>
      <c r="BE133" s="84"/>
      <c r="BF133" s="84"/>
      <c r="BG133" s="84"/>
      <c r="BH133" s="84"/>
      <c r="BI133" s="84"/>
      <c r="BJ133" s="84"/>
      <c r="BK133" s="84"/>
    </row>
    <row r="134" spans="2:63" x14ac:dyDescent="0.25">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c r="BI134" s="84"/>
      <c r="BJ134" s="84"/>
      <c r="BK134" s="84"/>
    </row>
    <row r="135" spans="2:63" x14ac:dyDescent="0.25">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c r="AL135" s="84"/>
      <c r="AM135" s="84"/>
      <c r="AN135" s="84"/>
      <c r="AO135" s="84"/>
      <c r="AP135" s="84"/>
      <c r="AQ135" s="84"/>
      <c r="AR135" s="84"/>
      <c r="AS135" s="84"/>
      <c r="AT135" s="84"/>
      <c r="AU135" s="84"/>
      <c r="AV135" s="84"/>
      <c r="AW135" s="84"/>
      <c r="AX135" s="84"/>
      <c r="AY135" s="84"/>
      <c r="AZ135" s="84"/>
      <c r="BA135" s="84"/>
      <c r="BB135" s="84"/>
      <c r="BC135" s="84"/>
      <c r="BD135" s="84"/>
      <c r="BE135" s="84"/>
      <c r="BF135" s="84"/>
      <c r="BG135" s="84"/>
      <c r="BH135" s="84"/>
      <c r="BI135" s="84"/>
      <c r="BJ135" s="84"/>
      <c r="BK135" s="84"/>
    </row>
    <row r="136" spans="2:63" x14ac:dyDescent="0.25">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row>
    <row r="137" spans="2:63" x14ac:dyDescent="0.25">
      <c r="B137" s="84"/>
      <c r="C137" s="84"/>
      <c r="D137" s="84"/>
      <c r="E137" s="84"/>
      <c r="F137" s="84"/>
      <c r="G137" s="84"/>
      <c r="H137" s="84"/>
      <c r="I137" s="84"/>
    </row>
    <row r="138" spans="2:63" x14ac:dyDescent="0.25">
      <c r="B138" s="84"/>
      <c r="C138" s="84"/>
      <c r="D138" s="84"/>
      <c r="E138" s="84"/>
      <c r="F138" s="84"/>
      <c r="G138" s="84"/>
      <c r="H138" s="84"/>
      <c r="I138" s="84"/>
    </row>
    <row r="139" spans="2:63" x14ac:dyDescent="0.25">
      <c r="B139" s="84"/>
      <c r="C139" s="84"/>
      <c r="D139" s="84"/>
      <c r="E139" s="84"/>
      <c r="F139" s="84"/>
      <c r="G139" s="84"/>
      <c r="H139" s="84"/>
      <c r="I139" s="84"/>
    </row>
    <row r="140" spans="2:63" x14ac:dyDescent="0.25">
      <c r="B140" s="84"/>
      <c r="C140" s="84"/>
      <c r="D140" s="84"/>
      <c r="E140" s="84"/>
      <c r="F140" s="84"/>
      <c r="G140" s="84"/>
      <c r="H140" s="84"/>
      <c r="I140" s="84"/>
    </row>
  </sheetData>
  <sheetProtection algorithmName="SHA-512" hashValue="kpXlidzmWxbP3brn8k4eIEWxhYHkoNV8mMuhH1lPT/xypiCOesm15jiCfvbsOoPDCD8/umcOeC7isQqNzzQXVQ==" saltValue="e8t6+j8RQ+iPDyNDapgnxw==" spinCount="100000" sheet="1" objects="1" scenarios="1"/>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c r="CI1" s="84"/>
      <c r="CJ1" s="84"/>
      <c r="CK1" s="84"/>
      <c r="CL1" s="84"/>
      <c r="CM1" s="84"/>
    </row>
    <row r="2" spans="1:91" ht="18" customHeight="1" x14ac:dyDescent="0.25">
      <c r="A2" s="84"/>
      <c r="B2" s="358" t="s">
        <v>160</v>
      </c>
      <c r="C2" s="359"/>
      <c r="D2" s="359"/>
      <c r="E2" s="359"/>
      <c r="F2" s="359"/>
      <c r="G2" s="359"/>
      <c r="H2" s="359"/>
      <c r="I2" s="359"/>
      <c r="J2" s="278" t="s">
        <v>2</v>
      </c>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c r="CI2" s="84"/>
      <c r="CJ2" s="84"/>
      <c r="CK2" s="84"/>
      <c r="CL2" s="84"/>
      <c r="CM2" s="84"/>
    </row>
    <row r="3" spans="1:91" ht="18.75" customHeight="1" x14ac:dyDescent="0.25">
      <c r="A3" s="84"/>
      <c r="B3" s="359"/>
      <c r="C3" s="359"/>
      <c r="D3" s="359"/>
      <c r="E3" s="359"/>
      <c r="F3" s="359"/>
      <c r="G3" s="359"/>
      <c r="H3" s="359"/>
      <c r="I3" s="359"/>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row>
    <row r="4" spans="1:91" ht="15" customHeight="1" x14ac:dyDescent="0.25">
      <c r="A4" s="84"/>
      <c r="B4" s="359"/>
      <c r="C4" s="359"/>
      <c r="D4" s="359"/>
      <c r="E4" s="359"/>
      <c r="F4" s="359"/>
      <c r="G4" s="359"/>
      <c r="H4" s="359"/>
      <c r="I4" s="359"/>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c r="BT4" s="84"/>
      <c r="BU4" s="84"/>
      <c r="BV4" s="84"/>
      <c r="BW4" s="84"/>
      <c r="BX4" s="84"/>
      <c r="BY4" s="84"/>
      <c r="BZ4" s="84"/>
      <c r="CA4" s="84"/>
      <c r="CB4" s="84"/>
      <c r="CC4" s="84"/>
      <c r="CD4" s="84"/>
      <c r="CE4" s="84"/>
      <c r="CF4" s="84"/>
      <c r="CG4" s="84"/>
      <c r="CH4" s="84"/>
      <c r="CI4" s="84"/>
      <c r="CJ4" s="84"/>
      <c r="CK4" s="84"/>
      <c r="CL4" s="84"/>
      <c r="CM4" s="84"/>
    </row>
    <row r="5" spans="1:91" ht="15.75" thickBot="1" x14ac:dyDescent="0.3">
      <c r="A5" s="84"/>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c r="BT5" s="84"/>
      <c r="BU5" s="84"/>
    </row>
    <row r="6" spans="1:91" ht="15" customHeight="1" x14ac:dyDescent="0.25">
      <c r="A6" s="84"/>
      <c r="B6" s="290" t="s">
        <v>4</v>
      </c>
      <c r="C6" s="290"/>
      <c r="D6" s="291"/>
      <c r="E6" s="328" t="s">
        <v>116</v>
      </c>
      <c r="F6" s="329"/>
      <c r="G6" s="329"/>
      <c r="H6" s="329"/>
      <c r="I6" s="330"/>
      <c r="J6" s="46" t="str">
        <f ca="1">IF(AND('GESTION ACADEMIA'!$Y$10="Muy Alta",'GESTION ACADEMIA'!$AA$10="Leve"),CONCATENATE("R1C",'GESTION ACADEMIA'!$O$10),"")</f>
        <v/>
      </c>
      <c r="K6" s="47" t="str">
        <f ca="1">IF(AND('GESTION ACADEMIA'!$Y$11="Muy Alta",'GESTION ACADEMIA'!$AA$11="Leve"),CONCATENATE("R1C",'GESTION ACADEMIA'!$O$11),"")</f>
        <v/>
      </c>
      <c r="L6" s="47" t="str">
        <f ca="1">IF(AND('GESTION ACADEMIA'!$Y$12="Muy Alta",'GESTION ACADEMIA'!$AA$12="Leve"),CONCATENATE("R1C",'GESTION ACADEMIA'!$O$12),"")</f>
        <v/>
      </c>
      <c r="M6" s="47" t="str">
        <f>IF(AND('GESTION ACADEMIA'!$Y$13="Muy Alta",'GESTION ACADEMIA'!$AA$13="Leve"),CONCATENATE("R1C",'GESTION ACADEMIA'!$O$13),"")</f>
        <v/>
      </c>
      <c r="N6" s="47" t="str">
        <f>IF(AND('GESTION ACADEMIA'!$Y$14="Muy Alta",'GESTION ACADEMIA'!$AA$14="Leve"),CONCATENATE("R1C",'GESTION ACADEMIA'!$O$14),"")</f>
        <v/>
      </c>
      <c r="O6" s="48" t="str">
        <f>IF(AND('GESTION ACADEMIA'!$Y$15="Muy Alta",'GESTION ACADEMIA'!$AA$15="Leve"),CONCATENATE("R1C",'GESTION ACADEMIA'!$O$15),"")</f>
        <v/>
      </c>
      <c r="P6" s="46" t="str">
        <f ca="1">IF(AND('GESTION ACADEMIA'!$Y$10="Muy Alta",'GESTION ACADEMIA'!$AA$10="Menor"),CONCATENATE("R1C",'GESTION ACADEMIA'!$O$10),"")</f>
        <v/>
      </c>
      <c r="Q6" s="47" t="str">
        <f ca="1">IF(AND('GESTION ACADEMIA'!$Y$11="Muy Alta",'GESTION ACADEMIA'!$AA$11="Menor"),CONCATENATE("R1C",'GESTION ACADEMIA'!$O$11),"")</f>
        <v/>
      </c>
      <c r="R6" s="47" t="str">
        <f ca="1">IF(AND('GESTION ACADEMIA'!$Y$12="Muy Alta",'GESTION ACADEMIA'!$AA$12="Menor"),CONCATENATE("R1C",'GESTION ACADEMIA'!$O$12),"")</f>
        <v/>
      </c>
      <c r="S6" s="47" t="str">
        <f>IF(AND('GESTION ACADEMIA'!$Y$13="Muy Alta",'GESTION ACADEMIA'!$AA$13="Menor"),CONCATENATE("R1C",'GESTION ACADEMIA'!$O$13),"")</f>
        <v/>
      </c>
      <c r="T6" s="47" t="str">
        <f>IF(AND('GESTION ACADEMIA'!$Y$14="Muy Alta",'GESTION ACADEMIA'!$AA$14="Menor"),CONCATENATE("R1C",'GESTION ACADEMIA'!$O$14),"")</f>
        <v/>
      </c>
      <c r="U6" s="48" t="str">
        <f>IF(AND('GESTION ACADEMIA'!$Y$15="Muy Alta",'GESTION ACADEMIA'!$AA$15="Menor"),CONCATENATE("R1C",'GESTION ACADEMIA'!$O$15),"")</f>
        <v/>
      </c>
      <c r="V6" s="46" t="str">
        <f ca="1">IF(AND('GESTION ACADEMIA'!$Y$10="Muy Alta",'GESTION ACADEMIA'!$AA$10="Moderado"),CONCATENATE("R1C",'GESTION ACADEMIA'!$O$10),"")</f>
        <v/>
      </c>
      <c r="W6" s="47" t="str">
        <f ca="1">IF(AND('GESTION ACADEMIA'!$Y$11="Muy Alta",'GESTION ACADEMIA'!$AA$11="Moderado"),CONCATENATE("R1C",'GESTION ACADEMIA'!$O$11),"")</f>
        <v/>
      </c>
      <c r="X6" s="47" t="str">
        <f ca="1">IF(AND('GESTION ACADEMIA'!$Y$12="Muy Alta",'GESTION ACADEMIA'!$AA$12="Moderado"),CONCATENATE("R1C",'GESTION ACADEMIA'!$O$12),"")</f>
        <v/>
      </c>
      <c r="Y6" s="47" t="str">
        <f>IF(AND('GESTION ACADEMIA'!$Y$13="Muy Alta",'GESTION ACADEMIA'!$AA$13="Moderado"),CONCATENATE("R1C",'GESTION ACADEMIA'!$O$13),"")</f>
        <v/>
      </c>
      <c r="Z6" s="47" t="str">
        <f>IF(AND('GESTION ACADEMIA'!$Y$14="Muy Alta",'GESTION ACADEMIA'!$AA$14="Moderado"),CONCATENATE("R1C",'GESTION ACADEMIA'!$O$14),"")</f>
        <v/>
      </c>
      <c r="AA6" s="48" t="str">
        <f>IF(AND('GESTION ACADEMIA'!$Y$15="Muy Alta",'GESTION ACADEMIA'!$AA$15="Moderado"),CONCATENATE("R1C",'GESTION ACADEMIA'!$O$15),"")</f>
        <v/>
      </c>
      <c r="AB6" s="46" t="str">
        <f ca="1">IF(AND('GESTION ACADEMIA'!$Y$10="Muy Alta",'GESTION ACADEMIA'!$AA$10="Mayor"),CONCATENATE("R1C",'GESTION ACADEMIA'!$O$10),"")</f>
        <v/>
      </c>
      <c r="AC6" s="47" t="str">
        <f ca="1">IF(AND('GESTION ACADEMIA'!$Y$11="Muy Alta",'GESTION ACADEMIA'!$AA$11="Mayor"),CONCATENATE("R1C",'GESTION ACADEMIA'!$O$11),"")</f>
        <v/>
      </c>
      <c r="AD6" s="47" t="str">
        <f ca="1">IF(AND('GESTION ACADEMIA'!$Y$12="Muy Alta",'GESTION ACADEMIA'!$AA$12="Mayor"),CONCATENATE("R1C",'GESTION ACADEMIA'!$O$12),"")</f>
        <v/>
      </c>
      <c r="AE6" s="47" t="str">
        <f>IF(AND('GESTION ACADEMIA'!$Y$13="Muy Alta",'GESTION ACADEMIA'!$AA$13="Mayor"),CONCATENATE("R1C",'GESTION ACADEMIA'!$O$13),"")</f>
        <v/>
      </c>
      <c r="AF6" s="47" t="str">
        <f>IF(AND('GESTION ACADEMIA'!$Y$14="Muy Alta",'GESTION ACADEMIA'!$AA$14="Mayor"),CONCATENATE("R1C",'GESTION ACADEMIA'!$O$14),"")</f>
        <v/>
      </c>
      <c r="AG6" s="48" t="str">
        <f>IF(AND('GESTION ACADEMIA'!$Y$15="Muy Alta",'GESTION ACADEMIA'!$AA$15="Mayor"),CONCATENATE("R1C",'GESTION ACADEMIA'!$O$15),"")</f>
        <v/>
      </c>
      <c r="AH6" s="49" t="str">
        <f ca="1">IF(AND('GESTION ACADEMIA'!$Y$10="Muy Alta",'GESTION ACADEMIA'!$AA$10="Catastrófico"),CONCATENATE("R1C",'GESTION ACADEMIA'!$O$10),"")</f>
        <v/>
      </c>
      <c r="AI6" s="50" t="str">
        <f ca="1">IF(AND('GESTION ACADEMIA'!$Y$11="Muy Alta",'GESTION ACADEMIA'!$AA$11="Catastrófico"),CONCATENATE("R1C",'GESTION ACADEMIA'!$O$11),"")</f>
        <v/>
      </c>
      <c r="AJ6" s="50" t="str">
        <f ca="1">IF(AND('GESTION ACADEMIA'!$Y$12="Muy Alta",'GESTION ACADEMIA'!$AA$12="Catastrófico"),CONCATENATE("R1C",'GESTION ACADEMIA'!$O$12),"")</f>
        <v/>
      </c>
      <c r="AK6" s="50" t="str">
        <f>IF(AND('GESTION ACADEMIA'!$Y$13="Muy Alta",'GESTION ACADEMIA'!$AA$13="Catastrófico"),CONCATENATE("R1C",'GESTION ACADEMIA'!$O$13),"")</f>
        <v/>
      </c>
      <c r="AL6" s="50" t="str">
        <f>IF(AND('GESTION ACADEMIA'!$Y$14="Muy Alta",'GESTION ACADEMIA'!$AA$14="Catastrófico"),CONCATENATE("R1C",'GESTION ACADEMIA'!$O$14),"")</f>
        <v/>
      </c>
      <c r="AM6" s="51" t="str">
        <f>IF(AND('GESTION ACADEMIA'!$Y$15="Muy Alta",'GESTION ACADEMIA'!$AA$15="Catastrófico"),CONCATENATE("R1C",'GESTION ACADEMIA'!$O$15),"")</f>
        <v/>
      </c>
      <c r="AN6" s="84"/>
      <c r="AO6" s="349" t="s">
        <v>79</v>
      </c>
      <c r="AP6" s="350"/>
      <c r="AQ6" s="350"/>
      <c r="AR6" s="350"/>
      <c r="AS6" s="350"/>
      <c r="AT6" s="351"/>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4"/>
      <c r="BW6" s="84"/>
      <c r="BX6" s="84"/>
    </row>
    <row r="7" spans="1:91" ht="15" customHeight="1" x14ac:dyDescent="0.25">
      <c r="A7" s="84"/>
      <c r="B7" s="290"/>
      <c r="C7" s="290"/>
      <c r="D7" s="291"/>
      <c r="E7" s="331"/>
      <c r="F7" s="332"/>
      <c r="G7" s="332"/>
      <c r="H7" s="332"/>
      <c r="I7" s="333"/>
      <c r="J7" s="52" t="str">
        <f>IF(AND('GESTION ACADEMIA'!$Y$16="Muy Alta",'GESTION ACADEMIA'!$AA$16="Leve"),CONCATENATE("R2C",'GESTION ACADEMIA'!$O$16),"")</f>
        <v/>
      </c>
      <c r="K7" s="53" t="str">
        <f>IF(AND('GESTION ACADEMIA'!$Y$17="Muy Alta",'GESTION ACADEMIA'!$AA$17="Leve"),CONCATENATE("R2C",'GESTION ACADEMIA'!$O$17),"")</f>
        <v/>
      </c>
      <c r="L7" s="53" t="str">
        <f>IF(AND('GESTION ACADEMIA'!$Y$18="Muy Alta",'GESTION ACADEMIA'!$AA$18="Leve"),CONCATENATE("R2C",'GESTION ACADEMIA'!$O$18),"")</f>
        <v/>
      </c>
      <c r="M7" s="53" t="str">
        <f>IF(AND('GESTION ACADEMIA'!$Y$19="Muy Alta",'GESTION ACADEMIA'!$AA$19="Leve"),CONCATENATE("R2C",'GESTION ACADEMIA'!$O$19),"")</f>
        <v/>
      </c>
      <c r="N7" s="53" t="str">
        <f>IF(AND('GESTION ACADEMIA'!$Y$20="Muy Alta",'GESTION ACADEMIA'!$AA$20="Leve"),CONCATENATE("R2C",'GESTION ACADEMIA'!$O$20),"")</f>
        <v/>
      </c>
      <c r="O7" s="54" t="str">
        <f>IF(AND('GESTION ACADEMIA'!$Y$21="Muy Alta",'GESTION ACADEMIA'!$AA$21="Leve"),CONCATENATE("R2C",'GESTION ACADEMIA'!$O$21),"")</f>
        <v/>
      </c>
      <c r="P7" s="52" t="str">
        <f>IF(AND('GESTION ACADEMIA'!$Y$16="Muy Alta",'GESTION ACADEMIA'!$AA$16="Menor"),CONCATENATE("R2C",'GESTION ACADEMIA'!$O$16),"")</f>
        <v/>
      </c>
      <c r="Q7" s="53" t="str">
        <f>IF(AND('GESTION ACADEMIA'!$Y$17="Muy Alta",'GESTION ACADEMIA'!$AA$17="Menor"),CONCATENATE("R2C",'GESTION ACADEMIA'!$O$17),"")</f>
        <v/>
      </c>
      <c r="R7" s="53" t="str">
        <f>IF(AND('GESTION ACADEMIA'!$Y$18="Muy Alta",'GESTION ACADEMIA'!$AA$18="Menor"),CONCATENATE("R2C",'GESTION ACADEMIA'!$O$18),"")</f>
        <v/>
      </c>
      <c r="S7" s="53" t="str">
        <f>IF(AND('GESTION ACADEMIA'!$Y$19="Muy Alta",'GESTION ACADEMIA'!$AA$19="Menor"),CONCATENATE("R2C",'GESTION ACADEMIA'!$O$19),"")</f>
        <v/>
      </c>
      <c r="T7" s="53" t="str">
        <f>IF(AND('GESTION ACADEMIA'!$Y$20="Muy Alta",'GESTION ACADEMIA'!$AA$20="Menor"),CONCATENATE("R2C",'GESTION ACADEMIA'!$O$20),"")</f>
        <v/>
      </c>
      <c r="U7" s="54" t="str">
        <f>IF(AND('GESTION ACADEMIA'!$Y$21="Muy Alta",'GESTION ACADEMIA'!$AA$21="Menor"),CONCATENATE("R2C",'GESTION ACADEMIA'!$O$21),"")</f>
        <v/>
      </c>
      <c r="V7" s="52" t="str">
        <f>IF(AND('GESTION ACADEMIA'!$Y$16="Muy Alta",'GESTION ACADEMIA'!$AA$16="Moderado"),CONCATENATE("R2C",'GESTION ACADEMIA'!$O$16),"")</f>
        <v/>
      </c>
      <c r="W7" s="53" t="str">
        <f>IF(AND('GESTION ACADEMIA'!$Y$17="Muy Alta",'GESTION ACADEMIA'!$AA$17="Moderado"),CONCATENATE("R2C",'GESTION ACADEMIA'!$O$17),"")</f>
        <v/>
      </c>
      <c r="X7" s="53" t="str">
        <f>IF(AND('GESTION ACADEMIA'!$Y$18="Muy Alta",'GESTION ACADEMIA'!$AA$18="Moderado"),CONCATENATE("R2C",'GESTION ACADEMIA'!$O$18),"")</f>
        <v/>
      </c>
      <c r="Y7" s="53" t="str">
        <f>IF(AND('GESTION ACADEMIA'!$Y$19="Muy Alta",'GESTION ACADEMIA'!$AA$19="Moderado"),CONCATENATE("R2C",'GESTION ACADEMIA'!$O$19),"")</f>
        <v/>
      </c>
      <c r="Z7" s="53" t="str">
        <f>IF(AND('GESTION ACADEMIA'!$Y$20="Muy Alta",'GESTION ACADEMIA'!$AA$20="Moderado"),CONCATENATE("R2C",'GESTION ACADEMIA'!$O$20),"")</f>
        <v/>
      </c>
      <c r="AA7" s="54" t="str">
        <f>IF(AND('GESTION ACADEMIA'!$Y$21="Muy Alta",'GESTION ACADEMIA'!$AA$21="Moderado"),CONCATENATE("R2C",'GESTION ACADEMIA'!$O$21),"")</f>
        <v/>
      </c>
      <c r="AB7" s="52" t="str">
        <f>IF(AND('GESTION ACADEMIA'!$Y$16="Muy Alta",'GESTION ACADEMIA'!$AA$16="Mayor"),CONCATENATE("R2C",'GESTION ACADEMIA'!$O$16),"")</f>
        <v/>
      </c>
      <c r="AC7" s="53" t="str">
        <f>IF(AND('GESTION ACADEMIA'!$Y$17="Muy Alta",'GESTION ACADEMIA'!$AA$17="Mayor"),CONCATENATE("R2C",'GESTION ACADEMIA'!$O$17),"")</f>
        <v/>
      </c>
      <c r="AD7" s="53" t="str">
        <f>IF(AND('GESTION ACADEMIA'!$Y$18="Muy Alta",'GESTION ACADEMIA'!$AA$18="Mayor"),CONCATENATE("R2C",'GESTION ACADEMIA'!$O$18),"")</f>
        <v/>
      </c>
      <c r="AE7" s="53" t="str">
        <f>IF(AND('GESTION ACADEMIA'!$Y$19="Muy Alta",'GESTION ACADEMIA'!$AA$19="Mayor"),CONCATENATE("R2C",'GESTION ACADEMIA'!$O$19),"")</f>
        <v/>
      </c>
      <c r="AF7" s="53" t="str">
        <f>IF(AND('GESTION ACADEMIA'!$Y$20="Muy Alta",'GESTION ACADEMIA'!$AA$20="Mayor"),CONCATENATE("R2C",'GESTION ACADEMIA'!$O$20),"")</f>
        <v/>
      </c>
      <c r="AG7" s="54" t="str">
        <f>IF(AND('GESTION ACADEMIA'!$Y$21="Muy Alta",'GESTION ACADEMIA'!$AA$21="Mayor"),CONCATENATE("R2C",'GESTION ACADEMIA'!$O$21),"")</f>
        <v/>
      </c>
      <c r="AH7" s="55" t="str">
        <f>IF(AND('GESTION ACADEMIA'!$Y$16="Muy Alta",'GESTION ACADEMIA'!$AA$16="Catastrófico"),CONCATENATE("R2C",'GESTION ACADEMIA'!$O$16),"")</f>
        <v/>
      </c>
      <c r="AI7" s="56" t="str">
        <f>IF(AND('GESTION ACADEMIA'!$Y$17="Muy Alta",'GESTION ACADEMIA'!$AA$17="Catastrófico"),CONCATENATE("R2C",'GESTION ACADEMIA'!$O$17),"")</f>
        <v/>
      </c>
      <c r="AJ7" s="56" t="str">
        <f>IF(AND('GESTION ACADEMIA'!$Y$18="Muy Alta",'GESTION ACADEMIA'!$AA$18="Catastrófico"),CONCATENATE("R2C",'GESTION ACADEMIA'!$O$18),"")</f>
        <v/>
      </c>
      <c r="AK7" s="56" t="str">
        <f>IF(AND('GESTION ACADEMIA'!$Y$19="Muy Alta",'GESTION ACADEMIA'!$AA$19="Catastrófico"),CONCATENATE("R2C",'GESTION ACADEMIA'!$O$19),"")</f>
        <v/>
      </c>
      <c r="AL7" s="56" t="str">
        <f>IF(AND('GESTION ACADEMIA'!$Y$20="Muy Alta",'GESTION ACADEMIA'!$AA$20="Catastrófico"),CONCATENATE("R2C",'GESTION ACADEMIA'!$O$20),"")</f>
        <v/>
      </c>
      <c r="AM7" s="57" t="str">
        <f>IF(AND('GESTION ACADEMIA'!$Y$21="Muy Alta",'GESTION ACADEMIA'!$AA$21="Catastrófico"),CONCATENATE("R2C",'GESTION ACADEMIA'!$O$21),"")</f>
        <v/>
      </c>
      <c r="AN7" s="84"/>
      <c r="AO7" s="352"/>
      <c r="AP7" s="353"/>
      <c r="AQ7" s="353"/>
      <c r="AR7" s="353"/>
      <c r="AS7" s="353"/>
      <c r="AT7" s="354"/>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row>
    <row r="8" spans="1:91" ht="15" customHeight="1" x14ac:dyDescent="0.25">
      <c r="A8" s="84"/>
      <c r="B8" s="290"/>
      <c r="C8" s="290"/>
      <c r="D8" s="291"/>
      <c r="E8" s="331"/>
      <c r="F8" s="332"/>
      <c r="G8" s="332"/>
      <c r="H8" s="332"/>
      <c r="I8" s="333"/>
      <c r="J8" s="52" t="str">
        <f>IF(AND('GESTION ACADEMIA'!$Y$22="Muy Alta",'GESTION ACADEMIA'!$AA$22="Leve"),CONCATENATE("R3C",'GESTION ACADEMIA'!$O$22),"")</f>
        <v/>
      </c>
      <c r="K8" s="53" t="str">
        <f>IF(AND('GESTION ACADEMIA'!$Y$23="Muy Alta",'GESTION ACADEMIA'!$AA$23="Leve"),CONCATENATE("R3C",'GESTION ACADEMIA'!$O$23),"")</f>
        <v/>
      </c>
      <c r="L8" s="53" t="str">
        <f>IF(AND('GESTION ACADEMIA'!$Y$24="Muy Alta",'GESTION ACADEMIA'!$AA$24="Leve"),CONCATENATE("R3C",'GESTION ACADEMIA'!$O$24),"")</f>
        <v/>
      </c>
      <c r="M8" s="53" t="str">
        <f>IF(AND('GESTION ACADEMIA'!$Y$25="Muy Alta",'GESTION ACADEMIA'!$AA$25="Leve"),CONCATENATE("R3C",'GESTION ACADEMIA'!$O$25),"")</f>
        <v/>
      </c>
      <c r="N8" s="53" t="str">
        <f>IF(AND('GESTION ACADEMIA'!$Y$26="Muy Alta",'GESTION ACADEMIA'!$AA$26="Leve"),CONCATENATE("R3C",'GESTION ACADEMIA'!$O$26),"")</f>
        <v/>
      </c>
      <c r="O8" s="54" t="str">
        <f>IF(AND('GESTION ACADEMIA'!$Y$27="Muy Alta",'GESTION ACADEMIA'!$AA$27="Leve"),CONCATENATE("R3C",'GESTION ACADEMIA'!$O$27),"")</f>
        <v/>
      </c>
      <c r="P8" s="52" t="str">
        <f>IF(AND('GESTION ACADEMIA'!$Y$22="Muy Alta",'GESTION ACADEMIA'!$AA$22="Menor"),CONCATENATE("R3C",'GESTION ACADEMIA'!$O$22),"")</f>
        <v/>
      </c>
      <c r="Q8" s="53" t="str">
        <f>IF(AND('GESTION ACADEMIA'!$Y$23="Muy Alta",'GESTION ACADEMIA'!$AA$23="Menor"),CONCATENATE("R3C",'GESTION ACADEMIA'!$O$23),"")</f>
        <v/>
      </c>
      <c r="R8" s="53" t="str">
        <f>IF(AND('GESTION ACADEMIA'!$Y$24="Muy Alta",'GESTION ACADEMIA'!$AA$24="Menor"),CONCATENATE("R3C",'GESTION ACADEMIA'!$O$24),"")</f>
        <v/>
      </c>
      <c r="S8" s="53" t="str">
        <f>IF(AND('GESTION ACADEMIA'!$Y$25="Muy Alta",'GESTION ACADEMIA'!$AA$25="Menor"),CONCATENATE("R3C",'GESTION ACADEMIA'!$O$25),"")</f>
        <v/>
      </c>
      <c r="T8" s="53" t="str">
        <f>IF(AND('GESTION ACADEMIA'!$Y$26="Muy Alta",'GESTION ACADEMIA'!$AA$26="Menor"),CONCATENATE("R3C",'GESTION ACADEMIA'!$O$26),"")</f>
        <v/>
      </c>
      <c r="U8" s="54" t="str">
        <f>IF(AND('GESTION ACADEMIA'!$Y$27="Muy Alta",'GESTION ACADEMIA'!$AA$27="Menor"),CONCATENATE("R3C",'GESTION ACADEMIA'!$O$27),"")</f>
        <v/>
      </c>
      <c r="V8" s="52" t="str">
        <f>IF(AND('GESTION ACADEMIA'!$Y$22="Muy Alta",'GESTION ACADEMIA'!$AA$22="Moderado"),CONCATENATE("R3C",'GESTION ACADEMIA'!$O$22),"")</f>
        <v/>
      </c>
      <c r="W8" s="53" t="str">
        <f>IF(AND('GESTION ACADEMIA'!$Y$23="Muy Alta",'GESTION ACADEMIA'!$AA$23="Moderado"),CONCATENATE("R3C",'GESTION ACADEMIA'!$O$23),"")</f>
        <v/>
      </c>
      <c r="X8" s="53" t="str">
        <f>IF(AND('GESTION ACADEMIA'!$Y$24="Muy Alta",'GESTION ACADEMIA'!$AA$24="Moderado"),CONCATENATE("R3C",'GESTION ACADEMIA'!$O$24),"")</f>
        <v/>
      </c>
      <c r="Y8" s="53" t="str">
        <f>IF(AND('GESTION ACADEMIA'!$Y$25="Muy Alta",'GESTION ACADEMIA'!$AA$25="Moderado"),CONCATENATE("R3C",'GESTION ACADEMIA'!$O$25),"")</f>
        <v/>
      </c>
      <c r="Z8" s="53" t="str">
        <f>IF(AND('GESTION ACADEMIA'!$Y$26="Muy Alta",'GESTION ACADEMIA'!$AA$26="Moderado"),CONCATENATE("R3C",'GESTION ACADEMIA'!$O$26),"")</f>
        <v/>
      </c>
      <c r="AA8" s="54" t="str">
        <f>IF(AND('GESTION ACADEMIA'!$Y$27="Muy Alta",'GESTION ACADEMIA'!$AA$27="Moderado"),CONCATENATE("R3C",'GESTION ACADEMIA'!$O$27),"")</f>
        <v/>
      </c>
      <c r="AB8" s="52" t="str">
        <f>IF(AND('GESTION ACADEMIA'!$Y$22="Muy Alta",'GESTION ACADEMIA'!$AA$22="Mayor"),CONCATENATE("R3C",'GESTION ACADEMIA'!$O$22),"")</f>
        <v/>
      </c>
      <c r="AC8" s="53" t="str">
        <f>IF(AND('GESTION ACADEMIA'!$Y$23="Muy Alta",'GESTION ACADEMIA'!$AA$23="Mayor"),CONCATENATE("R3C",'GESTION ACADEMIA'!$O$23),"")</f>
        <v/>
      </c>
      <c r="AD8" s="53" t="str">
        <f>IF(AND('GESTION ACADEMIA'!$Y$24="Muy Alta",'GESTION ACADEMIA'!$AA$24="Mayor"),CONCATENATE("R3C",'GESTION ACADEMIA'!$O$24),"")</f>
        <v/>
      </c>
      <c r="AE8" s="53" t="str">
        <f>IF(AND('GESTION ACADEMIA'!$Y$25="Muy Alta",'GESTION ACADEMIA'!$AA$25="Mayor"),CONCATENATE("R3C",'GESTION ACADEMIA'!$O$25),"")</f>
        <v/>
      </c>
      <c r="AF8" s="53" t="str">
        <f>IF(AND('GESTION ACADEMIA'!$Y$26="Muy Alta",'GESTION ACADEMIA'!$AA$26="Mayor"),CONCATENATE("R3C",'GESTION ACADEMIA'!$O$26),"")</f>
        <v/>
      </c>
      <c r="AG8" s="54" t="str">
        <f>IF(AND('GESTION ACADEMIA'!$Y$27="Muy Alta",'GESTION ACADEMIA'!$AA$27="Mayor"),CONCATENATE("R3C",'GESTION ACADEMIA'!$O$27),"")</f>
        <v/>
      </c>
      <c r="AH8" s="55" t="str">
        <f>IF(AND('GESTION ACADEMIA'!$Y$22="Muy Alta",'GESTION ACADEMIA'!$AA$22="Catastrófico"),CONCATENATE("R3C",'GESTION ACADEMIA'!$O$22),"")</f>
        <v/>
      </c>
      <c r="AI8" s="56" t="str">
        <f>IF(AND('GESTION ACADEMIA'!$Y$23="Muy Alta",'GESTION ACADEMIA'!$AA$23="Catastrófico"),CONCATENATE("R3C",'GESTION ACADEMIA'!$O$23),"")</f>
        <v/>
      </c>
      <c r="AJ8" s="56" t="str">
        <f>IF(AND('GESTION ACADEMIA'!$Y$24="Muy Alta",'GESTION ACADEMIA'!$AA$24="Catastrófico"),CONCATENATE("R3C",'GESTION ACADEMIA'!$O$24),"")</f>
        <v/>
      </c>
      <c r="AK8" s="56" t="str">
        <f>IF(AND('GESTION ACADEMIA'!$Y$25="Muy Alta",'GESTION ACADEMIA'!$AA$25="Catastrófico"),CONCATENATE("R3C",'GESTION ACADEMIA'!$O$25),"")</f>
        <v/>
      </c>
      <c r="AL8" s="56" t="str">
        <f>IF(AND('GESTION ACADEMIA'!$Y$26="Muy Alta",'GESTION ACADEMIA'!$AA$26="Catastrófico"),CONCATENATE("R3C",'GESTION ACADEMIA'!$O$26),"")</f>
        <v/>
      </c>
      <c r="AM8" s="57" t="str">
        <f>IF(AND('GESTION ACADEMIA'!$Y$27="Muy Alta",'GESTION ACADEMIA'!$AA$27="Catastrófico"),CONCATENATE("R3C",'GESTION ACADEMIA'!$O$27),"")</f>
        <v/>
      </c>
      <c r="AN8" s="84"/>
      <c r="AO8" s="352"/>
      <c r="AP8" s="353"/>
      <c r="AQ8" s="353"/>
      <c r="AR8" s="353"/>
      <c r="AS8" s="353"/>
      <c r="AT8" s="354"/>
      <c r="AU8" s="84"/>
      <c r="AV8" s="84"/>
      <c r="AW8" s="84"/>
      <c r="AX8" s="84"/>
      <c r="AY8" s="84"/>
      <c r="AZ8" s="84"/>
      <c r="BA8" s="84"/>
      <c r="BB8" s="84"/>
      <c r="BC8" s="84"/>
      <c r="BD8" s="84"/>
      <c r="BE8" s="84"/>
      <c r="BF8" s="84"/>
      <c r="BG8" s="84"/>
      <c r="BH8" s="84"/>
      <c r="BI8" s="84"/>
      <c r="BJ8" s="84"/>
      <c r="BK8" s="84"/>
      <c r="BL8" s="84"/>
      <c r="BM8" s="84"/>
      <c r="BN8" s="84"/>
      <c r="BO8" s="84"/>
      <c r="BP8" s="84"/>
      <c r="BQ8" s="84"/>
      <c r="BR8" s="84"/>
      <c r="BS8" s="84"/>
      <c r="BT8" s="84"/>
      <c r="BU8" s="84"/>
      <c r="BV8" s="84"/>
      <c r="BW8" s="84"/>
      <c r="BX8" s="84"/>
    </row>
    <row r="9" spans="1:91" ht="15" customHeight="1" x14ac:dyDescent="0.25">
      <c r="A9" s="84"/>
      <c r="B9" s="290"/>
      <c r="C9" s="290"/>
      <c r="D9" s="291"/>
      <c r="E9" s="331"/>
      <c r="F9" s="332"/>
      <c r="G9" s="332"/>
      <c r="H9" s="332"/>
      <c r="I9" s="333"/>
      <c r="J9" s="52" t="str">
        <f>IF(AND('GESTION ACADEMIA'!$Y$28="Muy Alta",'GESTION ACADEMIA'!$AA$28="Leve"),CONCATENATE("R4C",'GESTION ACADEMIA'!$O$28),"")</f>
        <v/>
      </c>
      <c r="K9" s="53" t="str">
        <f>IF(AND('GESTION ACADEMIA'!$Y$29="Muy Alta",'GESTION ACADEMIA'!$AA$29="Leve"),CONCATENATE("R4C",'GESTION ACADEMIA'!$O$29),"")</f>
        <v/>
      </c>
      <c r="L9" s="58" t="str">
        <f>IF(AND('GESTION ACADEMIA'!$Y$30="Muy Alta",'GESTION ACADEMIA'!$AA$30="Leve"),CONCATENATE("R4C",'GESTION ACADEMIA'!$O$30),"")</f>
        <v/>
      </c>
      <c r="M9" s="58" t="str">
        <f>IF(AND('GESTION ACADEMIA'!$Y$31="Muy Alta",'GESTION ACADEMIA'!$AA$31="Leve"),CONCATENATE("R4C",'GESTION ACADEMIA'!$O$31),"")</f>
        <v/>
      </c>
      <c r="N9" s="58" t="str">
        <f>IF(AND('GESTION ACADEMIA'!$Y$32="Muy Alta",'GESTION ACADEMIA'!$AA$32="Leve"),CONCATENATE("R4C",'GESTION ACADEMIA'!$O$32),"")</f>
        <v/>
      </c>
      <c r="O9" s="54" t="str">
        <f>IF(AND('GESTION ACADEMIA'!$Y$33="Muy Alta",'GESTION ACADEMIA'!$AA$33="Leve"),CONCATENATE("R4C",'GESTION ACADEMIA'!$O$33),"")</f>
        <v/>
      </c>
      <c r="P9" s="52" t="str">
        <f>IF(AND('GESTION ACADEMIA'!$Y$28="Muy Alta",'GESTION ACADEMIA'!$AA$28="Menor"),CONCATENATE("R4C",'GESTION ACADEMIA'!$O$28),"")</f>
        <v/>
      </c>
      <c r="Q9" s="53" t="str">
        <f>IF(AND('GESTION ACADEMIA'!$Y$29="Muy Alta",'GESTION ACADEMIA'!$AA$29="Menor"),CONCATENATE("R4C",'GESTION ACADEMIA'!$O$29),"")</f>
        <v/>
      </c>
      <c r="R9" s="58" t="str">
        <f>IF(AND('GESTION ACADEMIA'!$Y$30="Muy Alta",'GESTION ACADEMIA'!$AA$30="Menor"),CONCATENATE("R4C",'GESTION ACADEMIA'!$O$30),"")</f>
        <v/>
      </c>
      <c r="S9" s="58" t="str">
        <f>IF(AND('GESTION ACADEMIA'!$Y$31="Muy Alta",'GESTION ACADEMIA'!$AA$31="Menor"),CONCATENATE("R4C",'GESTION ACADEMIA'!$O$31),"")</f>
        <v/>
      </c>
      <c r="T9" s="58" t="str">
        <f>IF(AND('GESTION ACADEMIA'!$Y$32="Muy Alta",'GESTION ACADEMIA'!$AA$32="Menor"),CONCATENATE("R4C",'GESTION ACADEMIA'!$O$32),"")</f>
        <v/>
      </c>
      <c r="U9" s="54" t="str">
        <f>IF(AND('GESTION ACADEMIA'!$Y$33="Muy Alta",'GESTION ACADEMIA'!$AA$33="Menor"),CONCATENATE("R4C",'GESTION ACADEMIA'!$O$33),"")</f>
        <v/>
      </c>
      <c r="V9" s="52" t="str">
        <f>IF(AND('GESTION ACADEMIA'!$Y$28="Muy Alta",'GESTION ACADEMIA'!$AA$28="Moderado"),CONCATENATE("R4C",'GESTION ACADEMIA'!$O$28),"")</f>
        <v/>
      </c>
      <c r="W9" s="53" t="str">
        <f>IF(AND('GESTION ACADEMIA'!$Y$29="Muy Alta",'GESTION ACADEMIA'!$AA$29="Moderado"),CONCATENATE("R4C",'GESTION ACADEMIA'!$O$29),"")</f>
        <v/>
      </c>
      <c r="X9" s="58" t="str">
        <f>IF(AND('GESTION ACADEMIA'!$Y$30="Muy Alta",'GESTION ACADEMIA'!$AA$30="Moderado"),CONCATENATE("R4C",'GESTION ACADEMIA'!$O$30),"")</f>
        <v/>
      </c>
      <c r="Y9" s="58" t="str">
        <f>IF(AND('GESTION ACADEMIA'!$Y$31="Muy Alta",'GESTION ACADEMIA'!$AA$31="Moderado"),CONCATENATE("R4C",'GESTION ACADEMIA'!$O$31),"")</f>
        <v/>
      </c>
      <c r="Z9" s="58" t="str">
        <f>IF(AND('GESTION ACADEMIA'!$Y$32="Muy Alta",'GESTION ACADEMIA'!$AA$32="Moderado"),CONCATENATE("R4C",'GESTION ACADEMIA'!$O$32),"")</f>
        <v/>
      </c>
      <c r="AA9" s="54" t="str">
        <f>IF(AND('GESTION ACADEMIA'!$Y$33="Muy Alta",'GESTION ACADEMIA'!$AA$33="Moderado"),CONCATENATE("R4C",'GESTION ACADEMIA'!$O$33),"")</f>
        <v/>
      </c>
      <c r="AB9" s="52" t="str">
        <f>IF(AND('GESTION ACADEMIA'!$Y$28="Muy Alta",'GESTION ACADEMIA'!$AA$28="Mayor"),CONCATENATE("R4C",'GESTION ACADEMIA'!$O$28),"")</f>
        <v/>
      </c>
      <c r="AC9" s="53" t="str">
        <f>IF(AND('GESTION ACADEMIA'!$Y$29="Muy Alta",'GESTION ACADEMIA'!$AA$29="Mayor"),CONCATENATE("R4C",'GESTION ACADEMIA'!$O$29),"")</f>
        <v/>
      </c>
      <c r="AD9" s="58" t="str">
        <f>IF(AND('GESTION ACADEMIA'!$Y$30="Muy Alta",'GESTION ACADEMIA'!$AA$30="Mayor"),CONCATENATE("R4C",'GESTION ACADEMIA'!$O$30),"")</f>
        <v/>
      </c>
      <c r="AE9" s="58" t="str">
        <f>IF(AND('GESTION ACADEMIA'!$Y$31="Muy Alta",'GESTION ACADEMIA'!$AA$31="Mayor"),CONCATENATE("R4C",'GESTION ACADEMIA'!$O$31),"")</f>
        <v/>
      </c>
      <c r="AF9" s="58" t="str">
        <f>IF(AND('GESTION ACADEMIA'!$Y$32="Muy Alta",'GESTION ACADEMIA'!$AA$32="Mayor"),CONCATENATE("R4C",'GESTION ACADEMIA'!$O$32),"")</f>
        <v/>
      </c>
      <c r="AG9" s="54" t="str">
        <f>IF(AND('GESTION ACADEMIA'!$Y$33="Muy Alta",'GESTION ACADEMIA'!$AA$33="Mayor"),CONCATENATE("R4C",'GESTION ACADEMIA'!$O$33),"")</f>
        <v/>
      </c>
      <c r="AH9" s="55" t="str">
        <f>IF(AND('GESTION ACADEMIA'!$Y$28="Muy Alta",'GESTION ACADEMIA'!$AA$28="Catastrófico"),CONCATENATE("R4C",'GESTION ACADEMIA'!$O$28),"")</f>
        <v/>
      </c>
      <c r="AI9" s="56" t="str">
        <f>IF(AND('GESTION ACADEMIA'!$Y$29="Muy Alta",'GESTION ACADEMIA'!$AA$29="Catastrófico"),CONCATENATE("R4C",'GESTION ACADEMIA'!$O$29),"")</f>
        <v/>
      </c>
      <c r="AJ9" s="56" t="str">
        <f>IF(AND('GESTION ACADEMIA'!$Y$30="Muy Alta",'GESTION ACADEMIA'!$AA$30="Catastrófico"),CONCATENATE("R4C",'GESTION ACADEMIA'!$O$30),"")</f>
        <v/>
      </c>
      <c r="AK9" s="56" t="str">
        <f>IF(AND('GESTION ACADEMIA'!$Y$31="Muy Alta",'GESTION ACADEMIA'!$AA$31="Catastrófico"),CONCATENATE("R4C",'GESTION ACADEMIA'!$O$31),"")</f>
        <v/>
      </c>
      <c r="AL9" s="56" t="str">
        <f>IF(AND('GESTION ACADEMIA'!$Y$32="Muy Alta",'GESTION ACADEMIA'!$AA$32="Catastrófico"),CONCATENATE("R4C",'GESTION ACADEMIA'!$O$32),"")</f>
        <v/>
      </c>
      <c r="AM9" s="57" t="str">
        <f>IF(AND('GESTION ACADEMIA'!$Y$33="Muy Alta",'GESTION ACADEMIA'!$AA$33="Catastrófico"),CONCATENATE("R4C",'GESTION ACADEMIA'!$O$33),"")</f>
        <v/>
      </c>
      <c r="AN9" s="84"/>
      <c r="AO9" s="352"/>
      <c r="AP9" s="353"/>
      <c r="AQ9" s="353"/>
      <c r="AR9" s="353"/>
      <c r="AS9" s="353"/>
      <c r="AT9" s="35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row>
    <row r="10" spans="1:91" ht="15" customHeight="1" x14ac:dyDescent="0.25">
      <c r="A10" s="84"/>
      <c r="B10" s="290"/>
      <c r="C10" s="290"/>
      <c r="D10" s="291"/>
      <c r="E10" s="331"/>
      <c r="F10" s="332"/>
      <c r="G10" s="332"/>
      <c r="H10" s="332"/>
      <c r="I10" s="333"/>
      <c r="J10" s="52" t="str">
        <f>IF(AND('GESTION ACADEMIA'!$Y$34="Muy Alta",'GESTION ACADEMIA'!$AA$34="Leve"),CONCATENATE("R5C",'GESTION ACADEMIA'!$O$34),"")</f>
        <v/>
      </c>
      <c r="K10" s="53" t="str">
        <f>IF(AND('GESTION ACADEMIA'!$Y$35="Muy Alta",'GESTION ACADEMIA'!$AA$35="Leve"),CONCATENATE("R5C",'GESTION ACADEMIA'!$O$35),"")</f>
        <v/>
      </c>
      <c r="L10" s="58" t="str">
        <f>IF(AND('GESTION ACADEMIA'!$Y$36="Muy Alta",'GESTION ACADEMIA'!$AA$36="Leve"),CONCATENATE("R5C",'GESTION ACADEMIA'!$O$36),"")</f>
        <v/>
      </c>
      <c r="M10" s="58" t="str">
        <f>IF(AND('GESTION ACADEMIA'!$Y$37="Muy Alta",'GESTION ACADEMIA'!$AA$37="Leve"),CONCATENATE("R5C",'GESTION ACADEMIA'!$O$37),"")</f>
        <v/>
      </c>
      <c r="N10" s="58" t="str">
        <f>IF(AND('GESTION ACADEMIA'!$Y$38="Muy Alta",'GESTION ACADEMIA'!$AA$38="Leve"),CONCATENATE("R5C",'GESTION ACADEMIA'!$O$38),"")</f>
        <v/>
      </c>
      <c r="O10" s="54" t="str">
        <f>IF(AND('GESTION ACADEMIA'!$Y$39="Muy Alta",'GESTION ACADEMIA'!$AA$39="Leve"),CONCATENATE("R5C",'GESTION ACADEMIA'!$O$39),"")</f>
        <v/>
      </c>
      <c r="P10" s="52" t="str">
        <f>IF(AND('GESTION ACADEMIA'!$Y$34="Muy Alta",'GESTION ACADEMIA'!$AA$34="Menor"),CONCATENATE("R5C",'GESTION ACADEMIA'!$O$34),"")</f>
        <v/>
      </c>
      <c r="Q10" s="53" t="str">
        <f>IF(AND('GESTION ACADEMIA'!$Y$35="Muy Alta",'GESTION ACADEMIA'!$AA$35="Menor"),CONCATENATE("R5C",'GESTION ACADEMIA'!$O$35),"")</f>
        <v/>
      </c>
      <c r="R10" s="58" t="str">
        <f>IF(AND('GESTION ACADEMIA'!$Y$36="Muy Alta",'GESTION ACADEMIA'!$AA$36="Menor"),CONCATENATE("R5C",'GESTION ACADEMIA'!$O$36),"")</f>
        <v/>
      </c>
      <c r="S10" s="58" t="str">
        <f>IF(AND('GESTION ACADEMIA'!$Y$37="Muy Alta",'GESTION ACADEMIA'!$AA$37="Menor"),CONCATENATE("R5C",'GESTION ACADEMIA'!$O$37),"")</f>
        <v/>
      </c>
      <c r="T10" s="58" t="str">
        <f>IF(AND('GESTION ACADEMIA'!$Y$38="Muy Alta",'GESTION ACADEMIA'!$AA$38="Menor"),CONCATENATE("R5C",'GESTION ACADEMIA'!$O$38),"")</f>
        <v/>
      </c>
      <c r="U10" s="54" t="str">
        <f>IF(AND('GESTION ACADEMIA'!$Y$39="Muy Alta",'GESTION ACADEMIA'!$AA$39="Menor"),CONCATENATE("R5C",'GESTION ACADEMIA'!$O$39),"")</f>
        <v/>
      </c>
      <c r="V10" s="52" t="str">
        <f>IF(AND('GESTION ACADEMIA'!$Y$34="Muy Alta",'GESTION ACADEMIA'!$AA$34="Moderado"),CONCATENATE("R5C",'GESTION ACADEMIA'!$O$34),"")</f>
        <v/>
      </c>
      <c r="W10" s="53" t="str">
        <f>IF(AND('GESTION ACADEMIA'!$Y$35="Muy Alta",'GESTION ACADEMIA'!$AA$35="Moderado"),CONCATENATE("R5C",'GESTION ACADEMIA'!$O$35),"")</f>
        <v/>
      </c>
      <c r="X10" s="58" t="str">
        <f>IF(AND('GESTION ACADEMIA'!$Y$36="Muy Alta",'GESTION ACADEMIA'!$AA$36="Moderado"),CONCATENATE("R5C",'GESTION ACADEMIA'!$O$36),"")</f>
        <v/>
      </c>
      <c r="Y10" s="58" t="str">
        <f>IF(AND('GESTION ACADEMIA'!$Y$37="Muy Alta",'GESTION ACADEMIA'!$AA$37="Moderado"),CONCATENATE("R5C",'GESTION ACADEMIA'!$O$37),"")</f>
        <v/>
      </c>
      <c r="Z10" s="58" t="str">
        <f>IF(AND('GESTION ACADEMIA'!$Y$38="Muy Alta",'GESTION ACADEMIA'!$AA$38="Moderado"),CONCATENATE("R5C",'GESTION ACADEMIA'!$O$38),"")</f>
        <v/>
      </c>
      <c r="AA10" s="54" t="str">
        <f>IF(AND('GESTION ACADEMIA'!$Y$39="Muy Alta",'GESTION ACADEMIA'!$AA$39="Moderado"),CONCATENATE("R5C",'GESTION ACADEMIA'!$O$39),"")</f>
        <v/>
      </c>
      <c r="AB10" s="52" t="str">
        <f>IF(AND('GESTION ACADEMIA'!$Y$34="Muy Alta",'GESTION ACADEMIA'!$AA$34="Mayor"),CONCATENATE("R5C",'GESTION ACADEMIA'!$O$34),"")</f>
        <v/>
      </c>
      <c r="AC10" s="53" t="str">
        <f>IF(AND('GESTION ACADEMIA'!$Y$35="Muy Alta",'GESTION ACADEMIA'!$AA$35="Mayor"),CONCATENATE("R5C",'GESTION ACADEMIA'!$O$35),"")</f>
        <v/>
      </c>
      <c r="AD10" s="58" t="str">
        <f>IF(AND('GESTION ACADEMIA'!$Y$36="Muy Alta",'GESTION ACADEMIA'!$AA$36="Mayor"),CONCATENATE("R5C",'GESTION ACADEMIA'!$O$36),"")</f>
        <v/>
      </c>
      <c r="AE10" s="58" t="str">
        <f>IF(AND('GESTION ACADEMIA'!$Y$37="Muy Alta",'GESTION ACADEMIA'!$AA$37="Mayor"),CONCATENATE("R5C",'GESTION ACADEMIA'!$O$37),"")</f>
        <v/>
      </c>
      <c r="AF10" s="58" t="str">
        <f>IF(AND('GESTION ACADEMIA'!$Y$38="Muy Alta",'GESTION ACADEMIA'!$AA$38="Mayor"),CONCATENATE("R5C",'GESTION ACADEMIA'!$O$38),"")</f>
        <v/>
      </c>
      <c r="AG10" s="54" t="str">
        <f>IF(AND('GESTION ACADEMIA'!$Y$39="Muy Alta",'GESTION ACADEMIA'!$AA$39="Mayor"),CONCATENATE("R5C",'GESTION ACADEMIA'!$O$39),"")</f>
        <v/>
      </c>
      <c r="AH10" s="55" t="str">
        <f>IF(AND('GESTION ACADEMIA'!$Y$34="Muy Alta",'GESTION ACADEMIA'!$AA$34="Catastrófico"),CONCATENATE("R5C",'GESTION ACADEMIA'!$O$34),"")</f>
        <v/>
      </c>
      <c r="AI10" s="56" t="str">
        <f>IF(AND('GESTION ACADEMIA'!$Y$35="Muy Alta",'GESTION ACADEMIA'!$AA$35="Catastrófico"),CONCATENATE("R5C",'GESTION ACADEMIA'!$O$35),"")</f>
        <v/>
      </c>
      <c r="AJ10" s="56" t="str">
        <f>IF(AND('GESTION ACADEMIA'!$Y$36="Muy Alta",'GESTION ACADEMIA'!$AA$36="Catastrófico"),CONCATENATE("R5C",'GESTION ACADEMIA'!$O$36),"")</f>
        <v/>
      </c>
      <c r="AK10" s="56" t="str">
        <f>IF(AND('GESTION ACADEMIA'!$Y$37="Muy Alta",'GESTION ACADEMIA'!$AA$37="Catastrófico"),CONCATENATE("R5C",'GESTION ACADEMIA'!$O$37),"")</f>
        <v/>
      </c>
      <c r="AL10" s="56" t="str">
        <f>IF(AND('GESTION ACADEMIA'!$Y$38="Muy Alta",'GESTION ACADEMIA'!$AA$38="Catastrófico"),CONCATENATE("R5C",'GESTION ACADEMIA'!$O$38),"")</f>
        <v/>
      </c>
      <c r="AM10" s="57" t="str">
        <f>IF(AND('GESTION ACADEMIA'!$Y$39="Muy Alta",'GESTION ACADEMIA'!$AA$39="Catastrófico"),CONCATENATE("R5C",'GESTION ACADEMIA'!$O$39),"")</f>
        <v/>
      </c>
      <c r="AN10" s="84"/>
      <c r="AO10" s="352"/>
      <c r="AP10" s="353"/>
      <c r="AQ10" s="353"/>
      <c r="AR10" s="353"/>
      <c r="AS10" s="353"/>
      <c r="AT10" s="354"/>
      <c r="AU10" s="84"/>
      <c r="AV10" s="84"/>
      <c r="AW10" s="84"/>
      <c r="AX10" s="84"/>
      <c r="AY10" s="84"/>
      <c r="AZ10" s="84"/>
      <c r="BA10" s="84"/>
      <c r="BB10" s="84"/>
      <c r="BC10" s="84"/>
      <c r="BD10" s="84"/>
      <c r="BE10" s="84"/>
      <c r="BF10" s="84"/>
      <c r="BG10" s="84"/>
      <c r="BH10" s="84"/>
      <c r="BI10" s="84"/>
      <c r="BJ10" s="84"/>
      <c r="BK10" s="84"/>
      <c r="BL10" s="84"/>
      <c r="BM10" s="84"/>
      <c r="BN10" s="84"/>
      <c r="BO10" s="84"/>
      <c r="BP10" s="84"/>
      <c r="BQ10" s="84"/>
      <c r="BR10" s="84"/>
      <c r="BS10" s="84"/>
      <c r="BT10" s="84"/>
      <c r="BU10" s="84"/>
      <c r="BV10" s="84"/>
      <c r="BW10" s="84"/>
      <c r="BX10" s="84"/>
    </row>
    <row r="11" spans="1:91" ht="15" customHeight="1" x14ac:dyDescent="0.25">
      <c r="A11" s="84"/>
      <c r="B11" s="290"/>
      <c r="C11" s="290"/>
      <c r="D11" s="291"/>
      <c r="E11" s="331"/>
      <c r="F11" s="332"/>
      <c r="G11" s="332"/>
      <c r="H11" s="332"/>
      <c r="I11" s="333"/>
      <c r="J11" s="52" t="str">
        <f>IF(AND('GESTION ACADEMIA'!$Y$40="Muy Alta",'GESTION ACADEMIA'!$AA$40="Leve"),CONCATENATE("R6C",'GESTION ACADEMIA'!$O$40),"")</f>
        <v/>
      </c>
      <c r="K11" s="53" t="str">
        <f>IF(AND('GESTION ACADEMIA'!$Y$41="Muy Alta",'GESTION ACADEMIA'!$AA$41="Leve"),CONCATENATE("R6C",'GESTION ACADEMIA'!$O$41),"")</f>
        <v/>
      </c>
      <c r="L11" s="58" t="str">
        <f>IF(AND('GESTION ACADEMIA'!$Y$42="Muy Alta",'GESTION ACADEMIA'!$AA$42="Leve"),CONCATENATE("R6C",'GESTION ACADEMIA'!$O$42),"")</f>
        <v/>
      </c>
      <c r="M11" s="58" t="str">
        <f>IF(AND('GESTION ACADEMIA'!$Y$43="Muy Alta",'GESTION ACADEMIA'!$AA$43="Leve"),CONCATENATE("R6C",'GESTION ACADEMIA'!$O$43),"")</f>
        <v/>
      </c>
      <c r="N11" s="58" t="str">
        <f>IF(AND('GESTION ACADEMIA'!$Y$44="Muy Alta",'GESTION ACADEMIA'!$AA$44="Leve"),CONCATENATE("R6C",'GESTION ACADEMIA'!$O$44),"")</f>
        <v/>
      </c>
      <c r="O11" s="54" t="str">
        <f>IF(AND('GESTION ACADEMIA'!$Y$45="Muy Alta",'GESTION ACADEMIA'!$AA$45="Leve"),CONCATENATE("R6C",'GESTION ACADEMIA'!$O$45),"")</f>
        <v/>
      </c>
      <c r="P11" s="52" t="str">
        <f>IF(AND('GESTION ACADEMIA'!$Y$40="Muy Alta",'GESTION ACADEMIA'!$AA$40="Menor"),CONCATENATE("R6C",'GESTION ACADEMIA'!$O$40),"")</f>
        <v/>
      </c>
      <c r="Q11" s="53" t="str">
        <f>IF(AND('GESTION ACADEMIA'!$Y$41="Muy Alta",'GESTION ACADEMIA'!$AA$41="Menor"),CONCATENATE("R6C",'GESTION ACADEMIA'!$O$41),"")</f>
        <v/>
      </c>
      <c r="R11" s="58" t="str">
        <f>IF(AND('GESTION ACADEMIA'!$Y$42="Muy Alta",'GESTION ACADEMIA'!$AA$42="Menor"),CONCATENATE("R6C",'GESTION ACADEMIA'!$O$42),"")</f>
        <v/>
      </c>
      <c r="S11" s="58" t="str">
        <f>IF(AND('GESTION ACADEMIA'!$Y$43="Muy Alta",'GESTION ACADEMIA'!$AA$43="Menor"),CONCATENATE("R6C",'GESTION ACADEMIA'!$O$43),"")</f>
        <v/>
      </c>
      <c r="T11" s="58" t="str">
        <f>IF(AND('GESTION ACADEMIA'!$Y$44="Muy Alta",'GESTION ACADEMIA'!$AA$44="Menor"),CONCATENATE("R6C",'GESTION ACADEMIA'!$O$44),"")</f>
        <v/>
      </c>
      <c r="U11" s="54" t="str">
        <f>IF(AND('GESTION ACADEMIA'!$Y$45="Muy Alta",'GESTION ACADEMIA'!$AA$45="Menor"),CONCATENATE("R6C",'GESTION ACADEMIA'!$O$45),"")</f>
        <v/>
      </c>
      <c r="V11" s="52" t="str">
        <f>IF(AND('GESTION ACADEMIA'!$Y$40="Muy Alta",'GESTION ACADEMIA'!$AA$40="Moderado"),CONCATENATE("R6C",'GESTION ACADEMIA'!$O$40),"")</f>
        <v/>
      </c>
      <c r="W11" s="53" t="str">
        <f>IF(AND('GESTION ACADEMIA'!$Y$41="Muy Alta",'GESTION ACADEMIA'!$AA$41="Moderado"),CONCATENATE("R6C",'GESTION ACADEMIA'!$O$41),"")</f>
        <v/>
      </c>
      <c r="X11" s="58" t="str">
        <f>IF(AND('GESTION ACADEMIA'!$Y$42="Muy Alta",'GESTION ACADEMIA'!$AA$42="Moderado"),CONCATENATE("R6C",'GESTION ACADEMIA'!$O$42),"")</f>
        <v/>
      </c>
      <c r="Y11" s="58" t="str">
        <f>IF(AND('GESTION ACADEMIA'!$Y$43="Muy Alta",'GESTION ACADEMIA'!$AA$43="Moderado"),CONCATENATE("R6C",'GESTION ACADEMIA'!$O$43),"")</f>
        <v/>
      </c>
      <c r="Z11" s="58" t="str">
        <f>IF(AND('GESTION ACADEMIA'!$Y$44="Muy Alta",'GESTION ACADEMIA'!$AA$44="Moderado"),CONCATENATE("R6C",'GESTION ACADEMIA'!$O$44),"")</f>
        <v/>
      </c>
      <c r="AA11" s="54" t="str">
        <f>IF(AND('GESTION ACADEMIA'!$Y$45="Muy Alta",'GESTION ACADEMIA'!$AA$45="Moderado"),CONCATENATE("R6C",'GESTION ACADEMIA'!$O$45),"")</f>
        <v/>
      </c>
      <c r="AB11" s="52" t="str">
        <f>IF(AND('GESTION ACADEMIA'!$Y$40="Muy Alta",'GESTION ACADEMIA'!$AA$40="Mayor"),CONCATENATE("R6C",'GESTION ACADEMIA'!$O$40),"")</f>
        <v/>
      </c>
      <c r="AC11" s="53" t="str">
        <f>IF(AND('GESTION ACADEMIA'!$Y$41="Muy Alta",'GESTION ACADEMIA'!$AA$41="Mayor"),CONCATENATE("R6C",'GESTION ACADEMIA'!$O$41),"")</f>
        <v/>
      </c>
      <c r="AD11" s="58" t="str">
        <f>IF(AND('GESTION ACADEMIA'!$Y$42="Muy Alta",'GESTION ACADEMIA'!$AA$42="Mayor"),CONCATENATE("R6C",'GESTION ACADEMIA'!$O$42),"")</f>
        <v/>
      </c>
      <c r="AE11" s="58" t="str">
        <f>IF(AND('GESTION ACADEMIA'!$Y$43="Muy Alta",'GESTION ACADEMIA'!$AA$43="Mayor"),CONCATENATE("R6C",'GESTION ACADEMIA'!$O$43),"")</f>
        <v/>
      </c>
      <c r="AF11" s="58" t="str">
        <f>IF(AND('GESTION ACADEMIA'!$Y$44="Muy Alta",'GESTION ACADEMIA'!$AA$44="Mayor"),CONCATENATE("R6C",'GESTION ACADEMIA'!$O$44),"")</f>
        <v/>
      </c>
      <c r="AG11" s="54" t="str">
        <f>IF(AND('GESTION ACADEMIA'!$Y$45="Muy Alta",'GESTION ACADEMIA'!$AA$45="Mayor"),CONCATENATE("R6C",'GESTION ACADEMIA'!$O$45),"")</f>
        <v/>
      </c>
      <c r="AH11" s="55" t="str">
        <f>IF(AND('GESTION ACADEMIA'!$Y$40="Muy Alta",'GESTION ACADEMIA'!$AA$40="Catastrófico"),CONCATENATE("R6C",'GESTION ACADEMIA'!$O$40),"")</f>
        <v/>
      </c>
      <c r="AI11" s="56" t="str">
        <f>IF(AND('GESTION ACADEMIA'!$Y$41="Muy Alta",'GESTION ACADEMIA'!$AA$41="Catastrófico"),CONCATENATE("R6C",'GESTION ACADEMIA'!$O$41),"")</f>
        <v/>
      </c>
      <c r="AJ11" s="56" t="str">
        <f>IF(AND('GESTION ACADEMIA'!$Y$42="Muy Alta",'GESTION ACADEMIA'!$AA$42="Catastrófico"),CONCATENATE("R6C",'GESTION ACADEMIA'!$O$42),"")</f>
        <v/>
      </c>
      <c r="AK11" s="56" t="str">
        <f>IF(AND('GESTION ACADEMIA'!$Y$43="Muy Alta",'GESTION ACADEMIA'!$AA$43="Catastrófico"),CONCATENATE("R6C",'GESTION ACADEMIA'!$O$43),"")</f>
        <v/>
      </c>
      <c r="AL11" s="56" t="str">
        <f>IF(AND('GESTION ACADEMIA'!$Y$44="Muy Alta",'GESTION ACADEMIA'!$AA$44="Catastrófico"),CONCATENATE("R6C",'GESTION ACADEMIA'!$O$44),"")</f>
        <v/>
      </c>
      <c r="AM11" s="57" t="str">
        <f>IF(AND('GESTION ACADEMIA'!$Y$45="Muy Alta",'GESTION ACADEMIA'!$AA$45="Catastrófico"),CONCATENATE("R6C",'GESTION ACADEMIA'!$O$45),"")</f>
        <v/>
      </c>
      <c r="AN11" s="84"/>
      <c r="AO11" s="352"/>
      <c r="AP11" s="353"/>
      <c r="AQ11" s="353"/>
      <c r="AR11" s="353"/>
      <c r="AS11" s="353"/>
      <c r="AT11" s="35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row>
    <row r="12" spans="1:91" ht="15" customHeight="1" x14ac:dyDescent="0.25">
      <c r="A12" s="84"/>
      <c r="B12" s="290"/>
      <c r="C12" s="290"/>
      <c r="D12" s="291"/>
      <c r="E12" s="331"/>
      <c r="F12" s="332"/>
      <c r="G12" s="332"/>
      <c r="H12" s="332"/>
      <c r="I12" s="333"/>
      <c r="J12" s="52" t="str">
        <f>IF(AND('GESTION ACADEMIA'!$Y$46="Muy Alta",'GESTION ACADEMIA'!$AA$46="Leve"),CONCATENATE("R7C",'GESTION ACADEMIA'!$O$46),"")</f>
        <v/>
      </c>
      <c r="K12" s="53" t="str">
        <f>IF(AND('GESTION ACADEMIA'!$Y$47="Muy Alta",'GESTION ACADEMIA'!$AA$47="Leve"),CONCATENATE("R7C",'GESTION ACADEMIA'!$O$47),"")</f>
        <v/>
      </c>
      <c r="L12" s="58" t="str">
        <f>IF(AND('GESTION ACADEMIA'!$Y$48="Muy Alta",'GESTION ACADEMIA'!$AA$48="Leve"),CONCATENATE("R7C",'GESTION ACADEMIA'!$O$48),"")</f>
        <v/>
      </c>
      <c r="M12" s="58" t="str">
        <f>IF(AND('GESTION ACADEMIA'!$Y$49="Muy Alta",'GESTION ACADEMIA'!$AA$49="Leve"),CONCATENATE("R7C",'GESTION ACADEMIA'!$O$49),"")</f>
        <v/>
      </c>
      <c r="N12" s="58" t="str">
        <f>IF(AND('GESTION ACADEMIA'!$Y$50="Muy Alta",'GESTION ACADEMIA'!$AA$50="Leve"),CONCATENATE("R7C",'GESTION ACADEMIA'!$O$50),"")</f>
        <v/>
      </c>
      <c r="O12" s="54" t="str">
        <f>IF(AND('GESTION ACADEMIA'!$Y$51="Muy Alta",'GESTION ACADEMIA'!$AA$51="Leve"),CONCATENATE("R7C",'GESTION ACADEMIA'!$O$51),"")</f>
        <v/>
      </c>
      <c r="P12" s="52" t="str">
        <f>IF(AND('GESTION ACADEMIA'!$Y$46="Muy Alta",'GESTION ACADEMIA'!$AA$46="Menor"),CONCATENATE("R7C",'GESTION ACADEMIA'!$O$46),"")</f>
        <v/>
      </c>
      <c r="Q12" s="53" t="str">
        <f>IF(AND('GESTION ACADEMIA'!$Y$47="Muy Alta",'GESTION ACADEMIA'!$AA$47="Menor"),CONCATENATE("R7C",'GESTION ACADEMIA'!$O$47),"")</f>
        <v/>
      </c>
      <c r="R12" s="58" t="str">
        <f>IF(AND('GESTION ACADEMIA'!$Y$48="Muy Alta",'GESTION ACADEMIA'!$AA$48="Menor"),CONCATENATE("R7C",'GESTION ACADEMIA'!$O$48),"")</f>
        <v/>
      </c>
      <c r="S12" s="58" t="str">
        <f>IF(AND('GESTION ACADEMIA'!$Y$49="Muy Alta",'GESTION ACADEMIA'!$AA$49="Menor"),CONCATENATE("R7C",'GESTION ACADEMIA'!$O$49),"")</f>
        <v/>
      </c>
      <c r="T12" s="58" t="str">
        <f>IF(AND('GESTION ACADEMIA'!$Y$50="Muy Alta",'GESTION ACADEMIA'!$AA$50="Menor"),CONCATENATE("R7C",'GESTION ACADEMIA'!$O$50),"")</f>
        <v/>
      </c>
      <c r="U12" s="54" t="str">
        <f>IF(AND('GESTION ACADEMIA'!$Y$51="Muy Alta",'GESTION ACADEMIA'!$AA$51="Menor"),CONCATENATE("R7C",'GESTION ACADEMIA'!$O$51),"")</f>
        <v/>
      </c>
      <c r="V12" s="52" t="str">
        <f>IF(AND('GESTION ACADEMIA'!$Y$46="Muy Alta",'GESTION ACADEMIA'!$AA$46="Moderado"),CONCATENATE("R7C",'GESTION ACADEMIA'!$O$46),"")</f>
        <v/>
      </c>
      <c r="W12" s="53" t="str">
        <f>IF(AND('GESTION ACADEMIA'!$Y$47="Muy Alta",'GESTION ACADEMIA'!$AA$47="Moderado"),CONCATENATE("R7C",'GESTION ACADEMIA'!$O$47),"")</f>
        <v/>
      </c>
      <c r="X12" s="58" t="str">
        <f>IF(AND('GESTION ACADEMIA'!$Y$48="Muy Alta",'GESTION ACADEMIA'!$AA$48="Moderado"),CONCATENATE("R7C",'GESTION ACADEMIA'!$O$48),"")</f>
        <v/>
      </c>
      <c r="Y12" s="58" t="str">
        <f>IF(AND('GESTION ACADEMIA'!$Y$49="Muy Alta",'GESTION ACADEMIA'!$AA$49="Moderado"),CONCATENATE("R7C",'GESTION ACADEMIA'!$O$49),"")</f>
        <v/>
      </c>
      <c r="Z12" s="58" t="str">
        <f>IF(AND('GESTION ACADEMIA'!$Y$50="Muy Alta",'GESTION ACADEMIA'!$AA$50="Moderado"),CONCATENATE("R7C",'GESTION ACADEMIA'!$O$50),"")</f>
        <v/>
      </c>
      <c r="AA12" s="54" t="str">
        <f>IF(AND('GESTION ACADEMIA'!$Y$51="Muy Alta",'GESTION ACADEMIA'!$AA$51="Moderado"),CONCATENATE("R7C",'GESTION ACADEMIA'!$O$51),"")</f>
        <v/>
      </c>
      <c r="AB12" s="52" t="str">
        <f>IF(AND('GESTION ACADEMIA'!$Y$46="Muy Alta",'GESTION ACADEMIA'!$AA$46="Mayor"),CONCATENATE("R7C",'GESTION ACADEMIA'!$O$46),"")</f>
        <v/>
      </c>
      <c r="AC12" s="53" t="str">
        <f>IF(AND('GESTION ACADEMIA'!$Y$47="Muy Alta",'GESTION ACADEMIA'!$AA$47="Mayor"),CONCATENATE("R7C",'GESTION ACADEMIA'!$O$47),"")</f>
        <v/>
      </c>
      <c r="AD12" s="58" t="str">
        <f>IF(AND('GESTION ACADEMIA'!$Y$48="Muy Alta",'GESTION ACADEMIA'!$AA$48="Mayor"),CONCATENATE("R7C",'GESTION ACADEMIA'!$O$48),"")</f>
        <v/>
      </c>
      <c r="AE12" s="58" t="str">
        <f>IF(AND('GESTION ACADEMIA'!$Y$49="Muy Alta",'GESTION ACADEMIA'!$AA$49="Mayor"),CONCATENATE("R7C",'GESTION ACADEMIA'!$O$49),"")</f>
        <v/>
      </c>
      <c r="AF12" s="58" t="str">
        <f>IF(AND('GESTION ACADEMIA'!$Y$50="Muy Alta",'GESTION ACADEMIA'!$AA$50="Mayor"),CONCATENATE("R7C",'GESTION ACADEMIA'!$O$50),"")</f>
        <v/>
      </c>
      <c r="AG12" s="54" t="str">
        <f>IF(AND('GESTION ACADEMIA'!$Y$51="Muy Alta",'GESTION ACADEMIA'!$AA$51="Mayor"),CONCATENATE("R7C",'GESTION ACADEMIA'!$O$51),"")</f>
        <v/>
      </c>
      <c r="AH12" s="55" t="str">
        <f>IF(AND('GESTION ACADEMIA'!$Y$46="Muy Alta",'GESTION ACADEMIA'!$AA$46="Catastrófico"),CONCATENATE("R7C",'GESTION ACADEMIA'!$O$46),"")</f>
        <v/>
      </c>
      <c r="AI12" s="56" t="str">
        <f>IF(AND('GESTION ACADEMIA'!$Y$47="Muy Alta",'GESTION ACADEMIA'!$AA$47="Catastrófico"),CONCATENATE("R7C",'GESTION ACADEMIA'!$O$47),"")</f>
        <v/>
      </c>
      <c r="AJ12" s="56" t="str">
        <f>IF(AND('GESTION ACADEMIA'!$Y$48="Muy Alta",'GESTION ACADEMIA'!$AA$48="Catastrófico"),CONCATENATE("R7C",'GESTION ACADEMIA'!$O$48),"")</f>
        <v/>
      </c>
      <c r="AK12" s="56" t="str">
        <f>IF(AND('GESTION ACADEMIA'!$Y$49="Muy Alta",'GESTION ACADEMIA'!$AA$49="Catastrófico"),CONCATENATE("R7C",'GESTION ACADEMIA'!$O$49),"")</f>
        <v/>
      </c>
      <c r="AL12" s="56" t="str">
        <f>IF(AND('GESTION ACADEMIA'!$Y$50="Muy Alta",'GESTION ACADEMIA'!$AA$50="Catastrófico"),CONCATENATE("R7C",'GESTION ACADEMIA'!$O$50),"")</f>
        <v/>
      </c>
      <c r="AM12" s="57" t="str">
        <f>IF(AND('GESTION ACADEMIA'!$Y$51="Muy Alta",'GESTION ACADEMIA'!$AA$51="Catastrófico"),CONCATENATE("R7C",'GESTION ACADEMIA'!$O$51),"")</f>
        <v/>
      </c>
      <c r="AN12" s="84"/>
      <c r="AO12" s="352"/>
      <c r="AP12" s="353"/>
      <c r="AQ12" s="353"/>
      <c r="AR12" s="353"/>
      <c r="AS12" s="353"/>
      <c r="AT12" s="354"/>
      <c r="AU12" s="84"/>
      <c r="AV12" s="84"/>
      <c r="AW12" s="84"/>
      <c r="AX12" s="84"/>
      <c r="AY12" s="84"/>
      <c r="AZ12" s="84"/>
      <c r="BA12" s="84"/>
      <c r="BB12" s="84"/>
      <c r="BC12" s="84"/>
      <c r="BD12" s="84"/>
      <c r="BE12" s="84"/>
      <c r="BF12" s="84"/>
      <c r="BG12" s="84"/>
      <c r="BH12" s="84"/>
      <c r="BI12" s="84"/>
      <c r="BJ12" s="84"/>
      <c r="BK12" s="84"/>
      <c r="BL12" s="84"/>
      <c r="BM12" s="84"/>
      <c r="BN12" s="84"/>
      <c r="BO12" s="84"/>
      <c r="BP12" s="84"/>
      <c r="BQ12" s="84"/>
      <c r="BR12" s="84"/>
      <c r="BS12" s="84"/>
      <c r="BT12" s="84"/>
      <c r="BU12" s="84"/>
      <c r="BV12" s="84"/>
      <c r="BW12" s="84"/>
      <c r="BX12" s="84"/>
    </row>
    <row r="13" spans="1:91" ht="15" customHeight="1" x14ac:dyDescent="0.25">
      <c r="A13" s="84"/>
      <c r="B13" s="290"/>
      <c r="C13" s="290"/>
      <c r="D13" s="291"/>
      <c r="E13" s="331"/>
      <c r="F13" s="332"/>
      <c r="G13" s="332"/>
      <c r="H13" s="332"/>
      <c r="I13" s="333"/>
      <c r="J13" s="52" t="str">
        <f>IF(AND('GESTION ACADEMIA'!$Y$52="Muy Alta",'GESTION ACADEMIA'!$AA$52="Leve"),CONCATENATE("R8C",'GESTION ACADEMIA'!$O$52),"")</f>
        <v/>
      </c>
      <c r="K13" s="53" t="str">
        <f>IF(AND('GESTION ACADEMIA'!$Y$53="Muy Alta",'GESTION ACADEMIA'!$AA$53="Leve"),CONCATENATE("R8C",'GESTION ACADEMIA'!$O$53),"")</f>
        <v/>
      </c>
      <c r="L13" s="58" t="str">
        <f>IF(AND('GESTION ACADEMIA'!$Y$54="Muy Alta",'GESTION ACADEMIA'!$AA$54="Leve"),CONCATENATE("R8C",'GESTION ACADEMIA'!$O$54),"")</f>
        <v/>
      </c>
      <c r="M13" s="58" t="str">
        <f>IF(AND('GESTION ACADEMIA'!$Y$55="Muy Alta",'GESTION ACADEMIA'!$AA$55="Leve"),CONCATENATE("R8C",'GESTION ACADEMIA'!$O$55),"")</f>
        <v/>
      </c>
      <c r="N13" s="58" t="str">
        <f>IF(AND('GESTION ACADEMIA'!$Y$56="Muy Alta",'GESTION ACADEMIA'!$AA$56="Leve"),CONCATENATE("R8C",'GESTION ACADEMIA'!$O$56),"")</f>
        <v/>
      </c>
      <c r="O13" s="54" t="str">
        <f>IF(AND('GESTION ACADEMIA'!$Y$57="Muy Alta",'GESTION ACADEMIA'!$AA$57="Leve"),CONCATENATE("R8C",'GESTION ACADEMIA'!$O$57),"")</f>
        <v/>
      </c>
      <c r="P13" s="52" t="str">
        <f>IF(AND('GESTION ACADEMIA'!$Y$52="Muy Alta",'GESTION ACADEMIA'!$AA$52="Menor"),CONCATENATE("R8C",'GESTION ACADEMIA'!$O$52),"")</f>
        <v/>
      </c>
      <c r="Q13" s="53" t="str">
        <f>IF(AND('GESTION ACADEMIA'!$Y$53="Muy Alta",'GESTION ACADEMIA'!$AA$53="Menor"),CONCATENATE("R8C",'GESTION ACADEMIA'!$O$53),"")</f>
        <v/>
      </c>
      <c r="R13" s="58" t="str">
        <f>IF(AND('GESTION ACADEMIA'!$Y$54="Muy Alta",'GESTION ACADEMIA'!$AA$54="Menor"),CONCATENATE("R8C",'GESTION ACADEMIA'!$O$54),"")</f>
        <v/>
      </c>
      <c r="S13" s="58" t="str">
        <f>IF(AND('GESTION ACADEMIA'!$Y$55="Muy Alta",'GESTION ACADEMIA'!$AA$55="Menor"),CONCATENATE("R8C",'GESTION ACADEMIA'!$O$55),"")</f>
        <v/>
      </c>
      <c r="T13" s="58" t="str">
        <f>IF(AND('GESTION ACADEMIA'!$Y$56="Muy Alta",'GESTION ACADEMIA'!$AA$56="Menor"),CONCATENATE("R8C",'GESTION ACADEMIA'!$O$56),"")</f>
        <v/>
      </c>
      <c r="U13" s="54" t="str">
        <f>IF(AND('GESTION ACADEMIA'!$Y$57="Muy Alta",'GESTION ACADEMIA'!$AA$57="Menor"),CONCATENATE("R8C",'GESTION ACADEMIA'!$O$57),"")</f>
        <v/>
      </c>
      <c r="V13" s="52" t="str">
        <f>IF(AND('GESTION ACADEMIA'!$Y$52="Muy Alta",'GESTION ACADEMIA'!$AA$52="Moderado"),CONCATENATE("R8C",'GESTION ACADEMIA'!$O$52),"")</f>
        <v/>
      </c>
      <c r="W13" s="53" t="str">
        <f>IF(AND('GESTION ACADEMIA'!$Y$53="Muy Alta",'GESTION ACADEMIA'!$AA$53="Moderado"),CONCATENATE("R8C",'GESTION ACADEMIA'!$O$53),"")</f>
        <v/>
      </c>
      <c r="X13" s="58" t="str">
        <f>IF(AND('GESTION ACADEMIA'!$Y$54="Muy Alta",'GESTION ACADEMIA'!$AA$54="Moderado"),CONCATENATE("R8C",'GESTION ACADEMIA'!$O$54),"")</f>
        <v/>
      </c>
      <c r="Y13" s="58" t="str">
        <f>IF(AND('GESTION ACADEMIA'!$Y$55="Muy Alta",'GESTION ACADEMIA'!$AA$55="Moderado"),CONCATENATE("R8C",'GESTION ACADEMIA'!$O$55),"")</f>
        <v/>
      </c>
      <c r="Z13" s="58" t="str">
        <f>IF(AND('GESTION ACADEMIA'!$Y$56="Muy Alta",'GESTION ACADEMIA'!$AA$56="Moderado"),CONCATENATE("R8C",'GESTION ACADEMIA'!$O$56),"")</f>
        <v/>
      </c>
      <c r="AA13" s="54" t="str">
        <f>IF(AND('GESTION ACADEMIA'!$Y$57="Muy Alta",'GESTION ACADEMIA'!$AA$57="Moderado"),CONCATENATE("R8C",'GESTION ACADEMIA'!$O$57),"")</f>
        <v/>
      </c>
      <c r="AB13" s="52" t="str">
        <f>IF(AND('GESTION ACADEMIA'!$Y$52="Muy Alta",'GESTION ACADEMIA'!$AA$52="Mayor"),CONCATENATE("R8C",'GESTION ACADEMIA'!$O$52),"")</f>
        <v/>
      </c>
      <c r="AC13" s="53" t="str">
        <f>IF(AND('GESTION ACADEMIA'!$Y$53="Muy Alta",'GESTION ACADEMIA'!$AA$53="Mayor"),CONCATENATE("R8C",'GESTION ACADEMIA'!$O$53),"")</f>
        <v/>
      </c>
      <c r="AD13" s="58" t="str">
        <f>IF(AND('GESTION ACADEMIA'!$Y$54="Muy Alta",'GESTION ACADEMIA'!$AA$54="Mayor"),CONCATENATE("R8C",'GESTION ACADEMIA'!$O$54),"")</f>
        <v/>
      </c>
      <c r="AE13" s="58" t="str">
        <f>IF(AND('GESTION ACADEMIA'!$Y$55="Muy Alta",'GESTION ACADEMIA'!$AA$55="Mayor"),CONCATENATE("R8C",'GESTION ACADEMIA'!$O$55),"")</f>
        <v/>
      </c>
      <c r="AF13" s="58" t="str">
        <f>IF(AND('GESTION ACADEMIA'!$Y$56="Muy Alta",'GESTION ACADEMIA'!$AA$56="Mayor"),CONCATENATE("R8C",'GESTION ACADEMIA'!$O$56),"")</f>
        <v/>
      </c>
      <c r="AG13" s="54" t="str">
        <f>IF(AND('GESTION ACADEMIA'!$Y$57="Muy Alta",'GESTION ACADEMIA'!$AA$57="Mayor"),CONCATENATE("R8C",'GESTION ACADEMIA'!$O$57),"")</f>
        <v/>
      </c>
      <c r="AH13" s="55" t="str">
        <f>IF(AND('GESTION ACADEMIA'!$Y$52="Muy Alta",'GESTION ACADEMIA'!$AA$52="Catastrófico"),CONCATENATE("R8C",'GESTION ACADEMIA'!$O$52),"")</f>
        <v/>
      </c>
      <c r="AI13" s="56" t="str">
        <f>IF(AND('GESTION ACADEMIA'!$Y$53="Muy Alta",'GESTION ACADEMIA'!$AA$53="Catastrófico"),CONCATENATE("R8C",'GESTION ACADEMIA'!$O$53),"")</f>
        <v/>
      </c>
      <c r="AJ13" s="56" t="str">
        <f>IF(AND('GESTION ACADEMIA'!$Y$54="Muy Alta",'GESTION ACADEMIA'!$AA$54="Catastrófico"),CONCATENATE("R8C",'GESTION ACADEMIA'!$O$54),"")</f>
        <v/>
      </c>
      <c r="AK13" s="56" t="str">
        <f>IF(AND('GESTION ACADEMIA'!$Y$55="Muy Alta",'GESTION ACADEMIA'!$AA$55="Catastrófico"),CONCATENATE("R8C",'GESTION ACADEMIA'!$O$55),"")</f>
        <v/>
      </c>
      <c r="AL13" s="56" t="str">
        <f>IF(AND('GESTION ACADEMIA'!$Y$56="Muy Alta",'GESTION ACADEMIA'!$AA$56="Catastrófico"),CONCATENATE("R8C",'GESTION ACADEMIA'!$O$56),"")</f>
        <v/>
      </c>
      <c r="AM13" s="57" t="str">
        <f>IF(AND('GESTION ACADEMIA'!$Y$57="Muy Alta",'GESTION ACADEMIA'!$AA$57="Catastrófico"),CONCATENATE("R8C",'GESTION ACADEMIA'!$O$57),"")</f>
        <v/>
      </c>
      <c r="AN13" s="84"/>
      <c r="AO13" s="352"/>
      <c r="AP13" s="353"/>
      <c r="AQ13" s="353"/>
      <c r="AR13" s="353"/>
      <c r="AS13" s="353"/>
      <c r="AT13" s="354"/>
      <c r="AU13" s="84"/>
      <c r="AV13" s="84"/>
      <c r="AW13" s="84"/>
      <c r="AX13" s="84"/>
      <c r="AY13" s="84"/>
      <c r="AZ13" s="84"/>
      <c r="BA13" s="84"/>
      <c r="BB13" s="84"/>
      <c r="BC13" s="84"/>
      <c r="BD13" s="84"/>
      <c r="BE13" s="84"/>
      <c r="BF13" s="84"/>
      <c r="BG13" s="84"/>
      <c r="BH13" s="84"/>
      <c r="BI13" s="84"/>
      <c r="BJ13" s="84"/>
      <c r="BK13" s="84"/>
      <c r="BL13" s="84"/>
      <c r="BM13" s="84"/>
      <c r="BN13" s="84"/>
      <c r="BO13" s="84"/>
      <c r="BP13" s="84"/>
      <c r="BQ13" s="84"/>
      <c r="BR13" s="84"/>
      <c r="BS13" s="84"/>
      <c r="BT13" s="84"/>
      <c r="BU13" s="84"/>
      <c r="BV13" s="84"/>
      <c r="BW13" s="84"/>
      <c r="BX13" s="84"/>
    </row>
    <row r="14" spans="1:91" ht="15" customHeight="1" x14ac:dyDescent="0.25">
      <c r="A14" s="84"/>
      <c r="B14" s="290"/>
      <c r="C14" s="290"/>
      <c r="D14" s="291"/>
      <c r="E14" s="331"/>
      <c r="F14" s="332"/>
      <c r="G14" s="332"/>
      <c r="H14" s="332"/>
      <c r="I14" s="333"/>
      <c r="J14" s="52" t="str">
        <f>IF(AND('GESTION ACADEMIA'!$Y$58="Muy Alta",'GESTION ACADEMIA'!$AA$58="Leve"),CONCATENATE("R9C",'GESTION ACADEMIA'!$O$58),"")</f>
        <v/>
      </c>
      <c r="K14" s="53" t="str">
        <f>IF(AND('GESTION ACADEMIA'!$Y$59="Muy Alta",'GESTION ACADEMIA'!$AA$59="Leve"),CONCATENATE("R9C",'GESTION ACADEMIA'!$O$59),"")</f>
        <v/>
      </c>
      <c r="L14" s="58" t="str">
        <f>IF(AND('GESTION ACADEMIA'!$Y$60="Muy Alta",'GESTION ACADEMIA'!$AA$60="Leve"),CONCATENATE("R9C",'GESTION ACADEMIA'!$O$60),"")</f>
        <v/>
      </c>
      <c r="M14" s="58" t="str">
        <f>IF(AND('GESTION ACADEMIA'!$Y$61="Muy Alta",'GESTION ACADEMIA'!$AA$61="Leve"),CONCATENATE("R9C",'GESTION ACADEMIA'!$O$61),"")</f>
        <v/>
      </c>
      <c r="N14" s="58" t="str">
        <f>IF(AND('GESTION ACADEMIA'!$Y$62="Muy Alta",'GESTION ACADEMIA'!$AA$62="Leve"),CONCATENATE("R9C",'GESTION ACADEMIA'!$O$62),"")</f>
        <v/>
      </c>
      <c r="O14" s="54" t="str">
        <f>IF(AND('GESTION ACADEMIA'!$Y$63="Muy Alta",'GESTION ACADEMIA'!$AA$63="Leve"),CONCATENATE("R9C",'GESTION ACADEMIA'!$O$63),"")</f>
        <v/>
      </c>
      <c r="P14" s="52" t="str">
        <f>IF(AND('GESTION ACADEMIA'!$Y$58="Muy Alta",'GESTION ACADEMIA'!$AA$58="Menor"),CONCATENATE("R9C",'GESTION ACADEMIA'!$O$58),"")</f>
        <v/>
      </c>
      <c r="Q14" s="53" t="str">
        <f>IF(AND('GESTION ACADEMIA'!$Y$59="Muy Alta",'GESTION ACADEMIA'!$AA$59="Menor"),CONCATENATE("R9C",'GESTION ACADEMIA'!$O$59),"")</f>
        <v/>
      </c>
      <c r="R14" s="58" t="str">
        <f>IF(AND('GESTION ACADEMIA'!$Y$60="Muy Alta",'GESTION ACADEMIA'!$AA$60="Menor"),CONCATENATE("R9C",'GESTION ACADEMIA'!$O$60),"")</f>
        <v/>
      </c>
      <c r="S14" s="58" t="str">
        <f>IF(AND('GESTION ACADEMIA'!$Y$61="Muy Alta",'GESTION ACADEMIA'!$AA$61="Menor"),CONCATENATE("R9C",'GESTION ACADEMIA'!$O$61),"")</f>
        <v/>
      </c>
      <c r="T14" s="58" t="str">
        <f>IF(AND('GESTION ACADEMIA'!$Y$62="Muy Alta",'GESTION ACADEMIA'!$AA$62="Menor"),CONCATENATE("R9C",'GESTION ACADEMIA'!$O$62),"")</f>
        <v/>
      </c>
      <c r="U14" s="54" t="str">
        <f>IF(AND('GESTION ACADEMIA'!$Y$63="Muy Alta",'GESTION ACADEMIA'!$AA$63="Menor"),CONCATENATE("R9C",'GESTION ACADEMIA'!$O$63),"")</f>
        <v/>
      </c>
      <c r="V14" s="52" t="str">
        <f>IF(AND('GESTION ACADEMIA'!$Y$58="Muy Alta",'GESTION ACADEMIA'!$AA$58="Moderado"),CONCATENATE("R9C",'GESTION ACADEMIA'!$O$58),"")</f>
        <v/>
      </c>
      <c r="W14" s="53" t="str">
        <f>IF(AND('GESTION ACADEMIA'!$Y$59="Muy Alta",'GESTION ACADEMIA'!$AA$59="Moderado"),CONCATENATE("R9C",'GESTION ACADEMIA'!$O$59),"")</f>
        <v/>
      </c>
      <c r="X14" s="58" t="str">
        <f>IF(AND('GESTION ACADEMIA'!$Y$60="Muy Alta",'GESTION ACADEMIA'!$AA$60="Moderado"),CONCATENATE("R9C",'GESTION ACADEMIA'!$O$60),"")</f>
        <v/>
      </c>
      <c r="Y14" s="58" t="str">
        <f>IF(AND('GESTION ACADEMIA'!$Y$61="Muy Alta",'GESTION ACADEMIA'!$AA$61="Moderado"),CONCATENATE("R9C",'GESTION ACADEMIA'!$O$61),"")</f>
        <v/>
      </c>
      <c r="Z14" s="58" t="str">
        <f>IF(AND('GESTION ACADEMIA'!$Y$62="Muy Alta",'GESTION ACADEMIA'!$AA$62="Moderado"),CONCATENATE("R9C",'GESTION ACADEMIA'!$O$62),"")</f>
        <v/>
      </c>
      <c r="AA14" s="54" t="str">
        <f>IF(AND('GESTION ACADEMIA'!$Y$63="Muy Alta",'GESTION ACADEMIA'!$AA$63="Moderado"),CONCATENATE("R9C",'GESTION ACADEMIA'!$O$63),"")</f>
        <v/>
      </c>
      <c r="AB14" s="52" t="str">
        <f>IF(AND('GESTION ACADEMIA'!$Y$58="Muy Alta",'GESTION ACADEMIA'!$AA$58="Mayor"),CONCATENATE("R9C",'GESTION ACADEMIA'!$O$58),"")</f>
        <v/>
      </c>
      <c r="AC14" s="53" t="str">
        <f>IF(AND('GESTION ACADEMIA'!$Y$59="Muy Alta",'GESTION ACADEMIA'!$AA$59="Mayor"),CONCATENATE("R9C",'GESTION ACADEMIA'!$O$59),"")</f>
        <v/>
      </c>
      <c r="AD14" s="58" t="str">
        <f>IF(AND('GESTION ACADEMIA'!$Y$60="Muy Alta",'GESTION ACADEMIA'!$AA$60="Mayor"),CONCATENATE("R9C",'GESTION ACADEMIA'!$O$60),"")</f>
        <v/>
      </c>
      <c r="AE14" s="58" t="str">
        <f>IF(AND('GESTION ACADEMIA'!$Y$61="Muy Alta",'GESTION ACADEMIA'!$AA$61="Mayor"),CONCATENATE("R9C",'GESTION ACADEMIA'!$O$61),"")</f>
        <v/>
      </c>
      <c r="AF14" s="58" t="str">
        <f>IF(AND('GESTION ACADEMIA'!$Y$62="Muy Alta",'GESTION ACADEMIA'!$AA$62="Mayor"),CONCATENATE("R9C",'GESTION ACADEMIA'!$O$62),"")</f>
        <v/>
      </c>
      <c r="AG14" s="54" t="str">
        <f>IF(AND('GESTION ACADEMIA'!$Y$63="Muy Alta",'GESTION ACADEMIA'!$AA$63="Mayor"),CONCATENATE("R9C",'GESTION ACADEMIA'!$O$63),"")</f>
        <v/>
      </c>
      <c r="AH14" s="55" t="str">
        <f>IF(AND('GESTION ACADEMIA'!$Y$58="Muy Alta",'GESTION ACADEMIA'!$AA$58="Catastrófico"),CONCATENATE("R9C",'GESTION ACADEMIA'!$O$58),"")</f>
        <v/>
      </c>
      <c r="AI14" s="56" t="str">
        <f>IF(AND('GESTION ACADEMIA'!$Y$59="Muy Alta",'GESTION ACADEMIA'!$AA$59="Catastrófico"),CONCATENATE("R9C",'GESTION ACADEMIA'!$O$59),"")</f>
        <v/>
      </c>
      <c r="AJ14" s="56" t="str">
        <f>IF(AND('GESTION ACADEMIA'!$Y$60="Muy Alta",'GESTION ACADEMIA'!$AA$60="Catastrófico"),CONCATENATE("R9C",'GESTION ACADEMIA'!$O$60),"")</f>
        <v/>
      </c>
      <c r="AK14" s="56" t="str">
        <f>IF(AND('GESTION ACADEMIA'!$Y$61="Muy Alta",'GESTION ACADEMIA'!$AA$61="Catastrófico"),CONCATENATE("R9C",'GESTION ACADEMIA'!$O$61),"")</f>
        <v/>
      </c>
      <c r="AL14" s="56" t="str">
        <f>IF(AND('GESTION ACADEMIA'!$Y$62="Muy Alta",'GESTION ACADEMIA'!$AA$62="Catastrófico"),CONCATENATE("R9C",'GESTION ACADEMIA'!$O$62),"")</f>
        <v/>
      </c>
      <c r="AM14" s="57" t="str">
        <f>IF(AND('GESTION ACADEMIA'!$Y$63="Muy Alta",'GESTION ACADEMIA'!$AA$63="Catastrófico"),CONCATENATE("R9C",'GESTION ACADEMIA'!$O$63),"")</f>
        <v/>
      </c>
      <c r="AN14" s="84"/>
      <c r="AO14" s="352"/>
      <c r="AP14" s="353"/>
      <c r="AQ14" s="353"/>
      <c r="AR14" s="353"/>
      <c r="AS14" s="353"/>
      <c r="AT14" s="354"/>
      <c r="AU14" s="84"/>
      <c r="AV14" s="84"/>
      <c r="AW14" s="84"/>
      <c r="AX14" s="84"/>
      <c r="AY14" s="84"/>
      <c r="AZ14" s="84"/>
      <c r="BA14" s="84"/>
      <c r="BB14" s="84"/>
      <c r="BC14" s="84"/>
      <c r="BD14" s="84"/>
      <c r="BE14" s="84"/>
      <c r="BF14" s="84"/>
      <c r="BG14" s="84"/>
      <c r="BH14" s="84"/>
      <c r="BI14" s="84"/>
      <c r="BJ14" s="84"/>
      <c r="BK14" s="84"/>
      <c r="BL14" s="84"/>
      <c r="BM14" s="84"/>
      <c r="BN14" s="84"/>
      <c r="BO14" s="84"/>
      <c r="BP14" s="84"/>
      <c r="BQ14" s="84"/>
      <c r="BR14" s="84"/>
      <c r="BS14" s="84"/>
      <c r="BT14" s="84"/>
      <c r="BU14" s="84"/>
      <c r="BV14" s="84"/>
      <c r="BW14" s="84"/>
      <c r="BX14" s="84"/>
    </row>
    <row r="15" spans="1:91" ht="15.75" customHeight="1" thickBot="1" x14ac:dyDescent="0.3">
      <c r="A15" s="84"/>
      <c r="B15" s="290"/>
      <c r="C15" s="290"/>
      <c r="D15" s="291"/>
      <c r="E15" s="334"/>
      <c r="F15" s="335"/>
      <c r="G15" s="335"/>
      <c r="H15" s="335"/>
      <c r="I15" s="336"/>
      <c r="J15" s="59" t="str">
        <f>IF(AND('GESTION ACADEMIA'!$Y$64="Muy Alta",'GESTION ACADEMIA'!$AA$64="Leve"),CONCATENATE("R10C",'GESTION ACADEMIA'!$O$64),"")</f>
        <v/>
      </c>
      <c r="K15" s="60" t="str">
        <f>IF(AND('GESTION ACADEMIA'!$Y$65="Muy Alta",'GESTION ACADEMIA'!$AA$65="Leve"),CONCATENATE("R10C",'GESTION ACADEMIA'!$O$65),"")</f>
        <v/>
      </c>
      <c r="L15" s="60" t="str">
        <f>IF(AND('GESTION ACADEMIA'!$Y$66="Muy Alta",'GESTION ACADEMIA'!$AA$66="Leve"),CONCATENATE("R10C",'GESTION ACADEMIA'!$O$66),"")</f>
        <v/>
      </c>
      <c r="M15" s="60" t="str">
        <f>IF(AND('GESTION ACADEMIA'!$Y$67="Muy Alta",'GESTION ACADEMIA'!$AA$67="Leve"),CONCATENATE("R10C",'GESTION ACADEMIA'!$O$67),"")</f>
        <v/>
      </c>
      <c r="N15" s="60" t="str">
        <f>IF(AND('GESTION ACADEMIA'!$Y$68="Muy Alta",'GESTION ACADEMIA'!$AA$68="Leve"),CONCATENATE("R10C",'GESTION ACADEMIA'!$O$68),"")</f>
        <v/>
      </c>
      <c r="O15" s="61" t="str">
        <f>IF(AND('GESTION ACADEMIA'!$Y$69="Muy Alta",'GESTION ACADEMIA'!$AA$69="Leve"),CONCATENATE("R10C",'GESTION ACADEMIA'!$O$69),"")</f>
        <v/>
      </c>
      <c r="P15" s="52" t="str">
        <f>IF(AND('GESTION ACADEMIA'!$Y$64="Muy Alta",'GESTION ACADEMIA'!$AA$64="Menor"),CONCATENATE("R10C",'GESTION ACADEMIA'!$O$64),"")</f>
        <v/>
      </c>
      <c r="Q15" s="53" t="str">
        <f>IF(AND('GESTION ACADEMIA'!$Y$65="Muy Alta",'GESTION ACADEMIA'!$AA$65="Menor"),CONCATENATE("R10C",'GESTION ACADEMIA'!$O$65),"")</f>
        <v/>
      </c>
      <c r="R15" s="53" t="str">
        <f>IF(AND('GESTION ACADEMIA'!$Y$66="Muy Alta",'GESTION ACADEMIA'!$AA$66="Menor"),CONCATENATE("R10C",'GESTION ACADEMIA'!$O$66),"")</f>
        <v/>
      </c>
      <c r="S15" s="53" t="str">
        <f>IF(AND('GESTION ACADEMIA'!$Y$67="Muy Alta",'GESTION ACADEMIA'!$AA$67="Menor"),CONCATENATE("R10C",'GESTION ACADEMIA'!$O$67),"")</f>
        <v/>
      </c>
      <c r="T15" s="53" t="str">
        <f>IF(AND('GESTION ACADEMIA'!$Y$68="Muy Alta",'GESTION ACADEMIA'!$AA$68="Menor"),CONCATENATE("R10C",'GESTION ACADEMIA'!$O$68),"")</f>
        <v/>
      </c>
      <c r="U15" s="54" t="str">
        <f>IF(AND('GESTION ACADEMIA'!$Y$69="Muy Alta",'GESTION ACADEMIA'!$AA$69="Menor"),CONCATENATE("R10C",'GESTION ACADEMIA'!$O$69),"")</f>
        <v/>
      </c>
      <c r="V15" s="59" t="str">
        <f>IF(AND('GESTION ACADEMIA'!$Y$64="Muy Alta",'GESTION ACADEMIA'!$AA$64="Moderado"),CONCATENATE("R10C",'GESTION ACADEMIA'!$O$64),"")</f>
        <v/>
      </c>
      <c r="W15" s="60" t="str">
        <f>IF(AND('GESTION ACADEMIA'!$Y$65="Muy Alta",'GESTION ACADEMIA'!$AA$65="Moderado"),CONCATENATE("R10C",'GESTION ACADEMIA'!$O$65),"")</f>
        <v/>
      </c>
      <c r="X15" s="60" t="str">
        <f>IF(AND('GESTION ACADEMIA'!$Y$66="Muy Alta",'GESTION ACADEMIA'!$AA$66="Moderado"),CONCATENATE("R10C",'GESTION ACADEMIA'!$O$66),"")</f>
        <v/>
      </c>
      <c r="Y15" s="60" t="str">
        <f>IF(AND('GESTION ACADEMIA'!$Y$67="Muy Alta",'GESTION ACADEMIA'!$AA$67="Moderado"),CONCATENATE("R10C",'GESTION ACADEMIA'!$O$67),"")</f>
        <v/>
      </c>
      <c r="Z15" s="60" t="str">
        <f>IF(AND('GESTION ACADEMIA'!$Y$68="Muy Alta",'GESTION ACADEMIA'!$AA$68="Moderado"),CONCATENATE("R10C",'GESTION ACADEMIA'!$O$68),"")</f>
        <v/>
      </c>
      <c r="AA15" s="61" t="str">
        <f>IF(AND('GESTION ACADEMIA'!$Y$69="Muy Alta",'GESTION ACADEMIA'!$AA$69="Moderado"),CONCATENATE("R10C",'GESTION ACADEMIA'!$O$69),"")</f>
        <v/>
      </c>
      <c r="AB15" s="52" t="str">
        <f>IF(AND('GESTION ACADEMIA'!$Y$64="Muy Alta",'GESTION ACADEMIA'!$AA$64="Mayor"),CONCATENATE("R10C",'GESTION ACADEMIA'!$O$64),"")</f>
        <v/>
      </c>
      <c r="AC15" s="53" t="str">
        <f>IF(AND('GESTION ACADEMIA'!$Y$65="Muy Alta",'GESTION ACADEMIA'!$AA$65="Mayor"),CONCATENATE("R10C",'GESTION ACADEMIA'!$O$65),"")</f>
        <v/>
      </c>
      <c r="AD15" s="53" t="str">
        <f>IF(AND('GESTION ACADEMIA'!$Y$66="Muy Alta",'GESTION ACADEMIA'!$AA$66="Mayor"),CONCATENATE("R10C",'GESTION ACADEMIA'!$O$66),"")</f>
        <v/>
      </c>
      <c r="AE15" s="53" t="str">
        <f>IF(AND('GESTION ACADEMIA'!$Y$67="Muy Alta",'GESTION ACADEMIA'!$AA$67="Mayor"),CONCATENATE("R10C",'GESTION ACADEMIA'!$O$67),"")</f>
        <v/>
      </c>
      <c r="AF15" s="53" t="str">
        <f>IF(AND('GESTION ACADEMIA'!$Y$68="Muy Alta",'GESTION ACADEMIA'!$AA$68="Mayor"),CONCATENATE("R10C",'GESTION ACADEMIA'!$O$68),"")</f>
        <v/>
      </c>
      <c r="AG15" s="54" t="str">
        <f>IF(AND('GESTION ACADEMIA'!$Y$69="Muy Alta",'GESTION ACADEMIA'!$AA$69="Mayor"),CONCATENATE("R10C",'GESTION ACADEMIA'!$O$69),"")</f>
        <v/>
      </c>
      <c r="AH15" s="62" t="str">
        <f>IF(AND('GESTION ACADEMIA'!$Y$64="Muy Alta",'GESTION ACADEMIA'!$AA$64="Catastrófico"),CONCATENATE("R10C",'GESTION ACADEMIA'!$O$64),"")</f>
        <v/>
      </c>
      <c r="AI15" s="63" t="str">
        <f>IF(AND('GESTION ACADEMIA'!$Y$65="Muy Alta",'GESTION ACADEMIA'!$AA$65="Catastrófico"),CONCATENATE("R10C",'GESTION ACADEMIA'!$O$65),"")</f>
        <v/>
      </c>
      <c r="AJ15" s="63" t="str">
        <f>IF(AND('GESTION ACADEMIA'!$Y$66="Muy Alta",'GESTION ACADEMIA'!$AA$66="Catastrófico"),CONCATENATE("R10C",'GESTION ACADEMIA'!$O$66),"")</f>
        <v/>
      </c>
      <c r="AK15" s="63" t="str">
        <f>IF(AND('GESTION ACADEMIA'!$Y$67="Muy Alta",'GESTION ACADEMIA'!$AA$67="Catastrófico"),CONCATENATE("R10C",'GESTION ACADEMIA'!$O$67),"")</f>
        <v/>
      </c>
      <c r="AL15" s="63" t="str">
        <f>IF(AND('GESTION ACADEMIA'!$Y$68="Muy Alta",'GESTION ACADEMIA'!$AA$68="Catastrófico"),CONCATENATE("R10C",'GESTION ACADEMIA'!$O$68),"")</f>
        <v/>
      </c>
      <c r="AM15" s="64" t="str">
        <f>IF(AND('GESTION ACADEMIA'!$Y$69="Muy Alta",'GESTION ACADEMIA'!$AA$69="Catastrófico"),CONCATENATE("R10C",'GESTION ACADEMIA'!$O$69),"")</f>
        <v/>
      </c>
      <c r="AN15" s="84"/>
      <c r="AO15" s="355"/>
      <c r="AP15" s="356"/>
      <c r="AQ15" s="356"/>
      <c r="AR15" s="356"/>
      <c r="AS15" s="356"/>
      <c r="AT15" s="357"/>
      <c r="AU15" s="84"/>
      <c r="AV15" s="84"/>
      <c r="AW15" s="84"/>
      <c r="AX15" s="84"/>
      <c r="AY15" s="84"/>
      <c r="AZ15" s="84"/>
      <c r="BA15" s="84"/>
      <c r="BB15" s="84"/>
      <c r="BC15" s="84"/>
      <c r="BD15" s="84"/>
      <c r="BE15" s="84"/>
      <c r="BF15" s="84"/>
      <c r="BG15" s="84"/>
      <c r="BH15" s="84"/>
      <c r="BI15" s="84"/>
      <c r="BJ15" s="84"/>
      <c r="BK15" s="84"/>
      <c r="BL15" s="84"/>
      <c r="BM15" s="84"/>
      <c r="BN15" s="84"/>
      <c r="BO15" s="84"/>
      <c r="BP15" s="84"/>
      <c r="BQ15" s="84"/>
      <c r="BR15" s="84"/>
      <c r="BS15" s="84"/>
      <c r="BT15" s="84"/>
      <c r="BU15" s="84"/>
      <c r="BV15" s="84"/>
      <c r="BW15" s="84"/>
      <c r="BX15" s="84"/>
    </row>
    <row r="16" spans="1:91" ht="15" customHeight="1" x14ac:dyDescent="0.25">
      <c r="A16" s="84"/>
      <c r="B16" s="290"/>
      <c r="C16" s="290"/>
      <c r="D16" s="291"/>
      <c r="E16" s="328" t="s">
        <v>115</v>
      </c>
      <c r="F16" s="329"/>
      <c r="G16" s="329"/>
      <c r="H16" s="329"/>
      <c r="I16" s="329"/>
      <c r="J16" s="65" t="str">
        <f ca="1">IF(AND('GESTION ACADEMIA'!$Y$10="Alta",'GESTION ACADEMIA'!$AA$10="Leve"),CONCATENATE("R1C",'GESTION ACADEMIA'!$O$10),"")</f>
        <v/>
      </c>
      <c r="K16" s="66" t="str">
        <f ca="1">IF(AND('GESTION ACADEMIA'!$Y$11="Alta",'GESTION ACADEMIA'!$AA$11="Leve"),CONCATENATE("R1C",'GESTION ACADEMIA'!$O$11),"")</f>
        <v/>
      </c>
      <c r="L16" s="66" t="str">
        <f ca="1">IF(AND('GESTION ACADEMIA'!$Y$12="Alta",'GESTION ACADEMIA'!$AA$12="Leve"),CONCATENATE("R1C",'GESTION ACADEMIA'!$O$12),"")</f>
        <v/>
      </c>
      <c r="M16" s="66" t="str">
        <f>IF(AND('GESTION ACADEMIA'!$Y$13="Alta",'GESTION ACADEMIA'!$AA$13="Leve"),CONCATENATE("R1C",'GESTION ACADEMIA'!$O$13),"")</f>
        <v/>
      </c>
      <c r="N16" s="66" t="str">
        <f>IF(AND('GESTION ACADEMIA'!$Y$14="Alta",'GESTION ACADEMIA'!$AA$14="Leve"),CONCATENATE("R1C",'GESTION ACADEMIA'!$O$14),"")</f>
        <v/>
      </c>
      <c r="O16" s="67" t="str">
        <f>IF(AND('GESTION ACADEMIA'!$Y$15="Alta",'GESTION ACADEMIA'!$AA$15="Leve"),CONCATENATE("R1C",'GESTION ACADEMIA'!$O$15),"")</f>
        <v/>
      </c>
      <c r="P16" s="65" t="str">
        <f ca="1">IF(AND('GESTION ACADEMIA'!$Y$10="Alta",'GESTION ACADEMIA'!$AA$10="Menor"),CONCATENATE("R1C",'GESTION ACADEMIA'!$O$10),"")</f>
        <v/>
      </c>
      <c r="Q16" s="66" t="str">
        <f ca="1">IF(AND('GESTION ACADEMIA'!$Y$11="Alta",'GESTION ACADEMIA'!$AA$11="Menor"),CONCATENATE("R1C",'GESTION ACADEMIA'!$O$11),"")</f>
        <v/>
      </c>
      <c r="R16" s="66" t="str">
        <f ca="1">IF(AND('GESTION ACADEMIA'!$Y$12="Alta",'GESTION ACADEMIA'!$AA$12="Menor"),CONCATENATE("R1C",'GESTION ACADEMIA'!$O$12),"")</f>
        <v/>
      </c>
      <c r="S16" s="66" t="str">
        <f>IF(AND('GESTION ACADEMIA'!$Y$13="Alta",'GESTION ACADEMIA'!$AA$13="Menor"),CONCATENATE("R1C",'GESTION ACADEMIA'!$O$13),"")</f>
        <v/>
      </c>
      <c r="T16" s="66" t="str">
        <f>IF(AND('GESTION ACADEMIA'!$Y$14="Alta",'GESTION ACADEMIA'!$AA$14="Menor"),CONCATENATE("R1C",'GESTION ACADEMIA'!$O$14),"")</f>
        <v/>
      </c>
      <c r="U16" s="67" t="str">
        <f>IF(AND('GESTION ACADEMIA'!$Y$15="Alta",'GESTION ACADEMIA'!$AA$15="Menor"),CONCATENATE("R1C",'GESTION ACADEMIA'!$O$15),"")</f>
        <v/>
      </c>
      <c r="V16" s="46" t="str">
        <f ca="1">IF(AND('GESTION ACADEMIA'!$Y$10="Alta",'GESTION ACADEMIA'!$AA$10="Moderado"),CONCATENATE("R1C",'GESTION ACADEMIA'!$O$10),"")</f>
        <v/>
      </c>
      <c r="W16" s="47" t="str">
        <f ca="1">IF(AND('GESTION ACADEMIA'!$Y$11="Alta",'GESTION ACADEMIA'!$AA$11="Moderado"),CONCATENATE("R1C",'GESTION ACADEMIA'!$O$11),"")</f>
        <v/>
      </c>
      <c r="X16" s="47" t="str">
        <f ca="1">IF(AND('GESTION ACADEMIA'!$Y$12="Alta",'GESTION ACADEMIA'!$AA$12="Moderado"),CONCATENATE("R1C",'GESTION ACADEMIA'!$O$12),"")</f>
        <v/>
      </c>
      <c r="Y16" s="47" t="str">
        <f>IF(AND('GESTION ACADEMIA'!$Y$13="Alta",'GESTION ACADEMIA'!$AA$13="Moderado"),CONCATENATE("R1C",'GESTION ACADEMIA'!$O$13),"")</f>
        <v/>
      </c>
      <c r="Z16" s="47" t="str">
        <f>IF(AND('GESTION ACADEMIA'!$Y$14="Alta",'GESTION ACADEMIA'!$AA$14="Moderado"),CONCATENATE("R1C",'GESTION ACADEMIA'!$O$14),"")</f>
        <v/>
      </c>
      <c r="AA16" s="48" t="str">
        <f>IF(AND('GESTION ACADEMIA'!$Y$15="Alta",'GESTION ACADEMIA'!$AA$15="Moderado"),CONCATENATE("R1C",'GESTION ACADEMIA'!$O$15),"")</f>
        <v/>
      </c>
      <c r="AB16" s="46" t="str">
        <f ca="1">IF(AND('GESTION ACADEMIA'!$Y$10="Alta",'GESTION ACADEMIA'!$AA$10="Mayor"),CONCATENATE("R1C",'GESTION ACADEMIA'!$O$10),"")</f>
        <v/>
      </c>
      <c r="AC16" s="47" t="str">
        <f ca="1">IF(AND('GESTION ACADEMIA'!$Y$11="Alta",'GESTION ACADEMIA'!$AA$11="Mayor"),CONCATENATE("R1C",'GESTION ACADEMIA'!$O$11),"")</f>
        <v/>
      </c>
      <c r="AD16" s="47" t="str">
        <f ca="1">IF(AND('GESTION ACADEMIA'!$Y$12="Alta",'GESTION ACADEMIA'!$AA$12="Mayor"),CONCATENATE("R1C",'GESTION ACADEMIA'!$O$12),"")</f>
        <v/>
      </c>
      <c r="AE16" s="47" t="str">
        <f>IF(AND('GESTION ACADEMIA'!$Y$13="Alta",'GESTION ACADEMIA'!$AA$13="Mayor"),CONCATENATE("R1C",'GESTION ACADEMIA'!$O$13),"")</f>
        <v/>
      </c>
      <c r="AF16" s="47" t="str">
        <f>IF(AND('GESTION ACADEMIA'!$Y$14="Alta",'GESTION ACADEMIA'!$AA$14="Mayor"),CONCATENATE("R1C",'GESTION ACADEMIA'!$O$14),"")</f>
        <v/>
      </c>
      <c r="AG16" s="48" t="str">
        <f>IF(AND('GESTION ACADEMIA'!$Y$15="Alta",'GESTION ACADEMIA'!$AA$15="Mayor"),CONCATENATE("R1C",'GESTION ACADEMIA'!$O$15),"")</f>
        <v/>
      </c>
      <c r="AH16" s="49" t="str">
        <f ca="1">IF(AND('GESTION ACADEMIA'!$Y$10="Alta",'GESTION ACADEMIA'!$AA$10="Catastrófico"),CONCATENATE("R1C",'GESTION ACADEMIA'!$O$10),"")</f>
        <v/>
      </c>
      <c r="AI16" s="50" t="str">
        <f ca="1">IF(AND('GESTION ACADEMIA'!$Y$11="Alta",'GESTION ACADEMIA'!$AA$11="Catastrófico"),CONCATENATE("R1C",'GESTION ACADEMIA'!$O$11),"")</f>
        <v/>
      </c>
      <c r="AJ16" s="50" t="str">
        <f ca="1">IF(AND('GESTION ACADEMIA'!$Y$12="Alta",'GESTION ACADEMIA'!$AA$12="Catastrófico"),CONCATENATE("R1C",'GESTION ACADEMIA'!$O$12),"")</f>
        <v/>
      </c>
      <c r="AK16" s="50" t="str">
        <f>IF(AND('GESTION ACADEMIA'!$Y$13="Alta",'GESTION ACADEMIA'!$AA$13="Catastrófico"),CONCATENATE("R1C",'GESTION ACADEMIA'!$O$13),"")</f>
        <v/>
      </c>
      <c r="AL16" s="50" t="str">
        <f>IF(AND('GESTION ACADEMIA'!$Y$14="Alta",'GESTION ACADEMIA'!$AA$14="Catastrófico"),CONCATENATE("R1C",'GESTION ACADEMIA'!$O$14),"")</f>
        <v/>
      </c>
      <c r="AM16" s="51" t="str">
        <f>IF(AND('GESTION ACADEMIA'!$Y$15="Alta",'GESTION ACADEMIA'!$AA$15="Catastrófico"),CONCATENATE("R1C",'GESTION ACADEMIA'!$O$15),"")</f>
        <v/>
      </c>
      <c r="AN16" s="84"/>
      <c r="AO16" s="338" t="s">
        <v>80</v>
      </c>
      <c r="AP16" s="339"/>
      <c r="AQ16" s="339"/>
      <c r="AR16" s="339"/>
      <c r="AS16" s="339"/>
      <c r="AT16" s="340"/>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4"/>
      <c r="BW16" s="84"/>
      <c r="BX16" s="84"/>
    </row>
    <row r="17" spans="1:76" ht="15" customHeight="1" x14ac:dyDescent="0.25">
      <c r="A17" s="84"/>
      <c r="B17" s="290"/>
      <c r="C17" s="290"/>
      <c r="D17" s="291"/>
      <c r="E17" s="347"/>
      <c r="F17" s="348"/>
      <c r="G17" s="348"/>
      <c r="H17" s="348"/>
      <c r="I17" s="348"/>
      <c r="J17" s="68" t="str">
        <f>IF(AND('GESTION ACADEMIA'!$Y$16="Alta",'GESTION ACADEMIA'!$AA$16="Leve"),CONCATENATE("R2C",'GESTION ACADEMIA'!$O$16),"")</f>
        <v/>
      </c>
      <c r="K17" s="69" t="str">
        <f>IF(AND('GESTION ACADEMIA'!$Y$17="Alta",'GESTION ACADEMIA'!$AA$17="Leve"),CONCATENATE("R2C",'GESTION ACADEMIA'!$O$17),"")</f>
        <v/>
      </c>
      <c r="L17" s="69" t="str">
        <f>IF(AND('GESTION ACADEMIA'!$Y$18="Alta",'GESTION ACADEMIA'!$AA$18="Leve"),CONCATENATE("R2C",'GESTION ACADEMIA'!$O$18),"")</f>
        <v/>
      </c>
      <c r="M17" s="69" t="str">
        <f>IF(AND('GESTION ACADEMIA'!$Y$19="Alta",'GESTION ACADEMIA'!$AA$19="Leve"),CONCATENATE("R2C",'GESTION ACADEMIA'!$O$19),"")</f>
        <v/>
      </c>
      <c r="N17" s="69" t="str">
        <f>IF(AND('GESTION ACADEMIA'!$Y$20="Alta",'GESTION ACADEMIA'!$AA$20="Leve"),CONCATENATE("R2C",'GESTION ACADEMIA'!$O$20),"")</f>
        <v/>
      </c>
      <c r="O17" s="70" t="str">
        <f>IF(AND('GESTION ACADEMIA'!$Y$21="Alta",'GESTION ACADEMIA'!$AA$21="Leve"),CONCATENATE("R2C",'GESTION ACADEMIA'!$O$21),"")</f>
        <v/>
      </c>
      <c r="P17" s="68" t="str">
        <f>IF(AND('GESTION ACADEMIA'!$Y$16="Alta",'GESTION ACADEMIA'!$AA$16="Menor"),CONCATENATE("R2C",'GESTION ACADEMIA'!$O$16),"")</f>
        <v/>
      </c>
      <c r="Q17" s="69" t="str">
        <f>IF(AND('GESTION ACADEMIA'!$Y$17="Alta",'GESTION ACADEMIA'!$AA$17="Menor"),CONCATENATE("R2C",'GESTION ACADEMIA'!$O$17),"")</f>
        <v/>
      </c>
      <c r="R17" s="69" t="str">
        <f>IF(AND('GESTION ACADEMIA'!$Y$18="Alta",'GESTION ACADEMIA'!$AA$18="Menor"),CONCATENATE("R2C",'GESTION ACADEMIA'!$O$18),"")</f>
        <v/>
      </c>
      <c r="S17" s="69" t="str">
        <f>IF(AND('GESTION ACADEMIA'!$Y$19="Alta",'GESTION ACADEMIA'!$AA$19="Menor"),CONCATENATE("R2C",'GESTION ACADEMIA'!$O$19),"")</f>
        <v/>
      </c>
      <c r="T17" s="69" t="str">
        <f>IF(AND('GESTION ACADEMIA'!$Y$20="Alta",'GESTION ACADEMIA'!$AA$20="Menor"),CONCATENATE("R2C",'GESTION ACADEMIA'!$O$20),"")</f>
        <v/>
      </c>
      <c r="U17" s="70" t="str">
        <f>IF(AND('GESTION ACADEMIA'!$Y$21="Alta",'GESTION ACADEMIA'!$AA$21="Menor"),CONCATENATE("R2C",'GESTION ACADEMIA'!$O$21),"")</f>
        <v/>
      </c>
      <c r="V17" s="52" t="str">
        <f>IF(AND('GESTION ACADEMIA'!$Y$16="Alta",'GESTION ACADEMIA'!$AA$16="Moderado"),CONCATENATE("R2C",'GESTION ACADEMIA'!$O$16),"")</f>
        <v/>
      </c>
      <c r="W17" s="53" t="str">
        <f>IF(AND('GESTION ACADEMIA'!$Y$17="Alta",'GESTION ACADEMIA'!$AA$17="Moderado"),CONCATENATE("R2C",'GESTION ACADEMIA'!$O$17),"")</f>
        <v/>
      </c>
      <c r="X17" s="53" t="str">
        <f>IF(AND('GESTION ACADEMIA'!$Y$18="Alta",'GESTION ACADEMIA'!$AA$18="Moderado"),CONCATENATE("R2C",'GESTION ACADEMIA'!$O$18),"")</f>
        <v/>
      </c>
      <c r="Y17" s="53" t="str">
        <f>IF(AND('GESTION ACADEMIA'!$Y$19="Alta",'GESTION ACADEMIA'!$AA$19="Moderado"),CONCATENATE("R2C",'GESTION ACADEMIA'!$O$19),"")</f>
        <v/>
      </c>
      <c r="Z17" s="53" t="str">
        <f>IF(AND('GESTION ACADEMIA'!$Y$20="Alta",'GESTION ACADEMIA'!$AA$20="Moderado"),CONCATENATE("R2C",'GESTION ACADEMIA'!$O$20),"")</f>
        <v/>
      </c>
      <c r="AA17" s="54" t="str">
        <f>IF(AND('GESTION ACADEMIA'!$Y$21="Alta",'GESTION ACADEMIA'!$AA$21="Moderado"),CONCATENATE("R2C",'GESTION ACADEMIA'!$O$21),"")</f>
        <v/>
      </c>
      <c r="AB17" s="52" t="str">
        <f>IF(AND('GESTION ACADEMIA'!$Y$16="Alta",'GESTION ACADEMIA'!$AA$16="Mayor"),CONCATENATE("R2C",'GESTION ACADEMIA'!$O$16),"")</f>
        <v/>
      </c>
      <c r="AC17" s="53" t="str">
        <f>IF(AND('GESTION ACADEMIA'!$Y$17="Alta",'GESTION ACADEMIA'!$AA$17="Mayor"),CONCATENATE("R2C",'GESTION ACADEMIA'!$O$17),"")</f>
        <v/>
      </c>
      <c r="AD17" s="53" t="str">
        <f>IF(AND('GESTION ACADEMIA'!$Y$18="Alta",'GESTION ACADEMIA'!$AA$18="Mayor"),CONCATENATE("R2C",'GESTION ACADEMIA'!$O$18),"")</f>
        <v/>
      </c>
      <c r="AE17" s="53" t="str">
        <f>IF(AND('GESTION ACADEMIA'!$Y$19="Alta",'GESTION ACADEMIA'!$AA$19="Mayor"),CONCATENATE("R2C",'GESTION ACADEMIA'!$O$19),"")</f>
        <v/>
      </c>
      <c r="AF17" s="53" t="str">
        <f>IF(AND('GESTION ACADEMIA'!$Y$20="Alta",'GESTION ACADEMIA'!$AA$20="Mayor"),CONCATENATE("R2C",'GESTION ACADEMIA'!$O$20),"")</f>
        <v/>
      </c>
      <c r="AG17" s="54" t="str">
        <f>IF(AND('GESTION ACADEMIA'!$Y$21="Alta",'GESTION ACADEMIA'!$AA$21="Mayor"),CONCATENATE("R2C",'GESTION ACADEMIA'!$O$21),"")</f>
        <v/>
      </c>
      <c r="AH17" s="55" t="str">
        <f>IF(AND('GESTION ACADEMIA'!$Y$16="Alta",'GESTION ACADEMIA'!$AA$16="Catastrófico"),CONCATENATE("R2C",'GESTION ACADEMIA'!$O$16),"")</f>
        <v/>
      </c>
      <c r="AI17" s="56" t="str">
        <f>IF(AND('GESTION ACADEMIA'!$Y$17="Alta",'GESTION ACADEMIA'!$AA$17="Catastrófico"),CONCATENATE("R2C",'GESTION ACADEMIA'!$O$17),"")</f>
        <v/>
      </c>
      <c r="AJ17" s="56" t="str">
        <f>IF(AND('GESTION ACADEMIA'!$Y$18="Alta",'GESTION ACADEMIA'!$AA$18="Catastrófico"),CONCATENATE("R2C",'GESTION ACADEMIA'!$O$18),"")</f>
        <v/>
      </c>
      <c r="AK17" s="56" t="str">
        <f>IF(AND('GESTION ACADEMIA'!$Y$19="Alta",'GESTION ACADEMIA'!$AA$19="Catastrófico"),CONCATENATE("R2C",'GESTION ACADEMIA'!$O$19),"")</f>
        <v/>
      </c>
      <c r="AL17" s="56" t="str">
        <f>IF(AND('GESTION ACADEMIA'!$Y$20="Alta",'GESTION ACADEMIA'!$AA$20="Catastrófico"),CONCATENATE("R2C",'GESTION ACADEMIA'!$O$20),"")</f>
        <v/>
      </c>
      <c r="AM17" s="57" t="str">
        <f>IF(AND('GESTION ACADEMIA'!$Y$21="Alta",'GESTION ACADEMIA'!$AA$21="Catastrófico"),CONCATENATE("R2C",'GESTION ACADEMIA'!$O$21),"")</f>
        <v/>
      </c>
      <c r="AN17" s="84"/>
      <c r="AO17" s="341"/>
      <c r="AP17" s="342"/>
      <c r="AQ17" s="342"/>
      <c r="AR17" s="342"/>
      <c r="AS17" s="342"/>
      <c r="AT17" s="343"/>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row>
    <row r="18" spans="1:76" ht="15" customHeight="1" x14ac:dyDescent="0.25">
      <c r="A18" s="84"/>
      <c r="B18" s="290"/>
      <c r="C18" s="290"/>
      <c r="D18" s="291"/>
      <c r="E18" s="331"/>
      <c r="F18" s="332"/>
      <c r="G18" s="332"/>
      <c r="H18" s="332"/>
      <c r="I18" s="348"/>
      <c r="J18" s="68" t="str">
        <f>IF(AND('GESTION ACADEMIA'!$Y$22="Alta",'GESTION ACADEMIA'!$AA$22="Leve"),CONCATENATE("R3C",'GESTION ACADEMIA'!$O$22),"")</f>
        <v/>
      </c>
      <c r="K18" s="69" t="str">
        <f>IF(AND('GESTION ACADEMIA'!$Y$23="Alta",'GESTION ACADEMIA'!$AA$23="Leve"),CONCATENATE("R3C",'GESTION ACADEMIA'!$O$23),"")</f>
        <v/>
      </c>
      <c r="L18" s="69" t="str">
        <f>IF(AND('GESTION ACADEMIA'!$Y$24="Alta",'GESTION ACADEMIA'!$AA$24="Leve"),CONCATENATE("R3C",'GESTION ACADEMIA'!$O$24),"")</f>
        <v/>
      </c>
      <c r="M18" s="69" t="str">
        <f>IF(AND('GESTION ACADEMIA'!$Y$25="Alta",'GESTION ACADEMIA'!$AA$25="Leve"),CONCATENATE("R3C",'GESTION ACADEMIA'!$O$25),"")</f>
        <v/>
      </c>
      <c r="N18" s="69" t="str">
        <f>IF(AND('GESTION ACADEMIA'!$Y$26="Alta",'GESTION ACADEMIA'!$AA$26="Leve"),CONCATENATE("R3C",'GESTION ACADEMIA'!$O$26),"")</f>
        <v/>
      </c>
      <c r="O18" s="70" t="str">
        <f>IF(AND('GESTION ACADEMIA'!$Y$27="Alta",'GESTION ACADEMIA'!$AA$27="Leve"),CONCATENATE("R3C",'GESTION ACADEMIA'!$O$27),"")</f>
        <v/>
      </c>
      <c r="P18" s="68" t="str">
        <f>IF(AND('GESTION ACADEMIA'!$Y$22="Alta",'GESTION ACADEMIA'!$AA$22="Menor"),CONCATENATE("R3C",'GESTION ACADEMIA'!$O$22),"")</f>
        <v/>
      </c>
      <c r="Q18" s="69" t="str">
        <f>IF(AND('GESTION ACADEMIA'!$Y$23="Alta",'GESTION ACADEMIA'!$AA$23="Menor"),CONCATENATE("R3C",'GESTION ACADEMIA'!$O$23),"")</f>
        <v/>
      </c>
      <c r="R18" s="69" t="str">
        <f>IF(AND('GESTION ACADEMIA'!$Y$24="Alta",'GESTION ACADEMIA'!$AA$24="Menor"),CONCATENATE("R3C",'GESTION ACADEMIA'!$O$24),"")</f>
        <v/>
      </c>
      <c r="S18" s="69" t="str">
        <f>IF(AND('GESTION ACADEMIA'!$Y$25="Alta",'GESTION ACADEMIA'!$AA$25="Menor"),CONCATENATE("R3C",'GESTION ACADEMIA'!$O$25),"")</f>
        <v/>
      </c>
      <c r="T18" s="69" t="str">
        <f>IF(AND('GESTION ACADEMIA'!$Y$26="Alta",'GESTION ACADEMIA'!$AA$26="Menor"),CONCATENATE("R3C",'GESTION ACADEMIA'!$O$26),"")</f>
        <v/>
      </c>
      <c r="U18" s="70" t="str">
        <f>IF(AND('GESTION ACADEMIA'!$Y$27="Alta",'GESTION ACADEMIA'!$AA$27="Menor"),CONCATENATE("R3C",'GESTION ACADEMIA'!$O$27),"")</f>
        <v/>
      </c>
      <c r="V18" s="52" t="str">
        <f>IF(AND('GESTION ACADEMIA'!$Y$22="Alta",'GESTION ACADEMIA'!$AA$22="Moderado"),CONCATENATE("R3C",'GESTION ACADEMIA'!$O$22),"")</f>
        <v/>
      </c>
      <c r="W18" s="53" t="str">
        <f>IF(AND('GESTION ACADEMIA'!$Y$23="Alta",'GESTION ACADEMIA'!$AA$23="Moderado"),CONCATENATE("R3C",'GESTION ACADEMIA'!$O$23),"")</f>
        <v/>
      </c>
      <c r="X18" s="53" t="str">
        <f>IF(AND('GESTION ACADEMIA'!$Y$24="Alta",'GESTION ACADEMIA'!$AA$24="Moderado"),CONCATENATE("R3C",'GESTION ACADEMIA'!$O$24),"")</f>
        <v/>
      </c>
      <c r="Y18" s="53" t="str">
        <f>IF(AND('GESTION ACADEMIA'!$Y$25="Alta",'GESTION ACADEMIA'!$AA$25="Moderado"),CONCATENATE("R3C",'GESTION ACADEMIA'!$O$25),"")</f>
        <v/>
      </c>
      <c r="Z18" s="53" t="str">
        <f>IF(AND('GESTION ACADEMIA'!$Y$26="Alta",'GESTION ACADEMIA'!$AA$26="Moderado"),CONCATENATE("R3C",'GESTION ACADEMIA'!$O$26),"")</f>
        <v/>
      </c>
      <c r="AA18" s="54" t="str">
        <f>IF(AND('GESTION ACADEMIA'!$Y$27="Alta",'GESTION ACADEMIA'!$AA$27="Moderado"),CONCATENATE("R3C",'GESTION ACADEMIA'!$O$27),"")</f>
        <v/>
      </c>
      <c r="AB18" s="52" t="str">
        <f>IF(AND('GESTION ACADEMIA'!$Y$22="Alta",'GESTION ACADEMIA'!$AA$22="Mayor"),CONCATENATE("R3C",'GESTION ACADEMIA'!$O$22),"")</f>
        <v/>
      </c>
      <c r="AC18" s="53" t="str">
        <f>IF(AND('GESTION ACADEMIA'!$Y$23="Alta",'GESTION ACADEMIA'!$AA$23="Mayor"),CONCATENATE("R3C",'GESTION ACADEMIA'!$O$23),"")</f>
        <v/>
      </c>
      <c r="AD18" s="53" t="str">
        <f>IF(AND('GESTION ACADEMIA'!$Y$24="Alta",'GESTION ACADEMIA'!$AA$24="Mayor"),CONCATENATE("R3C",'GESTION ACADEMIA'!$O$24),"")</f>
        <v/>
      </c>
      <c r="AE18" s="53" t="str">
        <f>IF(AND('GESTION ACADEMIA'!$Y$25="Alta",'GESTION ACADEMIA'!$AA$25="Mayor"),CONCATENATE("R3C",'GESTION ACADEMIA'!$O$25),"")</f>
        <v/>
      </c>
      <c r="AF18" s="53" t="str">
        <f>IF(AND('GESTION ACADEMIA'!$Y$26="Alta",'GESTION ACADEMIA'!$AA$26="Mayor"),CONCATENATE("R3C",'GESTION ACADEMIA'!$O$26),"")</f>
        <v/>
      </c>
      <c r="AG18" s="54" t="str">
        <f>IF(AND('GESTION ACADEMIA'!$Y$27="Alta",'GESTION ACADEMIA'!$AA$27="Mayor"),CONCATENATE("R3C",'GESTION ACADEMIA'!$O$27),"")</f>
        <v/>
      </c>
      <c r="AH18" s="55" t="str">
        <f>IF(AND('GESTION ACADEMIA'!$Y$22="Alta",'GESTION ACADEMIA'!$AA$22="Catastrófico"),CONCATENATE("R3C",'GESTION ACADEMIA'!$O$22),"")</f>
        <v/>
      </c>
      <c r="AI18" s="56" t="str">
        <f>IF(AND('GESTION ACADEMIA'!$Y$23="Alta",'GESTION ACADEMIA'!$AA$23="Catastrófico"),CONCATENATE("R3C",'GESTION ACADEMIA'!$O$23),"")</f>
        <v/>
      </c>
      <c r="AJ18" s="56" t="str">
        <f>IF(AND('GESTION ACADEMIA'!$Y$24="Alta",'GESTION ACADEMIA'!$AA$24="Catastrófico"),CONCATENATE("R3C",'GESTION ACADEMIA'!$O$24),"")</f>
        <v/>
      </c>
      <c r="AK18" s="56" t="str">
        <f>IF(AND('GESTION ACADEMIA'!$Y$25="Alta",'GESTION ACADEMIA'!$AA$25="Catastrófico"),CONCATENATE("R3C",'GESTION ACADEMIA'!$O$25),"")</f>
        <v/>
      </c>
      <c r="AL18" s="56" t="str">
        <f>IF(AND('GESTION ACADEMIA'!$Y$26="Alta",'GESTION ACADEMIA'!$AA$26="Catastrófico"),CONCATENATE("R3C",'GESTION ACADEMIA'!$O$26),"")</f>
        <v/>
      </c>
      <c r="AM18" s="57" t="str">
        <f>IF(AND('GESTION ACADEMIA'!$Y$27="Alta",'GESTION ACADEMIA'!$AA$27="Catastrófico"),CONCATENATE("R3C",'GESTION ACADEMIA'!$O$27),"")</f>
        <v/>
      </c>
      <c r="AN18" s="84"/>
      <c r="AO18" s="341"/>
      <c r="AP18" s="342"/>
      <c r="AQ18" s="342"/>
      <c r="AR18" s="342"/>
      <c r="AS18" s="342"/>
      <c r="AT18" s="343"/>
      <c r="AU18" s="84"/>
      <c r="AV18" s="84"/>
      <c r="AW18" s="84"/>
      <c r="AX18" s="84"/>
      <c r="AY18" s="84"/>
      <c r="AZ18" s="84"/>
      <c r="BA18" s="84"/>
      <c r="BB18" s="84"/>
      <c r="BC18" s="84"/>
      <c r="BD18" s="84"/>
      <c r="BE18" s="84"/>
      <c r="BF18" s="84"/>
      <c r="BG18" s="84"/>
      <c r="BH18" s="84"/>
      <c r="BI18" s="84"/>
      <c r="BJ18" s="84"/>
      <c r="BK18" s="84"/>
      <c r="BL18" s="84"/>
      <c r="BM18" s="84"/>
      <c r="BN18" s="84"/>
      <c r="BO18" s="84"/>
      <c r="BP18" s="84"/>
      <c r="BQ18" s="84"/>
      <c r="BR18" s="84"/>
      <c r="BS18" s="84"/>
      <c r="BT18" s="84"/>
      <c r="BU18" s="84"/>
      <c r="BV18" s="84"/>
      <c r="BW18" s="84"/>
      <c r="BX18" s="84"/>
    </row>
    <row r="19" spans="1:76" ht="15" customHeight="1" x14ac:dyDescent="0.25">
      <c r="A19" s="84"/>
      <c r="B19" s="290"/>
      <c r="C19" s="290"/>
      <c r="D19" s="291"/>
      <c r="E19" s="331"/>
      <c r="F19" s="332"/>
      <c r="G19" s="332"/>
      <c r="H19" s="332"/>
      <c r="I19" s="348"/>
      <c r="J19" s="68" t="str">
        <f>IF(AND('GESTION ACADEMIA'!$Y$28="Alta",'GESTION ACADEMIA'!$AA$28="Leve"),CONCATENATE("R4C",'GESTION ACADEMIA'!$O$28),"")</f>
        <v/>
      </c>
      <c r="K19" s="69" t="str">
        <f>IF(AND('GESTION ACADEMIA'!$Y$29="Alta",'GESTION ACADEMIA'!$AA$29="Leve"),CONCATENATE("R4C",'GESTION ACADEMIA'!$O$29),"")</f>
        <v/>
      </c>
      <c r="L19" s="69" t="str">
        <f>IF(AND('GESTION ACADEMIA'!$Y$30="Alta",'GESTION ACADEMIA'!$AA$30="Leve"),CONCATENATE("R4C",'GESTION ACADEMIA'!$O$30),"")</f>
        <v/>
      </c>
      <c r="M19" s="69" t="str">
        <f>IF(AND('GESTION ACADEMIA'!$Y$31="Alta",'GESTION ACADEMIA'!$AA$31="Leve"),CONCATENATE("R4C",'GESTION ACADEMIA'!$O$31),"")</f>
        <v/>
      </c>
      <c r="N19" s="69" t="str">
        <f>IF(AND('GESTION ACADEMIA'!$Y$32="Alta",'GESTION ACADEMIA'!$AA$32="Leve"),CONCATENATE("R4C",'GESTION ACADEMIA'!$O$32),"")</f>
        <v/>
      </c>
      <c r="O19" s="70" t="str">
        <f>IF(AND('GESTION ACADEMIA'!$Y$33="Alta",'GESTION ACADEMIA'!$AA$33="Leve"),CONCATENATE("R4C",'GESTION ACADEMIA'!$O$33),"")</f>
        <v/>
      </c>
      <c r="P19" s="68" t="str">
        <f>IF(AND('GESTION ACADEMIA'!$Y$28="Alta",'GESTION ACADEMIA'!$AA$28="Menor"),CONCATENATE("R4C",'GESTION ACADEMIA'!$O$28),"")</f>
        <v/>
      </c>
      <c r="Q19" s="69" t="str">
        <f>IF(AND('GESTION ACADEMIA'!$Y$29="Alta",'GESTION ACADEMIA'!$AA$29="Menor"),CONCATENATE("R4C",'GESTION ACADEMIA'!$O$29),"")</f>
        <v/>
      </c>
      <c r="R19" s="69" t="str">
        <f>IF(AND('GESTION ACADEMIA'!$Y$30="Alta",'GESTION ACADEMIA'!$AA$30="Menor"),CONCATENATE("R4C",'GESTION ACADEMIA'!$O$30),"")</f>
        <v/>
      </c>
      <c r="S19" s="69" t="str">
        <f>IF(AND('GESTION ACADEMIA'!$Y$31="Alta",'GESTION ACADEMIA'!$AA$31="Menor"),CONCATENATE("R4C",'GESTION ACADEMIA'!$O$31),"")</f>
        <v/>
      </c>
      <c r="T19" s="69" t="str">
        <f>IF(AND('GESTION ACADEMIA'!$Y$32="Alta",'GESTION ACADEMIA'!$AA$32="Menor"),CONCATENATE("R4C",'GESTION ACADEMIA'!$O$32),"")</f>
        <v/>
      </c>
      <c r="U19" s="70" t="str">
        <f>IF(AND('GESTION ACADEMIA'!$Y$33="Alta",'GESTION ACADEMIA'!$AA$33="Menor"),CONCATENATE("R4C",'GESTION ACADEMIA'!$O$33),"")</f>
        <v/>
      </c>
      <c r="V19" s="52" t="str">
        <f>IF(AND('GESTION ACADEMIA'!$Y$28="Alta",'GESTION ACADEMIA'!$AA$28="Moderado"),CONCATENATE("R4C",'GESTION ACADEMIA'!$O$28),"")</f>
        <v/>
      </c>
      <c r="W19" s="53" t="str">
        <f>IF(AND('GESTION ACADEMIA'!$Y$29="Alta",'GESTION ACADEMIA'!$AA$29="Moderado"),CONCATENATE("R4C",'GESTION ACADEMIA'!$O$29),"")</f>
        <v/>
      </c>
      <c r="X19" s="58" t="str">
        <f>IF(AND('GESTION ACADEMIA'!$Y$30="Alta",'GESTION ACADEMIA'!$AA$30="Moderado"),CONCATENATE("R4C",'GESTION ACADEMIA'!$O$30),"")</f>
        <v/>
      </c>
      <c r="Y19" s="58" t="str">
        <f>IF(AND('GESTION ACADEMIA'!$Y$31="Alta",'GESTION ACADEMIA'!$AA$31="Moderado"),CONCATENATE("R4C",'GESTION ACADEMIA'!$O$31),"")</f>
        <v/>
      </c>
      <c r="Z19" s="58" t="str">
        <f>IF(AND('GESTION ACADEMIA'!$Y$32="Alta",'GESTION ACADEMIA'!$AA$32="Moderado"),CONCATENATE("R4C",'GESTION ACADEMIA'!$O$32),"")</f>
        <v/>
      </c>
      <c r="AA19" s="54" t="str">
        <f>IF(AND('GESTION ACADEMIA'!$Y$33="Alta",'GESTION ACADEMIA'!$AA$33="Moderado"),CONCATENATE("R4C",'GESTION ACADEMIA'!$O$33),"")</f>
        <v/>
      </c>
      <c r="AB19" s="52" t="str">
        <f>IF(AND('GESTION ACADEMIA'!$Y$28="Alta",'GESTION ACADEMIA'!$AA$28="Mayor"),CONCATENATE("R4C",'GESTION ACADEMIA'!$O$28),"")</f>
        <v/>
      </c>
      <c r="AC19" s="53" t="str">
        <f>IF(AND('GESTION ACADEMIA'!$Y$29="Alta",'GESTION ACADEMIA'!$AA$29="Mayor"),CONCATENATE("R4C",'GESTION ACADEMIA'!$O$29),"")</f>
        <v/>
      </c>
      <c r="AD19" s="58" t="str">
        <f>IF(AND('GESTION ACADEMIA'!$Y$30="Alta",'GESTION ACADEMIA'!$AA$30="Mayor"),CONCATENATE("R4C",'GESTION ACADEMIA'!$O$30),"")</f>
        <v/>
      </c>
      <c r="AE19" s="58" t="str">
        <f>IF(AND('GESTION ACADEMIA'!$Y$31="Alta",'GESTION ACADEMIA'!$AA$31="Mayor"),CONCATENATE("R4C",'GESTION ACADEMIA'!$O$31),"")</f>
        <v/>
      </c>
      <c r="AF19" s="58" t="str">
        <f>IF(AND('GESTION ACADEMIA'!$Y$32="Alta",'GESTION ACADEMIA'!$AA$32="Mayor"),CONCATENATE("R4C",'GESTION ACADEMIA'!$O$32),"")</f>
        <v/>
      </c>
      <c r="AG19" s="54" t="str">
        <f>IF(AND('GESTION ACADEMIA'!$Y$33="Alta",'GESTION ACADEMIA'!$AA$33="Mayor"),CONCATENATE("R4C",'GESTION ACADEMIA'!$O$33),"")</f>
        <v/>
      </c>
      <c r="AH19" s="55" t="str">
        <f>IF(AND('GESTION ACADEMIA'!$Y$28="Alta",'GESTION ACADEMIA'!$AA$28="Catastrófico"),CONCATENATE("R4C",'GESTION ACADEMIA'!$O$28),"")</f>
        <v/>
      </c>
      <c r="AI19" s="56" t="str">
        <f>IF(AND('GESTION ACADEMIA'!$Y$29="Alta",'GESTION ACADEMIA'!$AA$29="Catastrófico"),CONCATENATE("R4C",'GESTION ACADEMIA'!$O$29),"")</f>
        <v/>
      </c>
      <c r="AJ19" s="56" t="str">
        <f>IF(AND('GESTION ACADEMIA'!$Y$30="Alta",'GESTION ACADEMIA'!$AA$30="Catastrófico"),CONCATENATE("R4C",'GESTION ACADEMIA'!$O$30),"")</f>
        <v/>
      </c>
      <c r="AK19" s="56" t="str">
        <f>IF(AND('GESTION ACADEMIA'!$Y$31="Alta",'GESTION ACADEMIA'!$AA$31="Catastrófico"),CONCATENATE("R4C",'GESTION ACADEMIA'!$O$31),"")</f>
        <v/>
      </c>
      <c r="AL19" s="56" t="str">
        <f>IF(AND('GESTION ACADEMIA'!$Y$32="Alta",'GESTION ACADEMIA'!$AA$32="Catastrófico"),CONCATENATE("R4C",'GESTION ACADEMIA'!$O$32),"")</f>
        <v/>
      </c>
      <c r="AM19" s="57" t="str">
        <f>IF(AND('GESTION ACADEMIA'!$Y$33="Alta",'GESTION ACADEMIA'!$AA$33="Catastrófico"),CONCATENATE("R4C",'GESTION ACADEMIA'!$O$33),"")</f>
        <v/>
      </c>
      <c r="AN19" s="84"/>
      <c r="AO19" s="341"/>
      <c r="AP19" s="342"/>
      <c r="AQ19" s="342"/>
      <c r="AR19" s="342"/>
      <c r="AS19" s="342"/>
      <c r="AT19" s="343"/>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84"/>
      <c r="BS19" s="84"/>
      <c r="BT19" s="84"/>
      <c r="BU19" s="84"/>
      <c r="BV19" s="84"/>
      <c r="BW19" s="84"/>
      <c r="BX19" s="84"/>
    </row>
    <row r="20" spans="1:76" ht="15" customHeight="1" x14ac:dyDescent="0.25">
      <c r="A20" s="84"/>
      <c r="B20" s="290"/>
      <c r="C20" s="290"/>
      <c r="D20" s="291"/>
      <c r="E20" s="331"/>
      <c r="F20" s="332"/>
      <c r="G20" s="332"/>
      <c r="H20" s="332"/>
      <c r="I20" s="348"/>
      <c r="J20" s="68" t="str">
        <f>IF(AND('GESTION ACADEMIA'!$Y$34="Alta",'GESTION ACADEMIA'!$AA$34="Leve"),CONCATENATE("R5C",'GESTION ACADEMIA'!$O$34),"")</f>
        <v/>
      </c>
      <c r="K20" s="69" t="str">
        <f>IF(AND('GESTION ACADEMIA'!$Y$35="Alta",'GESTION ACADEMIA'!$AA$35="Leve"),CONCATENATE("R5C",'GESTION ACADEMIA'!$O$35),"")</f>
        <v/>
      </c>
      <c r="L20" s="69" t="str">
        <f>IF(AND('GESTION ACADEMIA'!$Y$36="Alta",'GESTION ACADEMIA'!$AA$36="Leve"),CONCATENATE("R5C",'GESTION ACADEMIA'!$O$36),"")</f>
        <v/>
      </c>
      <c r="M20" s="69" t="str">
        <f>IF(AND('GESTION ACADEMIA'!$Y$37="Alta",'GESTION ACADEMIA'!$AA$37="Leve"),CONCATENATE("R5C",'GESTION ACADEMIA'!$O$37),"")</f>
        <v/>
      </c>
      <c r="N20" s="69" t="str">
        <f>IF(AND('GESTION ACADEMIA'!$Y$38="Alta",'GESTION ACADEMIA'!$AA$38="Leve"),CONCATENATE("R5C",'GESTION ACADEMIA'!$O$38),"")</f>
        <v/>
      </c>
      <c r="O20" s="70" t="str">
        <f>IF(AND('GESTION ACADEMIA'!$Y$39="Alta",'GESTION ACADEMIA'!$AA$39="Leve"),CONCATENATE("R5C",'GESTION ACADEMIA'!$O$39),"")</f>
        <v/>
      </c>
      <c r="P20" s="68" t="str">
        <f>IF(AND('GESTION ACADEMIA'!$Y$34="Alta",'GESTION ACADEMIA'!$AA$34="Menor"),CONCATENATE("R5C",'GESTION ACADEMIA'!$O$34),"")</f>
        <v/>
      </c>
      <c r="Q20" s="69" t="str">
        <f>IF(AND('GESTION ACADEMIA'!$Y$35="Alta",'GESTION ACADEMIA'!$AA$35="Menor"),CONCATENATE("R5C",'GESTION ACADEMIA'!$O$35),"")</f>
        <v/>
      </c>
      <c r="R20" s="69" t="str">
        <f>IF(AND('GESTION ACADEMIA'!$Y$36="Alta",'GESTION ACADEMIA'!$AA$36="Menor"),CONCATENATE("R5C",'GESTION ACADEMIA'!$O$36),"")</f>
        <v/>
      </c>
      <c r="S20" s="69" t="str">
        <f>IF(AND('GESTION ACADEMIA'!$Y$37="Alta",'GESTION ACADEMIA'!$AA$37="Menor"),CONCATENATE("R5C",'GESTION ACADEMIA'!$O$37),"")</f>
        <v/>
      </c>
      <c r="T20" s="69" t="str">
        <f>IF(AND('GESTION ACADEMIA'!$Y$38="Alta",'GESTION ACADEMIA'!$AA$38="Menor"),CONCATENATE("R5C",'GESTION ACADEMIA'!$O$38),"")</f>
        <v/>
      </c>
      <c r="U20" s="70" t="str">
        <f>IF(AND('GESTION ACADEMIA'!$Y$39="Alta",'GESTION ACADEMIA'!$AA$39="Menor"),CONCATENATE("R5C",'GESTION ACADEMIA'!$O$39),"")</f>
        <v/>
      </c>
      <c r="V20" s="52" t="str">
        <f>IF(AND('GESTION ACADEMIA'!$Y$34="Alta",'GESTION ACADEMIA'!$AA$34="Moderado"),CONCATENATE("R5C",'GESTION ACADEMIA'!$O$34),"")</f>
        <v/>
      </c>
      <c r="W20" s="53" t="str">
        <f>IF(AND('GESTION ACADEMIA'!$Y$35="Alta",'GESTION ACADEMIA'!$AA$35="Moderado"),CONCATENATE("R5C",'GESTION ACADEMIA'!$O$35),"")</f>
        <v/>
      </c>
      <c r="X20" s="58" t="str">
        <f>IF(AND('GESTION ACADEMIA'!$Y$36="Alta",'GESTION ACADEMIA'!$AA$36="Moderado"),CONCATENATE("R5C",'GESTION ACADEMIA'!$O$36),"")</f>
        <v/>
      </c>
      <c r="Y20" s="58" t="str">
        <f>IF(AND('GESTION ACADEMIA'!$Y$37="Alta",'GESTION ACADEMIA'!$AA$37="Moderado"),CONCATENATE("R5C",'GESTION ACADEMIA'!$O$37),"")</f>
        <v/>
      </c>
      <c r="Z20" s="58" t="str">
        <f>IF(AND('GESTION ACADEMIA'!$Y$38="Alta",'GESTION ACADEMIA'!$AA$38="Moderado"),CONCATENATE("R5C",'GESTION ACADEMIA'!$O$38),"")</f>
        <v/>
      </c>
      <c r="AA20" s="54" t="str">
        <f>IF(AND('GESTION ACADEMIA'!$Y$39="Alta",'GESTION ACADEMIA'!$AA$39="Moderado"),CONCATENATE("R5C",'GESTION ACADEMIA'!$O$39),"")</f>
        <v/>
      </c>
      <c r="AB20" s="52" t="str">
        <f>IF(AND('GESTION ACADEMIA'!$Y$34="Alta",'GESTION ACADEMIA'!$AA$34="Mayor"),CONCATENATE("R5C",'GESTION ACADEMIA'!$O$34),"")</f>
        <v/>
      </c>
      <c r="AC20" s="53" t="str">
        <f>IF(AND('GESTION ACADEMIA'!$Y$35="Alta",'GESTION ACADEMIA'!$AA$35="Mayor"),CONCATENATE("R5C",'GESTION ACADEMIA'!$O$35),"")</f>
        <v/>
      </c>
      <c r="AD20" s="58" t="str">
        <f>IF(AND('GESTION ACADEMIA'!$Y$36="Alta",'GESTION ACADEMIA'!$AA$36="Mayor"),CONCATENATE("R5C",'GESTION ACADEMIA'!$O$36),"")</f>
        <v/>
      </c>
      <c r="AE20" s="58" t="str">
        <f>IF(AND('GESTION ACADEMIA'!$Y$37="Alta",'GESTION ACADEMIA'!$AA$37="Mayor"),CONCATENATE("R5C",'GESTION ACADEMIA'!$O$37),"")</f>
        <v/>
      </c>
      <c r="AF20" s="58" t="str">
        <f>IF(AND('GESTION ACADEMIA'!$Y$38="Alta",'GESTION ACADEMIA'!$AA$38="Mayor"),CONCATENATE("R5C",'GESTION ACADEMIA'!$O$38),"")</f>
        <v/>
      </c>
      <c r="AG20" s="54" t="str">
        <f>IF(AND('GESTION ACADEMIA'!$Y$39="Alta",'GESTION ACADEMIA'!$AA$39="Mayor"),CONCATENATE("R5C",'GESTION ACADEMIA'!$O$39),"")</f>
        <v/>
      </c>
      <c r="AH20" s="55" t="str">
        <f>IF(AND('GESTION ACADEMIA'!$Y$34="Alta",'GESTION ACADEMIA'!$AA$34="Catastrófico"),CONCATENATE("R5C",'GESTION ACADEMIA'!$O$34),"")</f>
        <v/>
      </c>
      <c r="AI20" s="56" t="str">
        <f>IF(AND('GESTION ACADEMIA'!$Y$35="Alta",'GESTION ACADEMIA'!$AA$35="Catastrófico"),CONCATENATE("R5C",'GESTION ACADEMIA'!$O$35),"")</f>
        <v/>
      </c>
      <c r="AJ20" s="56" t="str">
        <f>IF(AND('GESTION ACADEMIA'!$Y$36="Alta",'GESTION ACADEMIA'!$AA$36="Catastrófico"),CONCATENATE("R5C",'GESTION ACADEMIA'!$O$36),"")</f>
        <v/>
      </c>
      <c r="AK20" s="56" t="str">
        <f>IF(AND('GESTION ACADEMIA'!$Y$37="Alta",'GESTION ACADEMIA'!$AA$37="Catastrófico"),CONCATENATE("R5C",'GESTION ACADEMIA'!$O$37),"")</f>
        <v/>
      </c>
      <c r="AL20" s="56" t="str">
        <f>IF(AND('GESTION ACADEMIA'!$Y$38="Alta",'GESTION ACADEMIA'!$AA$38="Catastrófico"),CONCATENATE("R5C",'GESTION ACADEMIA'!$O$38),"")</f>
        <v/>
      </c>
      <c r="AM20" s="57" t="str">
        <f>IF(AND('GESTION ACADEMIA'!$Y$39="Alta",'GESTION ACADEMIA'!$AA$39="Catastrófico"),CONCATENATE("R5C",'GESTION ACADEMIA'!$O$39),"")</f>
        <v/>
      </c>
      <c r="AN20" s="84"/>
      <c r="AO20" s="341"/>
      <c r="AP20" s="342"/>
      <c r="AQ20" s="342"/>
      <c r="AR20" s="342"/>
      <c r="AS20" s="342"/>
      <c r="AT20" s="343"/>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row>
    <row r="21" spans="1:76" ht="15" customHeight="1" x14ac:dyDescent="0.25">
      <c r="A21" s="84"/>
      <c r="B21" s="290"/>
      <c r="C21" s="290"/>
      <c r="D21" s="291"/>
      <c r="E21" s="331"/>
      <c r="F21" s="332"/>
      <c r="G21" s="332"/>
      <c r="H21" s="332"/>
      <c r="I21" s="348"/>
      <c r="J21" s="68" t="str">
        <f>IF(AND('GESTION ACADEMIA'!$Y$40="Alta",'GESTION ACADEMIA'!$AA$40="Leve"),CONCATENATE("R6C",'GESTION ACADEMIA'!$O$40),"")</f>
        <v/>
      </c>
      <c r="K21" s="69" t="str">
        <f>IF(AND('GESTION ACADEMIA'!$Y$41="Alta",'GESTION ACADEMIA'!$AA$41="Leve"),CONCATENATE("R6C",'GESTION ACADEMIA'!$O$41),"")</f>
        <v/>
      </c>
      <c r="L21" s="69" t="str">
        <f>IF(AND('GESTION ACADEMIA'!$Y$42="Alta",'GESTION ACADEMIA'!$AA$42="Leve"),CONCATENATE("R6C",'GESTION ACADEMIA'!$O$42),"")</f>
        <v/>
      </c>
      <c r="M21" s="69" t="str">
        <f>IF(AND('GESTION ACADEMIA'!$Y$43="Alta",'GESTION ACADEMIA'!$AA$43="Leve"),CONCATENATE("R6C",'GESTION ACADEMIA'!$O$43),"")</f>
        <v/>
      </c>
      <c r="N21" s="69" t="str">
        <f>IF(AND('GESTION ACADEMIA'!$Y$44="Alta",'GESTION ACADEMIA'!$AA$44="Leve"),CONCATENATE("R6C",'GESTION ACADEMIA'!$O$44),"")</f>
        <v/>
      </c>
      <c r="O21" s="70" t="str">
        <f>IF(AND('GESTION ACADEMIA'!$Y$45="Alta",'GESTION ACADEMIA'!$AA$45="Leve"),CONCATENATE("R6C",'GESTION ACADEMIA'!$O$45),"")</f>
        <v/>
      </c>
      <c r="P21" s="68" t="str">
        <f>IF(AND('GESTION ACADEMIA'!$Y$40="Alta",'GESTION ACADEMIA'!$AA$40="Menor"),CONCATENATE("R6C",'GESTION ACADEMIA'!$O$40),"")</f>
        <v/>
      </c>
      <c r="Q21" s="69" t="str">
        <f>IF(AND('GESTION ACADEMIA'!$Y$41="Alta",'GESTION ACADEMIA'!$AA$41="Menor"),CONCATENATE("R6C",'GESTION ACADEMIA'!$O$41),"")</f>
        <v/>
      </c>
      <c r="R21" s="69" t="str">
        <f>IF(AND('GESTION ACADEMIA'!$Y$42="Alta",'GESTION ACADEMIA'!$AA$42="Menor"),CONCATENATE("R6C",'GESTION ACADEMIA'!$O$42),"")</f>
        <v/>
      </c>
      <c r="S21" s="69" t="str">
        <f>IF(AND('GESTION ACADEMIA'!$Y$43="Alta",'GESTION ACADEMIA'!$AA$43="Menor"),CONCATENATE("R6C",'GESTION ACADEMIA'!$O$43),"")</f>
        <v/>
      </c>
      <c r="T21" s="69" t="str">
        <f>IF(AND('GESTION ACADEMIA'!$Y$44="Alta",'GESTION ACADEMIA'!$AA$44="Menor"),CONCATENATE("R6C",'GESTION ACADEMIA'!$O$44),"")</f>
        <v/>
      </c>
      <c r="U21" s="70" t="str">
        <f>IF(AND('GESTION ACADEMIA'!$Y$45="Alta",'GESTION ACADEMIA'!$AA$45="Menor"),CONCATENATE("R6C",'GESTION ACADEMIA'!$O$45),"")</f>
        <v/>
      </c>
      <c r="V21" s="52" t="str">
        <f>IF(AND('GESTION ACADEMIA'!$Y$40="Alta",'GESTION ACADEMIA'!$AA$40="Moderado"),CONCATENATE("R6C",'GESTION ACADEMIA'!$O$40),"")</f>
        <v/>
      </c>
      <c r="W21" s="53" t="str">
        <f>IF(AND('GESTION ACADEMIA'!$Y$41="Alta",'GESTION ACADEMIA'!$AA$41="Moderado"),CONCATENATE("R6C",'GESTION ACADEMIA'!$O$41),"")</f>
        <v/>
      </c>
      <c r="X21" s="58" t="str">
        <f>IF(AND('GESTION ACADEMIA'!$Y$42="Alta",'GESTION ACADEMIA'!$AA$42="Moderado"),CONCATENATE("R6C",'GESTION ACADEMIA'!$O$42),"")</f>
        <v/>
      </c>
      <c r="Y21" s="58" t="str">
        <f>IF(AND('GESTION ACADEMIA'!$Y$43="Alta",'GESTION ACADEMIA'!$AA$43="Moderado"),CONCATENATE("R6C",'GESTION ACADEMIA'!$O$43),"")</f>
        <v/>
      </c>
      <c r="Z21" s="58" t="str">
        <f>IF(AND('GESTION ACADEMIA'!$Y$44="Alta",'GESTION ACADEMIA'!$AA$44="Moderado"),CONCATENATE("R6C",'GESTION ACADEMIA'!$O$44),"")</f>
        <v/>
      </c>
      <c r="AA21" s="54" t="str">
        <f>IF(AND('GESTION ACADEMIA'!$Y$45="Alta",'GESTION ACADEMIA'!$AA$45="Moderado"),CONCATENATE("R6C",'GESTION ACADEMIA'!$O$45),"")</f>
        <v/>
      </c>
      <c r="AB21" s="52" t="str">
        <f>IF(AND('GESTION ACADEMIA'!$Y$40="Alta",'GESTION ACADEMIA'!$AA$40="Mayor"),CONCATENATE("R6C",'GESTION ACADEMIA'!$O$40),"")</f>
        <v/>
      </c>
      <c r="AC21" s="53" t="str">
        <f>IF(AND('GESTION ACADEMIA'!$Y$41="Alta",'GESTION ACADEMIA'!$AA$41="Mayor"),CONCATENATE("R6C",'GESTION ACADEMIA'!$O$41),"")</f>
        <v/>
      </c>
      <c r="AD21" s="58" t="str">
        <f>IF(AND('GESTION ACADEMIA'!$Y$42="Alta",'GESTION ACADEMIA'!$AA$42="Mayor"),CONCATENATE("R6C",'GESTION ACADEMIA'!$O$42),"")</f>
        <v/>
      </c>
      <c r="AE21" s="58" t="str">
        <f>IF(AND('GESTION ACADEMIA'!$Y$43="Alta",'GESTION ACADEMIA'!$AA$43="Mayor"),CONCATENATE("R6C",'GESTION ACADEMIA'!$O$43),"")</f>
        <v/>
      </c>
      <c r="AF21" s="58" t="str">
        <f>IF(AND('GESTION ACADEMIA'!$Y$44="Alta",'GESTION ACADEMIA'!$AA$44="Mayor"),CONCATENATE("R6C",'GESTION ACADEMIA'!$O$44),"")</f>
        <v/>
      </c>
      <c r="AG21" s="54" t="str">
        <f>IF(AND('GESTION ACADEMIA'!$Y$45="Alta",'GESTION ACADEMIA'!$AA$45="Mayor"),CONCATENATE("R6C",'GESTION ACADEMIA'!$O$45),"")</f>
        <v/>
      </c>
      <c r="AH21" s="55" t="str">
        <f>IF(AND('GESTION ACADEMIA'!$Y$40="Alta",'GESTION ACADEMIA'!$AA$40="Catastrófico"),CONCATENATE("R6C",'GESTION ACADEMIA'!$O$40),"")</f>
        <v/>
      </c>
      <c r="AI21" s="56" t="str">
        <f>IF(AND('GESTION ACADEMIA'!$Y$41="Alta",'GESTION ACADEMIA'!$AA$41="Catastrófico"),CONCATENATE("R6C",'GESTION ACADEMIA'!$O$41),"")</f>
        <v/>
      </c>
      <c r="AJ21" s="56" t="str">
        <f>IF(AND('GESTION ACADEMIA'!$Y$42="Alta",'GESTION ACADEMIA'!$AA$42="Catastrófico"),CONCATENATE("R6C",'GESTION ACADEMIA'!$O$42),"")</f>
        <v/>
      </c>
      <c r="AK21" s="56" t="str">
        <f>IF(AND('GESTION ACADEMIA'!$Y$43="Alta",'GESTION ACADEMIA'!$AA$43="Catastrófico"),CONCATENATE("R6C",'GESTION ACADEMIA'!$O$43),"")</f>
        <v/>
      </c>
      <c r="AL21" s="56" t="str">
        <f>IF(AND('GESTION ACADEMIA'!$Y$44="Alta",'GESTION ACADEMIA'!$AA$44="Catastrófico"),CONCATENATE("R6C",'GESTION ACADEMIA'!$O$44),"")</f>
        <v/>
      </c>
      <c r="AM21" s="57" t="str">
        <f>IF(AND('GESTION ACADEMIA'!$Y$45="Alta",'GESTION ACADEMIA'!$AA$45="Catastrófico"),CONCATENATE("R6C",'GESTION ACADEMIA'!$O$45),"")</f>
        <v/>
      </c>
      <c r="AN21" s="84"/>
      <c r="AO21" s="341"/>
      <c r="AP21" s="342"/>
      <c r="AQ21" s="342"/>
      <c r="AR21" s="342"/>
      <c r="AS21" s="342"/>
      <c r="AT21" s="343"/>
      <c r="AU21" s="84"/>
      <c r="AV21" s="84"/>
      <c r="AW21" s="84"/>
      <c r="AX21" s="84"/>
      <c r="AY21" s="84"/>
      <c r="AZ21" s="84"/>
      <c r="BA21" s="84"/>
      <c r="BB21" s="84"/>
      <c r="BC21" s="84"/>
      <c r="BD21" s="84"/>
      <c r="BE21" s="84"/>
      <c r="BF21" s="84"/>
      <c r="BG21" s="84"/>
      <c r="BH21" s="84"/>
      <c r="BI21" s="84"/>
      <c r="BJ21" s="84"/>
      <c r="BK21" s="84"/>
      <c r="BL21" s="84"/>
      <c r="BM21" s="84"/>
      <c r="BN21" s="84"/>
      <c r="BO21" s="84"/>
      <c r="BP21" s="84"/>
      <c r="BQ21" s="84"/>
      <c r="BR21" s="84"/>
      <c r="BS21" s="84"/>
      <c r="BT21" s="84"/>
      <c r="BU21" s="84"/>
      <c r="BV21" s="84"/>
      <c r="BW21" s="84"/>
      <c r="BX21" s="84"/>
    </row>
    <row r="22" spans="1:76" ht="15" customHeight="1" x14ac:dyDescent="0.25">
      <c r="A22" s="84"/>
      <c r="B22" s="290"/>
      <c r="C22" s="290"/>
      <c r="D22" s="291"/>
      <c r="E22" s="331"/>
      <c r="F22" s="332"/>
      <c r="G22" s="332"/>
      <c r="H22" s="332"/>
      <c r="I22" s="348"/>
      <c r="J22" s="68" t="str">
        <f>IF(AND('GESTION ACADEMIA'!$Y$46="Alta",'GESTION ACADEMIA'!$AA$46="Leve"),CONCATENATE("R7C",'GESTION ACADEMIA'!$O$46),"")</f>
        <v/>
      </c>
      <c r="K22" s="69" t="str">
        <f>IF(AND('GESTION ACADEMIA'!$Y$47="Alta",'GESTION ACADEMIA'!$AA$47="Leve"),CONCATENATE("R7C",'GESTION ACADEMIA'!$O$47),"")</f>
        <v/>
      </c>
      <c r="L22" s="69" t="str">
        <f>IF(AND('GESTION ACADEMIA'!$Y$48="Alta",'GESTION ACADEMIA'!$AA$48="Leve"),CONCATENATE("R7C",'GESTION ACADEMIA'!$O$48),"")</f>
        <v/>
      </c>
      <c r="M22" s="69" t="str">
        <f>IF(AND('GESTION ACADEMIA'!$Y$49="Alta",'GESTION ACADEMIA'!$AA$49="Leve"),CONCATENATE("R7C",'GESTION ACADEMIA'!$O$49),"")</f>
        <v/>
      </c>
      <c r="N22" s="69" t="str">
        <f>IF(AND('GESTION ACADEMIA'!$Y$50="Alta",'GESTION ACADEMIA'!$AA$50="Leve"),CONCATENATE("R7C",'GESTION ACADEMIA'!$O$50),"")</f>
        <v/>
      </c>
      <c r="O22" s="70" t="str">
        <f>IF(AND('GESTION ACADEMIA'!$Y$51="Alta",'GESTION ACADEMIA'!$AA$51="Leve"),CONCATENATE("R7C",'GESTION ACADEMIA'!$O$51),"")</f>
        <v/>
      </c>
      <c r="P22" s="68" t="str">
        <f>IF(AND('GESTION ACADEMIA'!$Y$46="Alta",'GESTION ACADEMIA'!$AA$46="Menor"),CONCATENATE("R7C",'GESTION ACADEMIA'!$O$46),"")</f>
        <v/>
      </c>
      <c r="Q22" s="69" t="str">
        <f>IF(AND('GESTION ACADEMIA'!$Y$47="Alta",'GESTION ACADEMIA'!$AA$47="Menor"),CONCATENATE("R7C",'GESTION ACADEMIA'!$O$47),"")</f>
        <v/>
      </c>
      <c r="R22" s="69" t="str">
        <f>IF(AND('GESTION ACADEMIA'!$Y$48="Alta",'GESTION ACADEMIA'!$AA$48="Menor"),CONCATENATE("R7C",'GESTION ACADEMIA'!$O$48),"")</f>
        <v/>
      </c>
      <c r="S22" s="69" t="str">
        <f>IF(AND('GESTION ACADEMIA'!$Y$49="Alta",'GESTION ACADEMIA'!$AA$49="Menor"),CONCATENATE("R7C",'GESTION ACADEMIA'!$O$49),"")</f>
        <v/>
      </c>
      <c r="T22" s="69" t="str">
        <f>IF(AND('GESTION ACADEMIA'!$Y$50="Alta",'GESTION ACADEMIA'!$AA$50="Menor"),CONCATENATE("R7C",'GESTION ACADEMIA'!$O$50),"")</f>
        <v/>
      </c>
      <c r="U22" s="70" t="str">
        <f>IF(AND('GESTION ACADEMIA'!$Y$51="Alta",'GESTION ACADEMIA'!$AA$51="Menor"),CONCATENATE("R7C",'GESTION ACADEMIA'!$O$51),"")</f>
        <v/>
      </c>
      <c r="V22" s="52" t="str">
        <f>IF(AND('GESTION ACADEMIA'!$Y$46="Alta",'GESTION ACADEMIA'!$AA$46="Moderado"),CONCATENATE("R7C",'GESTION ACADEMIA'!$O$46),"")</f>
        <v/>
      </c>
      <c r="W22" s="53" t="str">
        <f>IF(AND('GESTION ACADEMIA'!$Y$47="Alta",'GESTION ACADEMIA'!$AA$47="Moderado"),CONCATENATE("R7C",'GESTION ACADEMIA'!$O$47),"")</f>
        <v/>
      </c>
      <c r="X22" s="58" t="str">
        <f>IF(AND('GESTION ACADEMIA'!$Y$48="Alta",'GESTION ACADEMIA'!$AA$48="Moderado"),CONCATENATE("R7C",'GESTION ACADEMIA'!$O$48),"")</f>
        <v/>
      </c>
      <c r="Y22" s="58" t="str">
        <f>IF(AND('GESTION ACADEMIA'!$Y$49="Alta",'GESTION ACADEMIA'!$AA$49="Moderado"),CONCATENATE("R7C",'GESTION ACADEMIA'!$O$49),"")</f>
        <v/>
      </c>
      <c r="Z22" s="58" t="str">
        <f>IF(AND('GESTION ACADEMIA'!$Y$50="Alta",'GESTION ACADEMIA'!$AA$50="Moderado"),CONCATENATE("R7C",'GESTION ACADEMIA'!$O$50),"")</f>
        <v/>
      </c>
      <c r="AA22" s="54" t="str">
        <f>IF(AND('GESTION ACADEMIA'!$Y$51="Alta",'GESTION ACADEMIA'!$AA$51="Moderado"),CONCATENATE("R7C",'GESTION ACADEMIA'!$O$51),"")</f>
        <v/>
      </c>
      <c r="AB22" s="52" t="str">
        <f>IF(AND('GESTION ACADEMIA'!$Y$46="Alta",'GESTION ACADEMIA'!$AA$46="Mayor"),CONCATENATE("R7C",'GESTION ACADEMIA'!$O$46),"")</f>
        <v/>
      </c>
      <c r="AC22" s="53" t="str">
        <f>IF(AND('GESTION ACADEMIA'!$Y$47="Alta",'GESTION ACADEMIA'!$AA$47="Mayor"),CONCATENATE("R7C",'GESTION ACADEMIA'!$O$47),"")</f>
        <v/>
      </c>
      <c r="AD22" s="58" t="str">
        <f>IF(AND('GESTION ACADEMIA'!$Y$48="Alta",'GESTION ACADEMIA'!$AA$48="Mayor"),CONCATENATE("R7C",'GESTION ACADEMIA'!$O$48),"")</f>
        <v/>
      </c>
      <c r="AE22" s="58" t="str">
        <f>IF(AND('GESTION ACADEMIA'!$Y$49="Alta",'GESTION ACADEMIA'!$AA$49="Mayor"),CONCATENATE("R7C",'GESTION ACADEMIA'!$O$49),"")</f>
        <v/>
      </c>
      <c r="AF22" s="58" t="str">
        <f>IF(AND('GESTION ACADEMIA'!$Y$50="Alta",'GESTION ACADEMIA'!$AA$50="Mayor"),CONCATENATE("R7C",'GESTION ACADEMIA'!$O$50),"")</f>
        <v/>
      </c>
      <c r="AG22" s="54" t="str">
        <f>IF(AND('GESTION ACADEMIA'!$Y$51="Alta",'GESTION ACADEMIA'!$AA$51="Mayor"),CONCATENATE("R7C",'GESTION ACADEMIA'!$O$51),"")</f>
        <v/>
      </c>
      <c r="AH22" s="55" t="str">
        <f>IF(AND('GESTION ACADEMIA'!$Y$46="Alta",'GESTION ACADEMIA'!$AA$46="Catastrófico"),CONCATENATE("R7C",'GESTION ACADEMIA'!$O$46),"")</f>
        <v/>
      </c>
      <c r="AI22" s="56" t="str">
        <f>IF(AND('GESTION ACADEMIA'!$Y$47="Alta",'GESTION ACADEMIA'!$AA$47="Catastrófico"),CONCATENATE("R7C",'GESTION ACADEMIA'!$O$47),"")</f>
        <v/>
      </c>
      <c r="AJ22" s="56" t="str">
        <f>IF(AND('GESTION ACADEMIA'!$Y$48="Alta",'GESTION ACADEMIA'!$AA$48="Catastrófico"),CONCATENATE("R7C",'GESTION ACADEMIA'!$O$48),"")</f>
        <v/>
      </c>
      <c r="AK22" s="56" t="str">
        <f>IF(AND('GESTION ACADEMIA'!$Y$49="Alta",'GESTION ACADEMIA'!$AA$49="Catastrófico"),CONCATENATE("R7C",'GESTION ACADEMIA'!$O$49),"")</f>
        <v/>
      </c>
      <c r="AL22" s="56" t="str">
        <f>IF(AND('GESTION ACADEMIA'!$Y$50="Alta",'GESTION ACADEMIA'!$AA$50="Catastrófico"),CONCATENATE("R7C",'GESTION ACADEMIA'!$O$50),"")</f>
        <v/>
      </c>
      <c r="AM22" s="57" t="str">
        <f>IF(AND('GESTION ACADEMIA'!$Y$51="Alta",'GESTION ACADEMIA'!$AA$51="Catastrófico"),CONCATENATE("R7C",'GESTION ACADEMIA'!$O$51),"")</f>
        <v/>
      </c>
      <c r="AN22" s="84"/>
      <c r="AO22" s="341"/>
      <c r="AP22" s="342"/>
      <c r="AQ22" s="342"/>
      <c r="AR22" s="342"/>
      <c r="AS22" s="342"/>
      <c r="AT22" s="343"/>
      <c r="AU22" s="84"/>
      <c r="AV22" s="84"/>
      <c r="AW22" s="84"/>
      <c r="AX22" s="84"/>
      <c r="AY22" s="84"/>
      <c r="AZ22" s="84"/>
      <c r="BA22" s="84"/>
      <c r="BB22" s="84"/>
      <c r="BC22" s="84"/>
      <c r="BD22" s="84"/>
      <c r="BE22" s="84"/>
      <c r="BF22" s="84"/>
      <c r="BG22" s="84"/>
      <c r="BH22" s="84"/>
      <c r="BI22" s="84"/>
      <c r="BJ22" s="84"/>
      <c r="BK22" s="84"/>
      <c r="BL22" s="84"/>
      <c r="BM22" s="84"/>
      <c r="BN22" s="84"/>
      <c r="BO22" s="84"/>
      <c r="BP22" s="84"/>
      <c r="BQ22" s="84"/>
      <c r="BR22" s="84"/>
      <c r="BS22" s="84"/>
      <c r="BT22" s="84"/>
      <c r="BU22" s="84"/>
      <c r="BV22" s="84"/>
      <c r="BW22" s="84"/>
      <c r="BX22" s="84"/>
    </row>
    <row r="23" spans="1:76" ht="15" customHeight="1" x14ac:dyDescent="0.25">
      <c r="A23" s="84"/>
      <c r="B23" s="290"/>
      <c r="C23" s="290"/>
      <c r="D23" s="291"/>
      <c r="E23" s="331"/>
      <c r="F23" s="332"/>
      <c r="G23" s="332"/>
      <c r="H23" s="332"/>
      <c r="I23" s="348"/>
      <c r="J23" s="68" t="str">
        <f>IF(AND('GESTION ACADEMIA'!$Y$52="Alta",'GESTION ACADEMIA'!$AA$52="Leve"),CONCATENATE("R8C",'GESTION ACADEMIA'!$O$52),"")</f>
        <v/>
      </c>
      <c r="K23" s="69" t="str">
        <f>IF(AND('GESTION ACADEMIA'!$Y$53="Alta",'GESTION ACADEMIA'!$AA$53="Leve"),CONCATENATE("R8C",'GESTION ACADEMIA'!$O$53),"")</f>
        <v/>
      </c>
      <c r="L23" s="69" t="str">
        <f>IF(AND('GESTION ACADEMIA'!$Y$54="Alta",'GESTION ACADEMIA'!$AA$54="Leve"),CONCATENATE("R8C",'GESTION ACADEMIA'!$O$54),"")</f>
        <v/>
      </c>
      <c r="M23" s="69" t="str">
        <f>IF(AND('GESTION ACADEMIA'!$Y$55="Alta",'GESTION ACADEMIA'!$AA$55="Leve"),CONCATENATE("R8C",'GESTION ACADEMIA'!$O$55),"")</f>
        <v/>
      </c>
      <c r="N23" s="69" t="str">
        <f>IF(AND('GESTION ACADEMIA'!$Y$56="Alta",'GESTION ACADEMIA'!$AA$56="Leve"),CONCATENATE("R8C",'GESTION ACADEMIA'!$O$56),"")</f>
        <v/>
      </c>
      <c r="O23" s="70" t="str">
        <f>IF(AND('GESTION ACADEMIA'!$Y$57="Alta",'GESTION ACADEMIA'!$AA$57="Leve"),CONCATENATE("R8C",'GESTION ACADEMIA'!$O$57),"")</f>
        <v/>
      </c>
      <c r="P23" s="68" t="str">
        <f>IF(AND('GESTION ACADEMIA'!$Y$52="Alta",'GESTION ACADEMIA'!$AA$52="Menor"),CONCATENATE("R8C",'GESTION ACADEMIA'!$O$52),"")</f>
        <v/>
      </c>
      <c r="Q23" s="69" t="str">
        <f>IF(AND('GESTION ACADEMIA'!$Y$53="Alta",'GESTION ACADEMIA'!$AA$53="Menor"),CONCATENATE("R8C",'GESTION ACADEMIA'!$O$53),"")</f>
        <v/>
      </c>
      <c r="R23" s="69" t="str">
        <f>IF(AND('GESTION ACADEMIA'!$Y$54="Alta",'GESTION ACADEMIA'!$AA$54="Menor"),CONCATENATE("R8C",'GESTION ACADEMIA'!$O$54),"")</f>
        <v/>
      </c>
      <c r="S23" s="69" t="str">
        <f>IF(AND('GESTION ACADEMIA'!$Y$55="Alta",'GESTION ACADEMIA'!$AA$55="Menor"),CONCATENATE("R8C",'GESTION ACADEMIA'!$O$55),"")</f>
        <v/>
      </c>
      <c r="T23" s="69" t="str">
        <f>IF(AND('GESTION ACADEMIA'!$Y$56="Alta",'GESTION ACADEMIA'!$AA$56="Menor"),CONCATENATE("R8C",'GESTION ACADEMIA'!$O$56),"")</f>
        <v/>
      </c>
      <c r="U23" s="70" t="str">
        <f>IF(AND('GESTION ACADEMIA'!$Y$57="Alta",'GESTION ACADEMIA'!$AA$57="Menor"),CONCATENATE("R8C",'GESTION ACADEMIA'!$O$57),"")</f>
        <v/>
      </c>
      <c r="V23" s="52" t="str">
        <f>IF(AND('GESTION ACADEMIA'!$Y$52="Alta",'GESTION ACADEMIA'!$AA$52="Moderado"),CONCATENATE("R8C",'GESTION ACADEMIA'!$O$52),"")</f>
        <v/>
      </c>
      <c r="W23" s="53" t="str">
        <f>IF(AND('GESTION ACADEMIA'!$Y$53="Alta",'GESTION ACADEMIA'!$AA$53="Moderado"),CONCATENATE("R8C",'GESTION ACADEMIA'!$O$53),"")</f>
        <v/>
      </c>
      <c r="X23" s="58" t="str">
        <f>IF(AND('GESTION ACADEMIA'!$Y$54="Alta",'GESTION ACADEMIA'!$AA$54="Moderado"),CONCATENATE("R8C",'GESTION ACADEMIA'!$O$54),"")</f>
        <v/>
      </c>
      <c r="Y23" s="58" t="str">
        <f>IF(AND('GESTION ACADEMIA'!$Y$55="Alta",'GESTION ACADEMIA'!$AA$55="Moderado"),CONCATENATE("R8C",'GESTION ACADEMIA'!$O$55),"")</f>
        <v/>
      </c>
      <c r="Z23" s="58" t="str">
        <f>IF(AND('GESTION ACADEMIA'!$Y$56="Alta",'GESTION ACADEMIA'!$AA$56="Moderado"),CONCATENATE("R8C",'GESTION ACADEMIA'!$O$56),"")</f>
        <v/>
      </c>
      <c r="AA23" s="54" t="str">
        <f>IF(AND('GESTION ACADEMIA'!$Y$57="Alta",'GESTION ACADEMIA'!$AA$57="Moderado"),CONCATENATE("R8C",'GESTION ACADEMIA'!$O$57),"")</f>
        <v/>
      </c>
      <c r="AB23" s="52" t="str">
        <f>IF(AND('GESTION ACADEMIA'!$Y$52="Alta",'GESTION ACADEMIA'!$AA$52="Mayor"),CONCATENATE("R8C",'GESTION ACADEMIA'!$O$52),"")</f>
        <v/>
      </c>
      <c r="AC23" s="53" t="str">
        <f>IF(AND('GESTION ACADEMIA'!$Y$53="Alta",'GESTION ACADEMIA'!$AA$53="Mayor"),CONCATENATE("R8C",'GESTION ACADEMIA'!$O$53),"")</f>
        <v/>
      </c>
      <c r="AD23" s="58" t="str">
        <f>IF(AND('GESTION ACADEMIA'!$Y$54="Alta",'GESTION ACADEMIA'!$AA$54="Mayor"),CONCATENATE("R8C",'GESTION ACADEMIA'!$O$54),"")</f>
        <v/>
      </c>
      <c r="AE23" s="58" t="str">
        <f>IF(AND('GESTION ACADEMIA'!$Y$55="Alta",'GESTION ACADEMIA'!$AA$55="Mayor"),CONCATENATE("R8C",'GESTION ACADEMIA'!$O$55),"")</f>
        <v/>
      </c>
      <c r="AF23" s="58" t="str">
        <f>IF(AND('GESTION ACADEMIA'!$Y$56="Alta",'GESTION ACADEMIA'!$AA$56="Mayor"),CONCATENATE("R8C",'GESTION ACADEMIA'!$O$56),"")</f>
        <v/>
      </c>
      <c r="AG23" s="54" t="str">
        <f>IF(AND('GESTION ACADEMIA'!$Y$57="Alta",'GESTION ACADEMIA'!$AA$57="Mayor"),CONCATENATE("R8C",'GESTION ACADEMIA'!$O$57),"")</f>
        <v/>
      </c>
      <c r="AH23" s="55" t="str">
        <f>IF(AND('GESTION ACADEMIA'!$Y$52="Alta",'GESTION ACADEMIA'!$AA$52="Catastrófico"),CONCATENATE("R8C",'GESTION ACADEMIA'!$O$52),"")</f>
        <v/>
      </c>
      <c r="AI23" s="56" t="str">
        <f>IF(AND('GESTION ACADEMIA'!$Y$53="Alta",'GESTION ACADEMIA'!$AA$53="Catastrófico"),CONCATENATE("R8C",'GESTION ACADEMIA'!$O$53),"")</f>
        <v/>
      </c>
      <c r="AJ23" s="56" t="str">
        <f>IF(AND('GESTION ACADEMIA'!$Y$54="Alta",'GESTION ACADEMIA'!$AA$54="Catastrófico"),CONCATENATE("R8C",'GESTION ACADEMIA'!$O$54),"")</f>
        <v/>
      </c>
      <c r="AK23" s="56" t="str">
        <f>IF(AND('GESTION ACADEMIA'!$Y$55="Alta",'GESTION ACADEMIA'!$AA$55="Catastrófico"),CONCATENATE("R8C",'GESTION ACADEMIA'!$O$55),"")</f>
        <v/>
      </c>
      <c r="AL23" s="56" t="str">
        <f>IF(AND('GESTION ACADEMIA'!$Y$56="Alta",'GESTION ACADEMIA'!$AA$56="Catastrófico"),CONCATENATE("R8C",'GESTION ACADEMIA'!$O$56),"")</f>
        <v/>
      </c>
      <c r="AM23" s="57" t="str">
        <f>IF(AND('GESTION ACADEMIA'!$Y$57="Alta",'GESTION ACADEMIA'!$AA$57="Catastrófico"),CONCATENATE("R8C",'GESTION ACADEMIA'!$O$57),"")</f>
        <v/>
      </c>
      <c r="AN23" s="84"/>
      <c r="AO23" s="341"/>
      <c r="AP23" s="342"/>
      <c r="AQ23" s="342"/>
      <c r="AR23" s="342"/>
      <c r="AS23" s="342"/>
      <c r="AT23" s="343"/>
      <c r="AU23" s="84"/>
      <c r="AV23" s="84"/>
      <c r="AW23" s="84"/>
      <c r="AX23" s="84"/>
      <c r="AY23" s="84"/>
      <c r="AZ23" s="84"/>
      <c r="BA23" s="84"/>
      <c r="BB23" s="84"/>
      <c r="BC23" s="84"/>
      <c r="BD23" s="84"/>
      <c r="BE23" s="84"/>
      <c r="BF23" s="84"/>
      <c r="BG23" s="84"/>
      <c r="BH23" s="84"/>
      <c r="BI23" s="84"/>
      <c r="BJ23" s="84"/>
      <c r="BK23" s="84"/>
      <c r="BL23" s="84"/>
      <c r="BM23" s="84"/>
      <c r="BN23" s="84"/>
      <c r="BO23" s="84"/>
      <c r="BP23" s="84"/>
      <c r="BQ23" s="84"/>
      <c r="BR23" s="84"/>
      <c r="BS23" s="84"/>
      <c r="BT23" s="84"/>
      <c r="BU23" s="84"/>
      <c r="BV23" s="84"/>
      <c r="BW23" s="84"/>
      <c r="BX23" s="84"/>
    </row>
    <row r="24" spans="1:76" ht="15" customHeight="1" x14ac:dyDescent="0.25">
      <c r="A24" s="84"/>
      <c r="B24" s="290"/>
      <c r="C24" s="290"/>
      <c r="D24" s="291"/>
      <c r="E24" s="331"/>
      <c r="F24" s="332"/>
      <c r="G24" s="332"/>
      <c r="H24" s="332"/>
      <c r="I24" s="348"/>
      <c r="J24" s="68" t="str">
        <f>IF(AND('GESTION ACADEMIA'!$Y$58="Alta",'GESTION ACADEMIA'!$AA$58="Leve"),CONCATENATE("R9C",'GESTION ACADEMIA'!$O$58),"")</f>
        <v/>
      </c>
      <c r="K24" s="69" t="str">
        <f>IF(AND('GESTION ACADEMIA'!$Y$59="Alta",'GESTION ACADEMIA'!$AA$59="Leve"),CONCATENATE("R9C",'GESTION ACADEMIA'!$O$59),"")</f>
        <v/>
      </c>
      <c r="L24" s="69" t="str">
        <f>IF(AND('GESTION ACADEMIA'!$Y$60="Alta",'GESTION ACADEMIA'!$AA$60="Leve"),CONCATENATE("R9C",'GESTION ACADEMIA'!$O$60),"")</f>
        <v/>
      </c>
      <c r="M24" s="69" t="str">
        <f>IF(AND('GESTION ACADEMIA'!$Y$61="Alta",'GESTION ACADEMIA'!$AA$61="Leve"),CONCATENATE("R9C",'GESTION ACADEMIA'!$O$61),"")</f>
        <v/>
      </c>
      <c r="N24" s="69" t="str">
        <f>IF(AND('GESTION ACADEMIA'!$Y$62="Alta",'GESTION ACADEMIA'!$AA$62="Leve"),CONCATENATE("R9C",'GESTION ACADEMIA'!$O$62),"")</f>
        <v/>
      </c>
      <c r="O24" s="70" t="str">
        <f>IF(AND('GESTION ACADEMIA'!$Y$63="Alta",'GESTION ACADEMIA'!$AA$63="Leve"),CONCATENATE("R9C",'GESTION ACADEMIA'!$O$63),"")</f>
        <v/>
      </c>
      <c r="P24" s="68" t="str">
        <f>IF(AND('GESTION ACADEMIA'!$Y$58="Alta",'GESTION ACADEMIA'!$AA$58="Menor"),CONCATENATE("R9C",'GESTION ACADEMIA'!$O$58),"")</f>
        <v/>
      </c>
      <c r="Q24" s="69" t="str">
        <f>IF(AND('GESTION ACADEMIA'!$Y$59="Alta",'GESTION ACADEMIA'!$AA$59="Menor"),CONCATENATE("R9C",'GESTION ACADEMIA'!$O$59),"")</f>
        <v/>
      </c>
      <c r="R24" s="69" t="str">
        <f>IF(AND('GESTION ACADEMIA'!$Y$60="Alta",'GESTION ACADEMIA'!$AA$60="Menor"),CONCATENATE("R9C",'GESTION ACADEMIA'!$O$60),"")</f>
        <v/>
      </c>
      <c r="S24" s="69" t="str">
        <f>IF(AND('GESTION ACADEMIA'!$Y$61="Alta",'GESTION ACADEMIA'!$AA$61="Menor"),CONCATENATE("R9C",'GESTION ACADEMIA'!$O$61),"")</f>
        <v/>
      </c>
      <c r="T24" s="69" t="str">
        <f>IF(AND('GESTION ACADEMIA'!$Y$62="Alta",'GESTION ACADEMIA'!$AA$62="Menor"),CONCATENATE("R9C",'GESTION ACADEMIA'!$O$62),"")</f>
        <v/>
      </c>
      <c r="U24" s="70" t="str">
        <f>IF(AND('GESTION ACADEMIA'!$Y$63="Alta",'GESTION ACADEMIA'!$AA$63="Menor"),CONCATENATE("R9C",'GESTION ACADEMIA'!$O$63),"")</f>
        <v/>
      </c>
      <c r="V24" s="52" t="str">
        <f>IF(AND('GESTION ACADEMIA'!$Y$58="Alta",'GESTION ACADEMIA'!$AA$58="Moderado"),CONCATENATE("R9C",'GESTION ACADEMIA'!$O$58),"")</f>
        <v/>
      </c>
      <c r="W24" s="53" t="str">
        <f>IF(AND('GESTION ACADEMIA'!$Y$59="Alta",'GESTION ACADEMIA'!$AA$59="Moderado"),CONCATENATE("R9C",'GESTION ACADEMIA'!$O$59),"")</f>
        <v/>
      </c>
      <c r="X24" s="58" t="str">
        <f>IF(AND('GESTION ACADEMIA'!$Y$60="Alta",'GESTION ACADEMIA'!$AA$60="Moderado"),CONCATENATE("R9C",'GESTION ACADEMIA'!$O$60),"")</f>
        <v/>
      </c>
      <c r="Y24" s="58" t="str">
        <f>IF(AND('GESTION ACADEMIA'!$Y$61="Alta",'GESTION ACADEMIA'!$AA$61="Moderado"),CONCATENATE("R9C",'GESTION ACADEMIA'!$O$61),"")</f>
        <v/>
      </c>
      <c r="Z24" s="58" t="str">
        <f>IF(AND('GESTION ACADEMIA'!$Y$62="Alta",'GESTION ACADEMIA'!$AA$62="Moderado"),CONCATENATE("R9C",'GESTION ACADEMIA'!$O$62),"")</f>
        <v/>
      </c>
      <c r="AA24" s="54" t="str">
        <f>IF(AND('GESTION ACADEMIA'!$Y$63="Alta",'GESTION ACADEMIA'!$AA$63="Moderado"),CONCATENATE("R9C",'GESTION ACADEMIA'!$O$63),"")</f>
        <v/>
      </c>
      <c r="AB24" s="52" t="str">
        <f>IF(AND('GESTION ACADEMIA'!$Y$58="Alta",'GESTION ACADEMIA'!$AA$58="Mayor"),CONCATENATE("R9C",'GESTION ACADEMIA'!$O$58),"")</f>
        <v/>
      </c>
      <c r="AC24" s="53" t="str">
        <f>IF(AND('GESTION ACADEMIA'!$Y$59="Alta",'GESTION ACADEMIA'!$AA$59="Mayor"),CONCATENATE("R9C",'GESTION ACADEMIA'!$O$59),"")</f>
        <v/>
      </c>
      <c r="AD24" s="58" t="str">
        <f>IF(AND('GESTION ACADEMIA'!$Y$60="Alta",'GESTION ACADEMIA'!$AA$60="Mayor"),CONCATENATE("R9C",'GESTION ACADEMIA'!$O$60),"")</f>
        <v/>
      </c>
      <c r="AE24" s="58" t="str">
        <f>IF(AND('GESTION ACADEMIA'!$Y$61="Alta",'GESTION ACADEMIA'!$AA$61="Mayor"),CONCATENATE("R9C",'GESTION ACADEMIA'!$O$61),"")</f>
        <v/>
      </c>
      <c r="AF24" s="58" t="str">
        <f>IF(AND('GESTION ACADEMIA'!$Y$62="Alta",'GESTION ACADEMIA'!$AA$62="Mayor"),CONCATENATE("R9C",'GESTION ACADEMIA'!$O$62),"")</f>
        <v/>
      </c>
      <c r="AG24" s="54" t="str">
        <f>IF(AND('GESTION ACADEMIA'!$Y$63="Alta",'GESTION ACADEMIA'!$AA$63="Mayor"),CONCATENATE("R9C",'GESTION ACADEMIA'!$O$63),"")</f>
        <v/>
      </c>
      <c r="AH24" s="55" t="str">
        <f>IF(AND('GESTION ACADEMIA'!$Y$58="Alta",'GESTION ACADEMIA'!$AA$58="Catastrófico"),CONCATENATE("R9C",'GESTION ACADEMIA'!$O$58),"")</f>
        <v/>
      </c>
      <c r="AI24" s="56" t="str">
        <f>IF(AND('GESTION ACADEMIA'!$Y$59="Alta",'GESTION ACADEMIA'!$AA$59="Catastrófico"),CONCATENATE("R9C",'GESTION ACADEMIA'!$O$59),"")</f>
        <v/>
      </c>
      <c r="AJ24" s="56" t="str">
        <f>IF(AND('GESTION ACADEMIA'!$Y$60="Alta",'GESTION ACADEMIA'!$AA$60="Catastrófico"),CONCATENATE("R9C",'GESTION ACADEMIA'!$O$60),"")</f>
        <v/>
      </c>
      <c r="AK24" s="56" t="str">
        <f>IF(AND('GESTION ACADEMIA'!$Y$61="Alta",'GESTION ACADEMIA'!$AA$61="Catastrófico"),CONCATENATE("R9C",'GESTION ACADEMIA'!$O$61),"")</f>
        <v/>
      </c>
      <c r="AL24" s="56" t="str">
        <f>IF(AND('GESTION ACADEMIA'!$Y$62="Alta",'GESTION ACADEMIA'!$AA$62="Catastrófico"),CONCATENATE("R9C",'GESTION ACADEMIA'!$O$62),"")</f>
        <v/>
      </c>
      <c r="AM24" s="57" t="str">
        <f>IF(AND('GESTION ACADEMIA'!$Y$63="Alta",'GESTION ACADEMIA'!$AA$63="Catastrófico"),CONCATENATE("R9C",'GESTION ACADEMIA'!$O$63),"")</f>
        <v/>
      </c>
      <c r="AN24" s="84"/>
      <c r="AO24" s="341"/>
      <c r="AP24" s="342"/>
      <c r="AQ24" s="342"/>
      <c r="AR24" s="342"/>
      <c r="AS24" s="342"/>
      <c r="AT24" s="343"/>
      <c r="AU24" s="84"/>
      <c r="AV24" s="84"/>
      <c r="AW24" s="84"/>
      <c r="AX24" s="84"/>
      <c r="AY24" s="84"/>
      <c r="AZ24" s="84"/>
      <c r="BA24" s="84"/>
      <c r="BB24" s="84"/>
      <c r="BC24" s="84"/>
      <c r="BD24" s="84"/>
      <c r="BE24" s="84"/>
      <c r="BF24" s="84"/>
      <c r="BG24" s="84"/>
      <c r="BH24" s="84"/>
      <c r="BI24" s="84"/>
      <c r="BJ24" s="84"/>
      <c r="BK24" s="84"/>
      <c r="BL24" s="84"/>
      <c r="BM24" s="84"/>
      <c r="BN24" s="84"/>
      <c r="BO24" s="84"/>
      <c r="BP24" s="84"/>
      <c r="BQ24" s="84"/>
      <c r="BR24" s="84"/>
      <c r="BS24" s="84"/>
      <c r="BT24" s="84"/>
      <c r="BU24" s="84"/>
      <c r="BV24" s="84"/>
      <c r="BW24" s="84"/>
      <c r="BX24" s="84"/>
    </row>
    <row r="25" spans="1:76" ht="15.75" customHeight="1" thickBot="1" x14ac:dyDescent="0.3">
      <c r="A25" s="84"/>
      <c r="B25" s="290"/>
      <c r="C25" s="290"/>
      <c r="D25" s="291"/>
      <c r="E25" s="334"/>
      <c r="F25" s="335"/>
      <c r="G25" s="335"/>
      <c r="H25" s="335"/>
      <c r="I25" s="335"/>
      <c r="J25" s="71" t="str">
        <f>IF(AND('GESTION ACADEMIA'!$Y$64="Alta",'GESTION ACADEMIA'!$AA$64="Leve"),CONCATENATE("R10C",'GESTION ACADEMIA'!$O$64),"")</f>
        <v/>
      </c>
      <c r="K25" s="72" t="str">
        <f>IF(AND('GESTION ACADEMIA'!$Y$65="Alta",'GESTION ACADEMIA'!$AA$65="Leve"),CONCATENATE("R10C",'GESTION ACADEMIA'!$O$65),"")</f>
        <v/>
      </c>
      <c r="L25" s="72" t="str">
        <f>IF(AND('GESTION ACADEMIA'!$Y$66="Alta",'GESTION ACADEMIA'!$AA$66="Leve"),CONCATENATE("R10C",'GESTION ACADEMIA'!$O$66),"")</f>
        <v/>
      </c>
      <c r="M25" s="72" t="str">
        <f>IF(AND('GESTION ACADEMIA'!$Y$67="Alta",'GESTION ACADEMIA'!$AA$67="Leve"),CONCATENATE("R10C",'GESTION ACADEMIA'!$O$67),"")</f>
        <v/>
      </c>
      <c r="N25" s="72" t="str">
        <f>IF(AND('GESTION ACADEMIA'!$Y$68="Alta",'GESTION ACADEMIA'!$AA$68="Leve"),CONCATENATE("R10C",'GESTION ACADEMIA'!$O$68),"")</f>
        <v/>
      </c>
      <c r="O25" s="73" t="str">
        <f>IF(AND('GESTION ACADEMIA'!$Y$69="Alta",'GESTION ACADEMIA'!$AA$69="Leve"),CONCATENATE("R10C",'GESTION ACADEMIA'!$O$69),"")</f>
        <v/>
      </c>
      <c r="P25" s="71" t="str">
        <f>IF(AND('GESTION ACADEMIA'!$Y$64="Alta",'GESTION ACADEMIA'!$AA$64="Menor"),CONCATENATE("R10C",'GESTION ACADEMIA'!$O$64),"")</f>
        <v/>
      </c>
      <c r="Q25" s="72" t="str">
        <f>IF(AND('GESTION ACADEMIA'!$Y$65="Alta",'GESTION ACADEMIA'!$AA$65="Menor"),CONCATENATE("R10C",'GESTION ACADEMIA'!$O$65),"")</f>
        <v/>
      </c>
      <c r="R25" s="72" t="str">
        <f>IF(AND('GESTION ACADEMIA'!$Y$66="Alta",'GESTION ACADEMIA'!$AA$66="Menor"),CONCATENATE("R10C",'GESTION ACADEMIA'!$O$66),"")</f>
        <v/>
      </c>
      <c r="S25" s="72" t="str">
        <f>IF(AND('GESTION ACADEMIA'!$Y$67="Alta",'GESTION ACADEMIA'!$AA$67="Menor"),CONCATENATE("R10C",'GESTION ACADEMIA'!$O$67),"")</f>
        <v/>
      </c>
      <c r="T25" s="72" t="str">
        <f>IF(AND('GESTION ACADEMIA'!$Y$68="Alta",'GESTION ACADEMIA'!$AA$68="Menor"),CONCATENATE("R10C",'GESTION ACADEMIA'!$O$68),"")</f>
        <v/>
      </c>
      <c r="U25" s="73" t="str">
        <f>IF(AND('GESTION ACADEMIA'!$Y$69="Alta",'GESTION ACADEMIA'!$AA$69="Menor"),CONCATENATE("R10C",'GESTION ACADEMIA'!$O$69),"")</f>
        <v/>
      </c>
      <c r="V25" s="59" t="str">
        <f>IF(AND('GESTION ACADEMIA'!$Y$64="Alta",'GESTION ACADEMIA'!$AA$64="Moderado"),CONCATENATE("R10C",'GESTION ACADEMIA'!$O$64),"")</f>
        <v/>
      </c>
      <c r="W25" s="60" t="str">
        <f>IF(AND('GESTION ACADEMIA'!$Y$65="Alta",'GESTION ACADEMIA'!$AA$65="Moderado"),CONCATENATE("R10C",'GESTION ACADEMIA'!$O$65),"")</f>
        <v/>
      </c>
      <c r="X25" s="60" t="str">
        <f>IF(AND('GESTION ACADEMIA'!$Y$66="Alta",'GESTION ACADEMIA'!$AA$66="Moderado"),CONCATENATE("R10C",'GESTION ACADEMIA'!$O$66),"")</f>
        <v/>
      </c>
      <c r="Y25" s="60" t="str">
        <f>IF(AND('GESTION ACADEMIA'!$Y$67="Alta",'GESTION ACADEMIA'!$AA$67="Moderado"),CONCATENATE("R10C",'GESTION ACADEMIA'!$O$67),"")</f>
        <v/>
      </c>
      <c r="Z25" s="60" t="str">
        <f>IF(AND('GESTION ACADEMIA'!$Y$68="Alta",'GESTION ACADEMIA'!$AA$68="Moderado"),CONCATENATE("R10C",'GESTION ACADEMIA'!$O$68),"")</f>
        <v/>
      </c>
      <c r="AA25" s="61" t="str">
        <f>IF(AND('GESTION ACADEMIA'!$Y$69="Alta",'GESTION ACADEMIA'!$AA$69="Moderado"),CONCATENATE("R10C",'GESTION ACADEMIA'!$O$69),"")</f>
        <v/>
      </c>
      <c r="AB25" s="59" t="str">
        <f>IF(AND('GESTION ACADEMIA'!$Y$64="Alta",'GESTION ACADEMIA'!$AA$64="Mayor"),CONCATENATE("R10C",'GESTION ACADEMIA'!$O$64),"")</f>
        <v/>
      </c>
      <c r="AC25" s="60" t="str">
        <f>IF(AND('GESTION ACADEMIA'!$Y$65="Alta",'GESTION ACADEMIA'!$AA$65="Mayor"),CONCATENATE("R10C",'GESTION ACADEMIA'!$O$65),"")</f>
        <v/>
      </c>
      <c r="AD25" s="60" t="str">
        <f>IF(AND('GESTION ACADEMIA'!$Y$66="Alta",'GESTION ACADEMIA'!$AA$66="Mayor"),CONCATENATE("R10C",'GESTION ACADEMIA'!$O$66),"")</f>
        <v/>
      </c>
      <c r="AE25" s="60" t="str">
        <f>IF(AND('GESTION ACADEMIA'!$Y$67="Alta",'GESTION ACADEMIA'!$AA$67="Mayor"),CONCATENATE("R10C",'GESTION ACADEMIA'!$O$67),"")</f>
        <v/>
      </c>
      <c r="AF25" s="60" t="str">
        <f>IF(AND('GESTION ACADEMIA'!$Y$68="Alta",'GESTION ACADEMIA'!$AA$68="Mayor"),CONCATENATE("R10C",'GESTION ACADEMIA'!$O$68),"")</f>
        <v/>
      </c>
      <c r="AG25" s="61" t="str">
        <f>IF(AND('GESTION ACADEMIA'!$Y$69="Alta",'GESTION ACADEMIA'!$AA$69="Mayor"),CONCATENATE("R10C",'GESTION ACADEMIA'!$O$69),"")</f>
        <v/>
      </c>
      <c r="AH25" s="62" t="str">
        <f>IF(AND('GESTION ACADEMIA'!$Y$64="Alta",'GESTION ACADEMIA'!$AA$64="Catastrófico"),CONCATENATE("R10C",'GESTION ACADEMIA'!$O$64),"")</f>
        <v/>
      </c>
      <c r="AI25" s="63" t="str">
        <f>IF(AND('GESTION ACADEMIA'!$Y$65="Alta",'GESTION ACADEMIA'!$AA$65="Catastrófico"),CONCATENATE("R10C",'GESTION ACADEMIA'!$O$65),"")</f>
        <v/>
      </c>
      <c r="AJ25" s="63" t="str">
        <f>IF(AND('GESTION ACADEMIA'!$Y$66="Alta",'GESTION ACADEMIA'!$AA$66="Catastrófico"),CONCATENATE("R10C",'GESTION ACADEMIA'!$O$66),"")</f>
        <v/>
      </c>
      <c r="AK25" s="63" t="str">
        <f>IF(AND('GESTION ACADEMIA'!$Y$67="Alta",'GESTION ACADEMIA'!$AA$67="Catastrófico"),CONCATENATE("R10C",'GESTION ACADEMIA'!$O$67),"")</f>
        <v/>
      </c>
      <c r="AL25" s="63" t="str">
        <f>IF(AND('GESTION ACADEMIA'!$Y$68="Alta",'GESTION ACADEMIA'!$AA$68="Catastrófico"),CONCATENATE("R10C",'GESTION ACADEMIA'!$O$68),"")</f>
        <v/>
      </c>
      <c r="AM25" s="64" t="str">
        <f>IF(AND('GESTION ACADEMIA'!$Y$69="Alta",'GESTION ACADEMIA'!$AA$69="Catastrófico"),CONCATENATE("R10C",'GESTION ACADEMIA'!$O$69),"")</f>
        <v/>
      </c>
      <c r="AN25" s="84"/>
      <c r="AO25" s="344"/>
      <c r="AP25" s="345"/>
      <c r="AQ25" s="345"/>
      <c r="AR25" s="345"/>
      <c r="AS25" s="345"/>
      <c r="AT25" s="346"/>
      <c r="AU25" s="84"/>
      <c r="AV25" s="84"/>
      <c r="AW25" s="84"/>
      <c r="AX25" s="84"/>
      <c r="AY25" s="84"/>
      <c r="AZ25" s="84"/>
      <c r="BA25" s="84"/>
      <c r="BB25" s="84"/>
      <c r="BC25" s="84"/>
      <c r="BD25" s="84"/>
      <c r="BE25" s="84"/>
      <c r="BF25" s="84"/>
      <c r="BG25" s="84"/>
      <c r="BH25" s="84"/>
      <c r="BI25" s="84"/>
      <c r="BJ25" s="84"/>
      <c r="BK25" s="84"/>
      <c r="BL25" s="84"/>
      <c r="BM25" s="84"/>
      <c r="BN25" s="84"/>
      <c r="BO25" s="84"/>
      <c r="BP25" s="84"/>
      <c r="BQ25" s="84"/>
      <c r="BR25" s="84"/>
      <c r="BS25" s="84"/>
      <c r="BT25" s="84"/>
      <c r="BU25" s="84"/>
      <c r="BV25" s="84"/>
      <c r="BW25" s="84"/>
      <c r="BX25" s="84"/>
    </row>
    <row r="26" spans="1:76" ht="15" customHeight="1" x14ac:dyDescent="0.25">
      <c r="A26" s="84"/>
      <c r="B26" s="290"/>
      <c r="C26" s="290"/>
      <c r="D26" s="291"/>
      <c r="E26" s="328" t="s">
        <v>117</v>
      </c>
      <c r="F26" s="329"/>
      <c r="G26" s="329"/>
      <c r="H26" s="329"/>
      <c r="I26" s="330"/>
      <c r="J26" s="65" t="str">
        <f ca="1">IF(AND('GESTION ACADEMIA'!$Y$10="Media",'GESTION ACADEMIA'!$AA$10="Leve"),CONCATENATE("R1C",'GESTION ACADEMIA'!$O$10),"")</f>
        <v/>
      </c>
      <c r="K26" s="66" t="str">
        <f ca="1">IF(AND('GESTION ACADEMIA'!$Y$11="Media",'GESTION ACADEMIA'!$AA$11="Leve"),CONCATENATE("R1C",'GESTION ACADEMIA'!$O$11),"")</f>
        <v/>
      </c>
      <c r="L26" s="66" t="str">
        <f ca="1">IF(AND('GESTION ACADEMIA'!$Y$12="Media",'GESTION ACADEMIA'!$AA$12="Leve"),CONCATENATE("R1C",'GESTION ACADEMIA'!$O$12),"")</f>
        <v/>
      </c>
      <c r="M26" s="66" t="str">
        <f>IF(AND('GESTION ACADEMIA'!$Y$13="Media",'GESTION ACADEMIA'!$AA$13="Leve"),CONCATENATE("R1C",'GESTION ACADEMIA'!$O$13),"")</f>
        <v/>
      </c>
      <c r="N26" s="66" t="str">
        <f>IF(AND('GESTION ACADEMIA'!$Y$14="Media",'GESTION ACADEMIA'!$AA$14="Leve"),CONCATENATE("R1C",'GESTION ACADEMIA'!$O$14),"")</f>
        <v/>
      </c>
      <c r="O26" s="67" t="str">
        <f>IF(AND('GESTION ACADEMIA'!$Y$15="Media",'GESTION ACADEMIA'!$AA$15="Leve"),CONCATENATE("R1C",'GESTION ACADEMIA'!$O$15),"")</f>
        <v/>
      </c>
      <c r="P26" s="65" t="str">
        <f ca="1">IF(AND('GESTION ACADEMIA'!$Y$10="Media",'GESTION ACADEMIA'!$AA$10="Menor"),CONCATENATE("R1C",'GESTION ACADEMIA'!$O$10),"")</f>
        <v/>
      </c>
      <c r="Q26" s="66" t="str">
        <f ca="1">IF(AND('GESTION ACADEMIA'!$Y$11="Media",'GESTION ACADEMIA'!$AA$11="Menor"),CONCATENATE("R1C",'GESTION ACADEMIA'!$O$11),"")</f>
        <v/>
      </c>
      <c r="R26" s="66" t="str">
        <f ca="1">IF(AND('GESTION ACADEMIA'!$Y$12="Media",'GESTION ACADEMIA'!$AA$12="Menor"),CONCATENATE("R1C",'GESTION ACADEMIA'!$O$12),"")</f>
        <v/>
      </c>
      <c r="S26" s="66" t="str">
        <f>IF(AND('GESTION ACADEMIA'!$Y$13="Media",'GESTION ACADEMIA'!$AA$13="Menor"),CONCATENATE("R1C",'GESTION ACADEMIA'!$O$13),"")</f>
        <v/>
      </c>
      <c r="T26" s="66" t="str">
        <f>IF(AND('GESTION ACADEMIA'!$Y$14="Media",'GESTION ACADEMIA'!$AA$14="Menor"),CONCATENATE("R1C",'GESTION ACADEMIA'!$O$14),"")</f>
        <v/>
      </c>
      <c r="U26" s="67" t="str">
        <f>IF(AND('GESTION ACADEMIA'!$Y$15="Media",'GESTION ACADEMIA'!$AA$15="Menor"),CONCATENATE("R1C",'GESTION ACADEMIA'!$O$15),"")</f>
        <v/>
      </c>
      <c r="V26" s="65" t="str">
        <f ca="1">IF(AND('GESTION ACADEMIA'!$Y$10="Media",'GESTION ACADEMIA'!$AA$10="Moderado"),CONCATENATE("R1C",'GESTION ACADEMIA'!$O$10),"")</f>
        <v>R1C1</v>
      </c>
      <c r="W26" s="66" t="str">
        <f ca="1">IF(AND('GESTION ACADEMIA'!$Y$11="Media",'GESTION ACADEMIA'!$AA$11="Moderado"),CONCATENATE("R1C",'GESTION ACADEMIA'!$O$11),"")</f>
        <v/>
      </c>
      <c r="X26" s="66" t="str">
        <f ca="1">IF(AND('GESTION ACADEMIA'!$Y$12="Media",'GESTION ACADEMIA'!$AA$12="Moderado"),CONCATENATE("R1C",'GESTION ACADEMIA'!$O$12),"")</f>
        <v/>
      </c>
      <c r="Y26" s="66" t="str">
        <f>IF(AND('GESTION ACADEMIA'!$Y$13="Media",'GESTION ACADEMIA'!$AA$13="Moderado"),CONCATENATE("R1C",'GESTION ACADEMIA'!$O$13),"")</f>
        <v/>
      </c>
      <c r="Z26" s="66" t="str">
        <f>IF(AND('GESTION ACADEMIA'!$Y$14="Media",'GESTION ACADEMIA'!$AA$14="Moderado"),CONCATENATE("R1C",'GESTION ACADEMIA'!$O$14),"")</f>
        <v/>
      </c>
      <c r="AA26" s="67" t="str">
        <f>IF(AND('GESTION ACADEMIA'!$Y$15="Media",'GESTION ACADEMIA'!$AA$15="Moderado"),CONCATENATE("R1C",'GESTION ACADEMIA'!$O$15),"")</f>
        <v/>
      </c>
      <c r="AB26" s="46" t="str">
        <f ca="1">IF(AND('GESTION ACADEMIA'!$Y$10="Media",'GESTION ACADEMIA'!$AA$10="Mayor"),CONCATENATE("R1C",'GESTION ACADEMIA'!$O$10),"")</f>
        <v/>
      </c>
      <c r="AC26" s="47" t="str">
        <f ca="1">IF(AND('GESTION ACADEMIA'!$Y$11="Media",'GESTION ACADEMIA'!$AA$11="Mayor"),CONCATENATE("R1C",'GESTION ACADEMIA'!$O$11),"")</f>
        <v/>
      </c>
      <c r="AD26" s="47" t="str">
        <f ca="1">IF(AND('GESTION ACADEMIA'!$Y$12="Media",'GESTION ACADEMIA'!$AA$12="Mayor"),CONCATENATE("R1C",'GESTION ACADEMIA'!$O$12),"")</f>
        <v/>
      </c>
      <c r="AE26" s="47" t="str">
        <f>IF(AND('GESTION ACADEMIA'!$Y$13="Media",'GESTION ACADEMIA'!$AA$13="Mayor"),CONCATENATE("R1C",'GESTION ACADEMIA'!$O$13),"")</f>
        <v/>
      </c>
      <c r="AF26" s="47" t="str">
        <f>IF(AND('GESTION ACADEMIA'!$Y$14="Media",'GESTION ACADEMIA'!$AA$14="Mayor"),CONCATENATE("R1C",'GESTION ACADEMIA'!$O$14),"")</f>
        <v/>
      </c>
      <c r="AG26" s="48" t="str">
        <f>IF(AND('GESTION ACADEMIA'!$Y$15="Media",'GESTION ACADEMIA'!$AA$15="Mayor"),CONCATENATE("R1C",'GESTION ACADEMIA'!$O$15),"")</f>
        <v/>
      </c>
      <c r="AH26" s="49" t="str">
        <f ca="1">IF(AND('GESTION ACADEMIA'!$Y$10="Media",'GESTION ACADEMIA'!$AA$10="Catastrófico"),CONCATENATE("R1C",'GESTION ACADEMIA'!$O$10),"")</f>
        <v/>
      </c>
      <c r="AI26" s="50" t="str">
        <f ca="1">IF(AND('GESTION ACADEMIA'!$Y$11="Media",'GESTION ACADEMIA'!$AA$11="Catastrófico"),CONCATENATE("R1C",'GESTION ACADEMIA'!$O$11),"")</f>
        <v/>
      </c>
      <c r="AJ26" s="50" t="str">
        <f ca="1">IF(AND('GESTION ACADEMIA'!$Y$12="Media",'GESTION ACADEMIA'!$AA$12="Catastrófico"),CONCATENATE("R1C",'GESTION ACADEMIA'!$O$12),"")</f>
        <v/>
      </c>
      <c r="AK26" s="50" t="str">
        <f>IF(AND('GESTION ACADEMIA'!$Y$13="Media",'GESTION ACADEMIA'!$AA$13="Catastrófico"),CONCATENATE("R1C",'GESTION ACADEMIA'!$O$13),"")</f>
        <v/>
      </c>
      <c r="AL26" s="50" t="str">
        <f>IF(AND('GESTION ACADEMIA'!$Y$14="Media",'GESTION ACADEMIA'!$AA$14="Catastrófico"),CONCATENATE("R1C",'GESTION ACADEMIA'!$O$14),"")</f>
        <v/>
      </c>
      <c r="AM26" s="51" t="str">
        <f>IF(AND('GESTION ACADEMIA'!$Y$15="Media",'GESTION ACADEMIA'!$AA$15="Catastrófico"),CONCATENATE("R1C",'GESTION ACADEMIA'!$O$15),"")</f>
        <v/>
      </c>
      <c r="AN26" s="84"/>
      <c r="AO26" s="369" t="s">
        <v>81</v>
      </c>
      <c r="AP26" s="370"/>
      <c r="AQ26" s="370"/>
      <c r="AR26" s="370"/>
      <c r="AS26" s="370"/>
      <c r="AT26" s="371"/>
      <c r="AU26" s="84"/>
      <c r="AV26" s="84"/>
      <c r="AW26" s="84"/>
      <c r="AX26" s="84"/>
      <c r="AY26" s="84"/>
      <c r="AZ26" s="84"/>
      <c r="BA26" s="84"/>
      <c r="BB26" s="84"/>
      <c r="BC26" s="84"/>
      <c r="BD26" s="84"/>
      <c r="BE26" s="84"/>
      <c r="BF26" s="84"/>
      <c r="BG26" s="84"/>
      <c r="BH26" s="84"/>
      <c r="BI26" s="84"/>
      <c r="BJ26" s="84"/>
      <c r="BK26" s="84"/>
      <c r="BL26" s="84"/>
      <c r="BM26" s="84"/>
      <c r="BN26" s="84"/>
      <c r="BO26" s="84"/>
      <c r="BP26" s="84"/>
      <c r="BQ26" s="84"/>
      <c r="BR26" s="84"/>
      <c r="BS26" s="84"/>
      <c r="BT26" s="84"/>
      <c r="BU26" s="84"/>
      <c r="BV26" s="84"/>
      <c r="BW26" s="84"/>
      <c r="BX26" s="84"/>
    </row>
    <row r="27" spans="1:76" ht="15" customHeight="1" x14ac:dyDescent="0.25">
      <c r="A27" s="84"/>
      <c r="B27" s="290"/>
      <c r="C27" s="290"/>
      <c r="D27" s="291"/>
      <c r="E27" s="347"/>
      <c r="F27" s="348"/>
      <c r="G27" s="348"/>
      <c r="H27" s="348"/>
      <c r="I27" s="333"/>
      <c r="J27" s="68" t="str">
        <f>IF(AND('GESTION ACADEMIA'!$Y$16="Media",'GESTION ACADEMIA'!$AA$16="Leve"),CONCATENATE("R2C",'GESTION ACADEMIA'!$O$16),"")</f>
        <v/>
      </c>
      <c r="K27" s="69" t="str">
        <f>IF(AND('GESTION ACADEMIA'!$Y$17="Media",'GESTION ACADEMIA'!$AA$17="Leve"),CONCATENATE("R2C",'GESTION ACADEMIA'!$O$17),"")</f>
        <v/>
      </c>
      <c r="L27" s="69" t="str">
        <f>IF(AND('GESTION ACADEMIA'!$Y$18="Media",'GESTION ACADEMIA'!$AA$18="Leve"),CONCATENATE("R2C",'GESTION ACADEMIA'!$O$18),"")</f>
        <v/>
      </c>
      <c r="M27" s="69" t="str">
        <f>IF(AND('GESTION ACADEMIA'!$Y$19="Media",'GESTION ACADEMIA'!$AA$19="Leve"),CONCATENATE("R2C",'GESTION ACADEMIA'!$O$19),"")</f>
        <v/>
      </c>
      <c r="N27" s="69" t="str">
        <f>IF(AND('GESTION ACADEMIA'!$Y$20="Media",'GESTION ACADEMIA'!$AA$20="Leve"),CONCATENATE("R2C",'GESTION ACADEMIA'!$O$20),"")</f>
        <v/>
      </c>
      <c r="O27" s="70" t="str">
        <f>IF(AND('GESTION ACADEMIA'!$Y$21="Media",'GESTION ACADEMIA'!$AA$21="Leve"),CONCATENATE("R2C",'GESTION ACADEMIA'!$O$21),"")</f>
        <v/>
      </c>
      <c r="P27" s="68" t="str">
        <f>IF(AND('GESTION ACADEMIA'!$Y$16="Media",'GESTION ACADEMIA'!$AA$16="Menor"),CONCATENATE("R2C",'GESTION ACADEMIA'!$O$16),"")</f>
        <v/>
      </c>
      <c r="Q27" s="69" t="str">
        <f>IF(AND('GESTION ACADEMIA'!$Y$17="Media",'GESTION ACADEMIA'!$AA$17="Menor"),CONCATENATE("R2C",'GESTION ACADEMIA'!$O$17),"")</f>
        <v/>
      </c>
      <c r="R27" s="69" t="str">
        <f>IF(AND('GESTION ACADEMIA'!$Y$18="Media",'GESTION ACADEMIA'!$AA$18="Menor"),CONCATENATE("R2C",'GESTION ACADEMIA'!$O$18),"")</f>
        <v/>
      </c>
      <c r="S27" s="69" t="str">
        <f>IF(AND('GESTION ACADEMIA'!$Y$19="Media",'GESTION ACADEMIA'!$AA$19="Menor"),CONCATENATE("R2C",'GESTION ACADEMIA'!$O$19),"")</f>
        <v/>
      </c>
      <c r="T27" s="69" t="str">
        <f>IF(AND('GESTION ACADEMIA'!$Y$20="Media",'GESTION ACADEMIA'!$AA$20="Menor"),CONCATENATE("R2C",'GESTION ACADEMIA'!$O$20),"")</f>
        <v/>
      </c>
      <c r="U27" s="70" t="str">
        <f>IF(AND('GESTION ACADEMIA'!$Y$21="Media",'GESTION ACADEMIA'!$AA$21="Menor"),CONCATENATE("R2C",'GESTION ACADEMIA'!$O$21),"")</f>
        <v/>
      </c>
      <c r="V27" s="68" t="str">
        <f>IF(AND('GESTION ACADEMIA'!$Y$16="Media",'GESTION ACADEMIA'!$AA$16="Moderado"),CONCATENATE("R2C",'GESTION ACADEMIA'!$O$16),"")</f>
        <v/>
      </c>
      <c r="W27" s="69" t="str">
        <f>IF(AND('GESTION ACADEMIA'!$Y$17="Media",'GESTION ACADEMIA'!$AA$17="Moderado"),CONCATENATE("R2C",'GESTION ACADEMIA'!$O$17),"")</f>
        <v/>
      </c>
      <c r="X27" s="69" t="str">
        <f>IF(AND('GESTION ACADEMIA'!$Y$18="Media",'GESTION ACADEMIA'!$AA$18="Moderado"),CONCATENATE("R2C",'GESTION ACADEMIA'!$O$18),"")</f>
        <v/>
      </c>
      <c r="Y27" s="69" t="str">
        <f>IF(AND('GESTION ACADEMIA'!$Y$19="Media",'GESTION ACADEMIA'!$AA$19="Moderado"),CONCATENATE("R2C",'GESTION ACADEMIA'!$O$19),"")</f>
        <v/>
      </c>
      <c r="Z27" s="69" t="str">
        <f>IF(AND('GESTION ACADEMIA'!$Y$20="Media",'GESTION ACADEMIA'!$AA$20="Moderado"),CONCATENATE("R2C",'GESTION ACADEMIA'!$O$20),"")</f>
        <v/>
      </c>
      <c r="AA27" s="70" t="str">
        <f>IF(AND('GESTION ACADEMIA'!$Y$21="Media",'GESTION ACADEMIA'!$AA$21="Moderado"),CONCATENATE("R2C",'GESTION ACADEMIA'!$O$21),"")</f>
        <v/>
      </c>
      <c r="AB27" s="52" t="str">
        <f>IF(AND('GESTION ACADEMIA'!$Y$16="Media",'GESTION ACADEMIA'!$AA$16="Mayor"),CONCATENATE("R2C",'GESTION ACADEMIA'!$O$16),"")</f>
        <v/>
      </c>
      <c r="AC27" s="53" t="str">
        <f>IF(AND('GESTION ACADEMIA'!$Y$17="Media",'GESTION ACADEMIA'!$AA$17="Mayor"),CONCATENATE("R2C",'GESTION ACADEMIA'!$O$17),"")</f>
        <v/>
      </c>
      <c r="AD27" s="53" t="str">
        <f>IF(AND('GESTION ACADEMIA'!$Y$18="Media",'GESTION ACADEMIA'!$AA$18="Mayor"),CONCATENATE("R2C",'GESTION ACADEMIA'!$O$18),"")</f>
        <v/>
      </c>
      <c r="AE27" s="53" t="str">
        <f>IF(AND('GESTION ACADEMIA'!$Y$19="Media",'GESTION ACADEMIA'!$AA$19="Mayor"),CONCATENATE("R2C",'GESTION ACADEMIA'!$O$19),"")</f>
        <v/>
      </c>
      <c r="AF27" s="53" t="str">
        <f>IF(AND('GESTION ACADEMIA'!$Y$20="Media",'GESTION ACADEMIA'!$AA$20="Mayor"),CONCATENATE("R2C",'GESTION ACADEMIA'!$O$20),"")</f>
        <v/>
      </c>
      <c r="AG27" s="54" t="str">
        <f>IF(AND('GESTION ACADEMIA'!$Y$21="Media",'GESTION ACADEMIA'!$AA$21="Mayor"),CONCATENATE("R2C",'GESTION ACADEMIA'!$O$21),"")</f>
        <v/>
      </c>
      <c r="AH27" s="55" t="str">
        <f>IF(AND('GESTION ACADEMIA'!$Y$16="Media",'GESTION ACADEMIA'!$AA$16="Catastrófico"),CONCATENATE("R2C",'GESTION ACADEMIA'!$O$16),"")</f>
        <v/>
      </c>
      <c r="AI27" s="56" t="str">
        <f>IF(AND('GESTION ACADEMIA'!$Y$17="Media",'GESTION ACADEMIA'!$AA$17="Catastrófico"),CONCATENATE("R2C",'GESTION ACADEMIA'!$O$17),"")</f>
        <v/>
      </c>
      <c r="AJ27" s="56" t="str">
        <f>IF(AND('GESTION ACADEMIA'!$Y$18="Media",'GESTION ACADEMIA'!$AA$18="Catastrófico"),CONCATENATE("R2C",'GESTION ACADEMIA'!$O$18),"")</f>
        <v/>
      </c>
      <c r="AK27" s="56" t="str">
        <f>IF(AND('GESTION ACADEMIA'!$Y$19="Media",'GESTION ACADEMIA'!$AA$19="Catastrófico"),CONCATENATE("R2C",'GESTION ACADEMIA'!$O$19),"")</f>
        <v/>
      </c>
      <c r="AL27" s="56" t="str">
        <f>IF(AND('GESTION ACADEMIA'!$Y$20="Media",'GESTION ACADEMIA'!$AA$20="Catastrófico"),CONCATENATE("R2C",'GESTION ACADEMIA'!$O$20),"")</f>
        <v/>
      </c>
      <c r="AM27" s="57" t="str">
        <f>IF(AND('GESTION ACADEMIA'!$Y$21="Media",'GESTION ACADEMIA'!$AA$21="Catastrófico"),CONCATENATE("R2C",'GESTION ACADEMIA'!$O$21),"")</f>
        <v/>
      </c>
      <c r="AN27" s="84"/>
      <c r="AO27" s="372"/>
      <c r="AP27" s="373"/>
      <c r="AQ27" s="373"/>
      <c r="AR27" s="373"/>
      <c r="AS27" s="373"/>
      <c r="AT27" s="374"/>
      <c r="AU27" s="84"/>
      <c r="AV27" s="84"/>
      <c r="AW27" s="84"/>
      <c r="AX27" s="84"/>
      <c r="AY27" s="84"/>
      <c r="AZ27" s="84"/>
      <c r="BA27" s="84"/>
      <c r="BB27" s="84"/>
      <c r="BC27" s="84"/>
      <c r="BD27" s="84"/>
      <c r="BE27" s="84"/>
      <c r="BF27" s="84"/>
      <c r="BG27" s="84"/>
      <c r="BH27" s="84"/>
      <c r="BI27" s="84"/>
      <c r="BJ27" s="84"/>
      <c r="BK27" s="84"/>
      <c r="BL27" s="84"/>
      <c r="BM27" s="84"/>
      <c r="BN27" s="84"/>
      <c r="BO27" s="84"/>
      <c r="BP27" s="84"/>
      <c r="BQ27" s="84"/>
      <c r="BR27" s="84"/>
      <c r="BS27" s="84"/>
      <c r="BT27" s="84"/>
      <c r="BU27" s="84"/>
      <c r="BV27" s="84"/>
      <c r="BW27" s="84"/>
      <c r="BX27" s="84"/>
    </row>
    <row r="28" spans="1:76" ht="15" customHeight="1" x14ac:dyDescent="0.25">
      <c r="A28" s="84"/>
      <c r="B28" s="290"/>
      <c r="C28" s="290"/>
      <c r="D28" s="291"/>
      <c r="E28" s="331"/>
      <c r="F28" s="332"/>
      <c r="G28" s="332"/>
      <c r="H28" s="332"/>
      <c r="I28" s="333"/>
      <c r="J28" s="68" t="str">
        <f>IF(AND('GESTION ACADEMIA'!$Y$22="Media",'GESTION ACADEMIA'!$AA$22="Leve"),CONCATENATE("R3C",'GESTION ACADEMIA'!$O$22),"")</f>
        <v/>
      </c>
      <c r="K28" s="69" t="str">
        <f>IF(AND('GESTION ACADEMIA'!$Y$23="Media",'GESTION ACADEMIA'!$AA$23="Leve"),CONCATENATE("R3C",'GESTION ACADEMIA'!$O$23),"")</f>
        <v/>
      </c>
      <c r="L28" s="69" t="str">
        <f>IF(AND('GESTION ACADEMIA'!$Y$24="Media",'GESTION ACADEMIA'!$AA$24="Leve"),CONCATENATE("R3C",'GESTION ACADEMIA'!$O$24),"")</f>
        <v/>
      </c>
      <c r="M28" s="69" t="str">
        <f>IF(AND('GESTION ACADEMIA'!$Y$25="Media",'GESTION ACADEMIA'!$AA$25="Leve"),CONCATENATE("R3C",'GESTION ACADEMIA'!$O$25),"")</f>
        <v/>
      </c>
      <c r="N28" s="69" t="str">
        <f>IF(AND('GESTION ACADEMIA'!$Y$26="Media",'GESTION ACADEMIA'!$AA$26="Leve"),CONCATENATE("R3C",'GESTION ACADEMIA'!$O$26),"")</f>
        <v/>
      </c>
      <c r="O28" s="70" t="str">
        <f>IF(AND('GESTION ACADEMIA'!$Y$27="Media",'GESTION ACADEMIA'!$AA$27="Leve"),CONCATENATE("R3C",'GESTION ACADEMIA'!$O$27),"")</f>
        <v/>
      </c>
      <c r="P28" s="68" t="str">
        <f>IF(AND('GESTION ACADEMIA'!$Y$22="Media",'GESTION ACADEMIA'!$AA$22="Menor"),CONCATENATE("R3C",'GESTION ACADEMIA'!$O$22),"")</f>
        <v/>
      </c>
      <c r="Q28" s="69" t="str">
        <f>IF(AND('GESTION ACADEMIA'!$Y$23="Media",'GESTION ACADEMIA'!$AA$23="Menor"),CONCATENATE("R3C",'GESTION ACADEMIA'!$O$23),"")</f>
        <v/>
      </c>
      <c r="R28" s="69" t="str">
        <f>IF(AND('GESTION ACADEMIA'!$Y$24="Media",'GESTION ACADEMIA'!$AA$24="Menor"),CONCATENATE("R3C",'GESTION ACADEMIA'!$O$24),"")</f>
        <v/>
      </c>
      <c r="S28" s="69" t="str">
        <f>IF(AND('GESTION ACADEMIA'!$Y$25="Media",'GESTION ACADEMIA'!$AA$25="Menor"),CONCATENATE("R3C",'GESTION ACADEMIA'!$O$25),"")</f>
        <v/>
      </c>
      <c r="T28" s="69" t="str">
        <f>IF(AND('GESTION ACADEMIA'!$Y$26="Media",'GESTION ACADEMIA'!$AA$26="Menor"),CONCATENATE("R3C",'GESTION ACADEMIA'!$O$26),"")</f>
        <v/>
      </c>
      <c r="U28" s="70" t="str">
        <f>IF(AND('GESTION ACADEMIA'!$Y$27="Media",'GESTION ACADEMIA'!$AA$27="Menor"),CONCATENATE("R3C",'GESTION ACADEMIA'!$O$27),"")</f>
        <v/>
      </c>
      <c r="V28" s="68" t="str">
        <f>IF(AND('GESTION ACADEMIA'!$Y$22="Media",'GESTION ACADEMIA'!$AA$22="Moderado"),CONCATENATE("R3C",'GESTION ACADEMIA'!$O$22),"")</f>
        <v/>
      </c>
      <c r="W28" s="69" t="str">
        <f>IF(AND('GESTION ACADEMIA'!$Y$23="Media",'GESTION ACADEMIA'!$AA$23="Moderado"),CONCATENATE("R3C",'GESTION ACADEMIA'!$O$23),"")</f>
        <v/>
      </c>
      <c r="X28" s="69" t="str">
        <f>IF(AND('GESTION ACADEMIA'!$Y$24="Media",'GESTION ACADEMIA'!$AA$24="Moderado"),CONCATENATE("R3C",'GESTION ACADEMIA'!$O$24),"")</f>
        <v/>
      </c>
      <c r="Y28" s="69" t="str">
        <f>IF(AND('GESTION ACADEMIA'!$Y$25="Media",'GESTION ACADEMIA'!$AA$25="Moderado"),CONCATENATE("R3C",'GESTION ACADEMIA'!$O$25),"")</f>
        <v/>
      </c>
      <c r="Z28" s="69" t="str">
        <f>IF(AND('GESTION ACADEMIA'!$Y$26="Media",'GESTION ACADEMIA'!$AA$26="Moderado"),CONCATENATE("R3C",'GESTION ACADEMIA'!$O$26),"")</f>
        <v/>
      </c>
      <c r="AA28" s="70" t="str">
        <f>IF(AND('GESTION ACADEMIA'!$Y$27="Media",'GESTION ACADEMIA'!$AA$27="Moderado"),CONCATENATE("R3C",'GESTION ACADEMIA'!$O$27),"")</f>
        <v/>
      </c>
      <c r="AB28" s="52" t="str">
        <f>IF(AND('GESTION ACADEMIA'!$Y$22="Media",'GESTION ACADEMIA'!$AA$22="Mayor"),CONCATENATE("R3C",'GESTION ACADEMIA'!$O$22),"")</f>
        <v/>
      </c>
      <c r="AC28" s="53" t="str">
        <f>IF(AND('GESTION ACADEMIA'!$Y$23="Media",'GESTION ACADEMIA'!$AA$23="Mayor"),CONCATENATE("R3C",'GESTION ACADEMIA'!$O$23),"")</f>
        <v/>
      </c>
      <c r="AD28" s="53" t="str">
        <f>IF(AND('GESTION ACADEMIA'!$Y$24="Media",'GESTION ACADEMIA'!$AA$24="Mayor"),CONCATENATE("R3C",'GESTION ACADEMIA'!$O$24),"")</f>
        <v/>
      </c>
      <c r="AE28" s="53" t="str">
        <f>IF(AND('GESTION ACADEMIA'!$Y$25="Media",'GESTION ACADEMIA'!$AA$25="Mayor"),CONCATENATE("R3C",'GESTION ACADEMIA'!$O$25),"")</f>
        <v/>
      </c>
      <c r="AF28" s="53" t="str">
        <f>IF(AND('GESTION ACADEMIA'!$Y$26="Media",'GESTION ACADEMIA'!$AA$26="Mayor"),CONCATENATE("R3C",'GESTION ACADEMIA'!$O$26),"")</f>
        <v/>
      </c>
      <c r="AG28" s="54" t="str">
        <f>IF(AND('GESTION ACADEMIA'!$Y$27="Media",'GESTION ACADEMIA'!$AA$27="Mayor"),CONCATENATE("R3C",'GESTION ACADEMIA'!$O$27),"")</f>
        <v/>
      </c>
      <c r="AH28" s="55" t="str">
        <f>IF(AND('GESTION ACADEMIA'!$Y$22="Media",'GESTION ACADEMIA'!$AA$22="Catastrófico"),CONCATENATE("R3C",'GESTION ACADEMIA'!$O$22),"")</f>
        <v/>
      </c>
      <c r="AI28" s="56" t="str">
        <f>IF(AND('GESTION ACADEMIA'!$Y$23="Media",'GESTION ACADEMIA'!$AA$23="Catastrófico"),CONCATENATE("R3C",'GESTION ACADEMIA'!$O$23),"")</f>
        <v/>
      </c>
      <c r="AJ28" s="56" t="str">
        <f>IF(AND('GESTION ACADEMIA'!$Y$24="Media",'GESTION ACADEMIA'!$AA$24="Catastrófico"),CONCATENATE("R3C",'GESTION ACADEMIA'!$O$24),"")</f>
        <v/>
      </c>
      <c r="AK28" s="56" t="str">
        <f>IF(AND('GESTION ACADEMIA'!$Y$25="Media",'GESTION ACADEMIA'!$AA$25="Catastrófico"),CONCATENATE("R3C",'GESTION ACADEMIA'!$O$25),"")</f>
        <v/>
      </c>
      <c r="AL28" s="56" t="str">
        <f>IF(AND('GESTION ACADEMIA'!$Y$26="Media",'GESTION ACADEMIA'!$AA$26="Catastrófico"),CONCATENATE("R3C",'GESTION ACADEMIA'!$O$26),"")</f>
        <v/>
      </c>
      <c r="AM28" s="57" t="str">
        <f>IF(AND('GESTION ACADEMIA'!$Y$27="Media",'GESTION ACADEMIA'!$AA$27="Catastrófico"),CONCATENATE("R3C",'GESTION ACADEMIA'!$O$27),"")</f>
        <v/>
      </c>
      <c r="AN28" s="84"/>
      <c r="AO28" s="372"/>
      <c r="AP28" s="373"/>
      <c r="AQ28" s="373"/>
      <c r="AR28" s="373"/>
      <c r="AS28" s="373"/>
      <c r="AT28" s="37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row>
    <row r="29" spans="1:76" ht="15" customHeight="1" x14ac:dyDescent="0.25">
      <c r="A29" s="84"/>
      <c r="B29" s="290"/>
      <c r="C29" s="290"/>
      <c r="D29" s="291"/>
      <c r="E29" s="331"/>
      <c r="F29" s="332"/>
      <c r="G29" s="332"/>
      <c r="H29" s="332"/>
      <c r="I29" s="333"/>
      <c r="J29" s="68" t="str">
        <f>IF(AND('GESTION ACADEMIA'!$Y$28="Media",'GESTION ACADEMIA'!$AA$28="Leve"),CONCATENATE("R4C",'GESTION ACADEMIA'!$O$28),"")</f>
        <v/>
      </c>
      <c r="K29" s="69" t="str">
        <f>IF(AND('GESTION ACADEMIA'!$Y$29="Media",'GESTION ACADEMIA'!$AA$29="Leve"),CONCATENATE("R4C",'GESTION ACADEMIA'!$O$29),"")</f>
        <v/>
      </c>
      <c r="L29" s="69" t="str">
        <f>IF(AND('GESTION ACADEMIA'!$Y$30="Media",'GESTION ACADEMIA'!$AA$30="Leve"),CONCATENATE("R4C",'GESTION ACADEMIA'!$O$30),"")</f>
        <v/>
      </c>
      <c r="M29" s="69" t="str">
        <f>IF(AND('GESTION ACADEMIA'!$Y$31="Media",'GESTION ACADEMIA'!$AA$31="Leve"),CONCATENATE("R4C",'GESTION ACADEMIA'!$O$31),"")</f>
        <v/>
      </c>
      <c r="N29" s="69" t="str">
        <f>IF(AND('GESTION ACADEMIA'!$Y$32="Media",'GESTION ACADEMIA'!$AA$32="Leve"),CONCATENATE("R4C",'GESTION ACADEMIA'!$O$32),"")</f>
        <v/>
      </c>
      <c r="O29" s="70" t="str">
        <f>IF(AND('GESTION ACADEMIA'!$Y$33="Media",'GESTION ACADEMIA'!$AA$33="Leve"),CONCATENATE("R4C",'GESTION ACADEMIA'!$O$33),"")</f>
        <v/>
      </c>
      <c r="P29" s="68" t="str">
        <f>IF(AND('GESTION ACADEMIA'!$Y$28="Media",'GESTION ACADEMIA'!$AA$28="Menor"),CONCATENATE("R4C",'GESTION ACADEMIA'!$O$28),"")</f>
        <v/>
      </c>
      <c r="Q29" s="69" t="str">
        <f>IF(AND('GESTION ACADEMIA'!$Y$29="Media",'GESTION ACADEMIA'!$AA$29="Menor"),CONCATENATE("R4C",'GESTION ACADEMIA'!$O$29),"")</f>
        <v/>
      </c>
      <c r="R29" s="69" t="str">
        <f>IF(AND('GESTION ACADEMIA'!$Y$30="Media",'GESTION ACADEMIA'!$AA$30="Menor"),CONCATENATE("R4C",'GESTION ACADEMIA'!$O$30),"")</f>
        <v/>
      </c>
      <c r="S29" s="69" t="str">
        <f>IF(AND('GESTION ACADEMIA'!$Y$31="Media",'GESTION ACADEMIA'!$AA$31="Menor"),CONCATENATE("R4C",'GESTION ACADEMIA'!$O$31),"")</f>
        <v/>
      </c>
      <c r="T29" s="69" t="str">
        <f>IF(AND('GESTION ACADEMIA'!$Y$32="Media",'GESTION ACADEMIA'!$AA$32="Menor"),CONCATENATE("R4C",'GESTION ACADEMIA'!$O$32),"")</f>
        <v/>
      </c>
      <c r="U29" s="70" t="str">
        <f>IF(AND('GESTION ACADEMIA'!$Y$33="Media",'GESTION ACADEMIA'!$AA$33="Menor"),CONCATENATE("R4C",'GESTION ACADEMIA'!$O$33),"")</f>
        <v/>
      </c>
      <c r="V29" s="68" t="str">
        <f>IF(AND('GESTION ACADEMIA'!$Y$28="Media",'GESTION ACADEMIA'!$AA$28="Moderado"),CONCATENATE("R4C",'GESTION ACADEMIA'!$O$28),"")</f>
        <v/>
      </c>
      <c r="W29" s="69" t="str">
        <f>IF(AND('GESTION ACADEMIA'!$Y$29="Media",'GESTION ACADEMIA'!$AA$29="Moderado"),CONCATENATE("R4C",'GESTION ACADEMIA'!$O$29),"")</f>
        <v/>
      </c>
      <c r="X29" s="69" t="str">
        <f>IF(AND('GESTION ACADEMIA'!$Y$30="Media",'GESTION ACADEMIA'!$AA$30="Moderado"),CONCATENATE("R4C",'GESTION ACADEMIA'!$O$30),"")</f>
        <v/>
      </c>
      <c r="Y29" s="69" t="str">
        <f>IF(AND('GESTION ACADEMIA'!$Y$31="Media",'GESTION ACADEMIA'!$AA$31="Moderado"),CONCATENATE("R4C",'GESTION ACADEMIA'!$O$31),"")</f>
        <v/>
      </c>
      <c r="Z29" s="69" t="str">
        <f>IF(AND('GESTION ACADEMIA'!$Y$32="Media",'GESTION ACADEMIA'!$AA$32="Moderado"),CONCATENATE("R4C",'GESTION ACADEMIA'!$O$32),"")</f>
        <v/>
      </c>
      <c r="AA29" s="70" t="str">
        <f>IF(AND('GESTION ACADEMIA'!$Y$33="Media",'GESTION ACADEMIA'!$AA$33="Moderado"),CONCATENATE("R4C",'GESTION ACADEMIA'!$O$33),"")</f>
        <v/>
      </c>
      <c r="AB29" s="52" t="str">
        <f>IF(AND('GESTION ACADEMIA'!$Y$28="Media",'GESTION ACADEMIA'!$AA$28="Mayor"),CONCATENATE("R4C",'GESTION ACADEMIA'!$O$28),"")</f>
        <v/>
      </c>
      <c r="AC29" s="53" t="str">
        <f>IF(AND('GESTION ACADEMIA'!$Y$29="Media",'GESTION ACADEMIA'!$AA$29="Mayor"),CONCATENATE("R4C",'GESTION ACADEMIA'!$O$29),"")</f>
        <v/>
      </c>
      <c r="AD29" s="58" t="str">
        <f>IF(AND('GESTION ACADEMIA'!$Y$30="Media",'GESTION ACADEMIA'!$AA$30="Mayor"),CONCATENATE("R4C",'GESTION ACADEMIA'!$O$30),"")</f>
        <v/>
      </c>
      <c r="AE29" s="58" t="str">
        <f>IF(AND('GESTION ACADEMIA'!$Y$31="Media",'GESTION ACADEMIA'!$AA$31="Mayor"),CONCATENATE("R4C",'GESTION ACADEMIA'!$O$31),"")</f>
        <v/>
      </c>
      <c r="AF29" s="58" t="str">
        <f>IF(AND('GESTION ACADEMIA'!$Y$32="Media",'GESTION ACADEMIA'!$AA$32="Mayor"),CONCATENATE("R4C",'GESTION ACADEMIA'!$O$32),"")</f>
        <v/>
      </c>
      <c r="AG29" s="54" t="str">
        <f>IF(AND('GESTION ACADEMIA'!$Y$33="Media",'GESTION ACADEMIA'!$AA$33="Mayor"),CONCATENATE("R4C",'GESTION ACADEMIA'!$O$33),"")</f>
        <v/>
      </c>
      <c r="AH29" s="55" t="str">
        <f>IF(AND('GESTION ACADEMIA'!$Y$28="Media",'GESTION ACADEMIA'!$AA$28="Catastrófico"),CONCATENATE("R4C",'GESTION ACADEMIA'!$O$28),"")</f>
        <v/>
      </c>
      <c r="AI29" s="56" t="str">
        <f>IF(AND('GESTION ACADEMIA'!$Y$29="Media",'GESTION ACADEMIA'!$AA$29="Catastrófico"),CONCATENATE("R4C",'GESTION ACADEMIA'!$O$29),"")</f>
        <v/>
      </c>
      <c r="AJ29" s="56" t="str">
        <f>IF(AND('GESTION ACADEMIA'!$Y$30="Media",'GESTION ACADEMIA'!$AA$30="Catastrófico"),CONCATENATE("R4C",'GESTION ACADEMIA'!$O$30),"")</f>
        <v/>
      </c>
      <c r="AK29" s="56" t="str">
        <f>IF(AND('GESTION ACADEMIA'!$Y$31="Media",'GESTION ACADEMIA'!$AA$31="Catastrófico"),CONCATENATE("R4C",'GESTION ACADEMIA'!$O$31),"")</f>
        <v/>
      </c>
      <c r="AL29" s="56" t="str">
        <f>IF(AND('GESTION ACADEMIA'!$Y$32="Media",'GESTION ACADEMIA'!$AA$32="Catastrófico"),CONCATENATE("R4C",'GESTION ACADEMIA'!$O$32),"")</f>
        <v/>
      </c>
      <c r="AM29" s="57" t="str">
        <f>IF(AND('GESTION ACADEMIA'!$Y$33="Media",'GESTION ACADEMIA'!$AA$33="Catastrófico"),CONCATENATE("R4C",'GESTION ACADEMIA'!$O$33),"")</f>
        <v/>
      </c>
      <c r="AN29" s="84"/>
      <c r="AO29" s="372"/>
      <c r="AP29" s="373"/>
      <c r="AQ29" s="373"/>
      <c r="AR29" s="373"/>
      <c r="AS29" s="373"/>
      <c r="AT29" s="37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S29" s="84"/>
      <c r="BT29" s="84"/>
      <c r="BU29" s="84"/>
      <c r="BV29" s="84"/>
      <c r="BW29" s="84"/>
      <c r="BX29" s="84"/>
    </row>
    <row r="30" spans="1:76" ht="15" customHeight="1" x14ac:dyDescent="0.25">
      <c r="A30" s="84"/>
      <c r="B30" s="290"/>
      <c r="C30" s="290"/>
      <c r="D30" s="291"/>
      <c r="E30" s="331"/>
      <c r="F30" s="332"/>
      <c r="G30" s="332"/>
      <c r="H30" s="332"/>
      <c r="I30" s="333"/>
      <c r="J30" s="68" t="str">
        <f>IF(AND('GESTION ACADEMIA'!$Y$34="Media",'GESTION ACADEMIA'!$AA$34="Leve"),CONCATENATE("R5C",'GESTION ACADEMIA'!$O$34),"")</f>
        <v/>
      </c>
      <c r="K30" s="69" t="str">
        <f>IF(AND('GESTION ACADEMIA'!$Y$35="Media",'GESTION ACADEMIA'!$AA$35="Leve"),CONCATENATE("R5C",'GESTION ACADEMIA'!$O$35),"")</f>
        <v/>
      </c>
      <c r="L30" s="69" t="str">
        <f>IF(AND('GESTION ACADEMIA'!$Y$36="Media",'GESTION ACADEMIA'!$AA$36="Leve"),CONCATENATE("R5C",'GESTION ACADEMIA'!$O$36),"")</f>
        <v/>
      </c>
      <c r="M30" s="69" t="str">
        <f>IF(AND('GESTION ACADEMIA'!$Y$37="Media",'GESTION ACADEMIA'!$AA$37="Leve"),CONCATENATE("R5C",'GESTION ACADEMIA'!$O$37),"")</f>
        <v/>
      </c>
      <c r="N30" s="69" t="str">
        <f>IF(AND('GESTION ACADEMIA'!$Y$38="Media",'GESTION ACADEMIA'!$AA$38="Leve"),CONCATENATE("R5C",'GESTION ACADEMIA'!$O$38),"")</f>
        <v/>
      </c>
      <c r="O30" s="70" t="str">
        <f>IF(AND('GESTION ACADEMIA'!$Y$39="Media",'GESTION ACADEMIA'!$AA$39="Leve"),CONCATENATE("R5C",'GESTION ACADEMIA'!$O$39),"")</f>
        <v/>
      </c>
      <c r="P30" s="68" t="str">
        <f>IF(AND('GESTION ACADEMIA'!$Y$34="Media",'GESTION ACADEMIA'!$AA$34="Menor"),CONCATENATE("R5C",'GESTION ACADEMIA'!$O$34),"")</f>
        <v/>
      </c>
      <c r="Q30" s="69" t="str">
        <f>IF(AND('GESTION ACADEMIA'!$Y$35="Media",'GESTION ACADEMIA'!$AA$35="Menor"),CONCATENATE("R5C",'GESTION ACADEMIA'!$O$35),"")</f>
        <v/>
      </c>
      <c r="R30" s="69" t="str">
        <f>IF(AND('GESTION ACADEMIA'!$Y$36="Media",'GESTION ACADEMIA'!$AA$36="Menor"),CONCATENATE("R5C",'GESTION ACADEMIA'!$O$36),"")</f>
        <v/>
      </c>
      <c r="S30" s="69" t="str">
        <f>IF(AND('GESTION ACADEMIA'!$Y$37="Media",'GESTION ACADEMIA'!$AA$37="Menor"),CONCATENATE("R5C",'GESTION ACADEMIA'!$O$37),"")</f>
        <v/>
      </c>
      <c r="T30" s="69" t="str">
        <f>IF(AND('GESTION ACADEMIA'!$Y$38="Media",'GESTION ACADEMIA'!$AA$38="Menor"),CONCATENATE("R5C",'GESTION ACADEMIA'!$O$38),"")</f>
        <v/>
      </c>
      <c r="U30" s="70" t="str">
        <f>IF(AND('GESTION ACADEMIA'!$Y$39="Media",'GESTION ACADEMIA'!$AA$39="Menor"),CONCATENATE("R5C",'GESTION ACADEMIA'!$O$39),"")</f>
        <v/>
      </c>
      <c r="V30" s="68" t="str">
        <f>IF(AND('GESTION ACADEMIA'!$Y$34="Media",'GESTION ACADEMIA'!$AA$34="Moderado"),CONCATENATE("R5C",'GESTION ACADEMIA'!$O$34),"")</f>
        <v/>
      </c>
      <c r="W30" s="69" t="str">
        <f>IF(AND('GESTION ACADEMIA'!$Y$35="Media",'GESTION ACADEMIA'!$AA$35="Moderado"),CONCATENATE("R5C",'GESTION ACADEMIA'!$O$35),"")</f>
        <v/>
      </c>
      <c r="X30" s="69" t="str">
        <f>IF(AND('GESTION ACADEMIA'!$Y$36="Media",'GESTION ACADEMIA'!$AA$36="Moderado"),CONCATENATE("R5C",'GESTION ACADEMIA'!$O$36),"")</f>
        <v/>
      </c>
      <c r="Y30" s="69" t="str">
        <f>IF(AND('GESTION ACADEMIA'!$Y$37="Media",'GESTION ACADEMIA'!$AA$37="Moderado"),CONCATENATE("R5C",'GESTION ACADEMIA'!$O$37),"")</f>
        <v/>
      </c>
      <c r="Z30" s="69" t="str">
        <f>IF(AND('GESTION ACADEMIA'!$Y$38="Media",'GESTION ACADEMIA'!$AA$38="Moderado"),CONCATENATE("R5C",'GESTION ACADEMIA'!$O$38),"")</f>
        <v/>
      </c>
      <c r="AA30" s="70" t="str">
        <f>IF(AND('GESTION ACADEMIA'!$Y$39="Media",'GESTION ACADEMIA'!$AA$39="Moderado"),CONCATENATE("R5C",'GESTION ACADEMIA'!$O$39),"")</f>
        <v/>
      </c>
      <c r="AB30" s="52" t="str">
        <f>IF(AND('GESTION ACADEMIA'!$Y$34="Media",'GESTION ACADEMIA'!$AA$34="Mayor"),CONCATENATE("R5C",'GESTION ACADEMIA'!$O$34),"")</f>
        <v/>
      </c>
      <c r="AC30" s="53" t="str">
        <f>IF(AND('GESTION ACADEMIA'!$Y$35="Media",'GESTION ACADEMIA'!$AA$35="Mayor"),CONCATENATE("R5C",'GESTION ACADEMIA'!$O$35),"")</f>
        <v/>
      </c>
      <c r="AD30" s="58" t="str">
        <f>IF(AND('GESTION ACADEMIA'!$Y$36="Media",'GESTION ACADEMIA'!$AA$36="Mayor"),CONCATENATE("R5C",'GESTION ACADEMIA'!$O$36),"")</f>
        <v/>
      </c>
      <c r="AE30" s="58" t="str">
        <f>IF(AND('GESTION ACADEMIA'!$Y$37="Media",'GESTION ACADEMIA'!$AA$37="Mayor"),CONCATENATE("R5C",'GESTION ACADEMIA'!$O$37),"")</f>
        <v/>
      </c>
      <c r="AF30" s="58" t="str">
        <f>IF(AND('GESTION ACADEMIA'!$Y$38="Media",'GESTION ACADEMIA'!$AA$38="Mayor"),CONCATENATE("R5C",'GESTION ACADEMIA'!$O$38),"")</f>
        <v/>
      </c>
      <c r="AG30" s="54" t="str">
        <f>IF(AND('GESTION ACADEMIA'!$Y$39="Media",'GESTION ACADEMIA'!$AA$39="Mayor"),CONCATENATE("R5C",'GESTION ACADEMIA'!$O$39),"")</f>
        <v/>
      </c>
      <c r="AH30" s="55" t="str">
        <f>IF(AND('GESTION ACADEMIA'!$Y$34="Media",'GESTION ACADEMIA'!$AA$34="Catastrófico"),CONCATENATE("R5C",'GESTION ACADEMIA'!$O$34),"")</f>
        <v/>
      </c>
      <c r="AI30" s="56" t="str">
        <f>IF(AND('GESTION ACADEMIA'!$Y$35="Media",'GESTION ACADEMIA'!$AA$35="Catastrófico"),CONCATENATE("R5C",'GESTION ACADEMIA'!$O$35),"")</f>
        <v/>
      </c>
      <c r="AJ30" s="56" t="str">
        <f>IF(AND('GESTION ACADEMIA'!$Y$36="Media",'GESTION ACADEMIA'!$AA$36="Catastrófico"),CONCATENATE("R5C",'GESTION ACADEMIA'!$O$36),"")</f>
        <v/>
      </c>
      <c r="AK30" s="56" t="str">
        <f>IF(AND('GESTION ACADEMIA'!$Y$37="Media",'GESTION ACADEMIA'!$AA$37="Catastrófico"),CONCATENATE("R5C",'GESTION ACADEMIA'!$O$37),"")</f>
        <v/>
      </c>
      <c r="AL30" s="56" t="str">
        <f>IF(AND('GESTION ACADEMIA'!$Y$38="Media",'GESTION ACADEMIA'!$AA$38="Catastrófico"),CONCATENATE("R5C",'GESTION ACADEMIA'!$O$38),"")</f>
        <v/>
      </c>
      <c r="AM30" s="57" t="str">
        <f>IF(AND('GESTION ACADEMIA'!$Y$39="Media",'GESTION ACADEMIA'!$AA$39="Catastrófico"),CONCATENATE("R5C",'GESTION ACADEMIA'!$O$39),"")</f>
        <v/>
      </c>
      <c r="AN30" s="84"/>
      <c r="AO30" s="372"/>
      <c r="AP30" s="373"/>
      <c r="AQ30" s="373"/>
      <c r="AR30" s="373"/>
      <c r="AS30" s="373"/>
      <c r="AT30" s="374"/>
      <c r="AU30" s="84"/>
      <c r="AV30" s="84"/>
      <c r="AW30" s="84"/>
      <c r="AX30" s="84"/>
      <c r="AY30" s="84"/>
      <c r="AZ30" s="84"/>
      <c r="BA30" s="84"/>
      <c r="BB30" s="84"/>
      <c r="BC30" s="84"/>
      <c r="BD30" s="84"/>
      <c r="BE30" s="84"/>
      <c r="BF30" s="84"/>
      <c r="BG30" s="84"/>
      <c r="BH30" s="84"/>
      <c r="BI30" s="84"/>
      <c r="BJ30" s="84"/>
      <c r="BK30" s="84"/>
      <c r="BL30" s="84"/>
      <c r="BM30" s="84"/>
      <c r="BN30" s="84"/>
      <c r="BO30" s="84"/>
      <c r="BP30" s="84"/>
      <c r="BQ30" s="84"/>
      <c r="BR30" s="84"/>
      <c r="BS30" s="84"/>
      <c r="BT30" s="84"/>
      <c r="BU30" s="84"/>
      <c r="BV30" s="84"/>
      <c r="BW30" s="84"/>
      <c r="BX30" s="84"/>
    </row>
    <row r="31" spans="1:76" ht="15" customHeight="1" x14ac:dyDescent="0.25">
      <c r="A31" s="84"/>
      <c r="B31" s="290"/>
      <c r="C31" s="290"/>
      <c r="D31" s="291"/>
      <c r="E31" s="331"/>
      <c r="F31" s="332"/>
      <c r="G31" s="332"/>
      <c r="H31" s="332"/>
      <c r="I31" s="333"/>
      <c r="J31" s="68" t="str">
        <f>IF(AND('GESTION ACADEMIA'!$Y$40="Media",'GESTION ACADEMIA'!$AA$40="Leve"),CONCATENATE("R6C",'GESTION ACADEMIA'!$O$40),"")</f>
        <v/>
      </c>
      <c r="K31" s="69" t="str">
        <f>IF(AND('GESTION ACADEMIA'!$Y$41="Media",'GESTION ACADEMIA'!$AA$41="Leve"),CONCATENATE("R6C",'GESTION ACADEMIA'!$O$41),"")</f>
        <v/>
      </c>
      <c r="L31" s="69" t="str">
        <f>IF(AND('GESTION ACADEMIA'!$Y$42="Media",'GESTION ACADEMIA'!$AA$42="Leve"),CONCATENATE("R6C",'GESTION ACADEMIA'!$O$42),"")</f>
        <v/>
      </c>
      <c r="M31" s="69" t="str">
        <f>IF(AND('GESTION ACADEMIA'!$Y$43="Media",'GESTION ACADEMIA'!$AA$43="Leve"),CONCATENATE("R6C",'GESTION ACADEMIA'!$O$43),"")</f>
        <v/>
      </c>
      <c r="N31" s="69" t="str">
        <f>IF(AND('GESTION ACADEMIA'!$Y$44="Media",'GESTION ACADEMIA'!$AA$44="Leve"),CONCATENATE("R6C",'GESTION ACADEMIA'!$O$44),"")</f>
        <v/>
      </c>
      <c r="O31" s="70" t="str">
        <f>IF(AND('GESTION ACADEMIA'!$Y$45="Media",'GESTION ACADEMIA'!$AA$45="Leve"),CONCATENATE("R6C",'GESTION ACADEMIA'!$O$45),"")</f>
        <v/>
      </c>
      <c r="P31" s="68" t="str">
        <f>IF(AND('GESTION ACADEMIA'!$Y$40="Media",'GESTION ACADEMIA'!$AA$40="Menor"),CONCATENATE("R6C",'GESTION ACADEMIA'!$O$40),"")</f>
        <v/>
      </c>
      <c r="Q31" s="69" t="str">
        <f>IF(AND('GESTION ACADEMIA'!$Y$41="Media",'GESTION ACADEMIA'!$AA$41="Menor"),CONCATENATE("R6C",'GESTION ACADEMIA'!$O$41),"")</f>
        <v/>
      </c>
      <c r="R31" s="69" t="str">
        <f>IF(AND('GESTION ACADEMIA'!$Y$42="Media",'GESTION ACADEMIA'!$AA$42="Menor"),CONCATENATE("R6C",'GESTION ACADEMIA'!$O$42),"")</f>
        <v/>
      </c>
      <c r="S31" s="69" t="str">
        <f>IF(AND('GESTION ACADEMIA'!$Y$43="Media",'GESTION ACADEMIA'!$AA$43="Menor"),CONCATENATE("R6C",'GESTION ACADEMIA'!$O$43),"")</f>
        <v/>
      </c>
      <c r="T31" s="69" t="str">
        <f>IF(AND('GESTION ACADEMIA'!$Y$44="Media",'GESTION ACADEMIA'!$AA$44="Menor"),CONCATENATE("R6C",'GESTION ACADEMIA'!$O$44),"")</f>
        <v/>
      </c>
      <c r="U31" s="70" t="str">
        <f>IF(AND('GESTION ACADEMIA'!$Y$45="Media",'GESTION ACADEMIA'!$AA$45="Menor"),CONCATENATE("R6C",'GESTION ACADEMIA'!$O$45),"")</f>
        <v/>
      </c>
      <c r="V31" s="68" t="str">
        <f>IF(AND('GESTION ACADEMIA'!$Y$40="Media",'GESTION ACADEMIA'!$AA$40="Moderado"),CONCATENATE("R6C",'GESTION ACADEMIA'!$O$40),"")</f>
        <v/>
      </c>
      <c r="W31" s="69" t="str">
        <f>IF(AND('GESTION ACADEMIA'!$Y$41="Media",'GESTION ACADEMIA'!$AA$41="Moderado"),CONCATENATE("R6C",'GESTION ACADEMIA'!$O$41),"")</f>
        <v/>
      </c>
      <c r="X31" s="69" t="str">
        <f>IF(AND('GESTION ACADEMIA'!$Y$42="Media",'GESTION ACADEMIA'!$AA$42="Moderado"),CONCATENATE("R6C",'GESTION ACADEMIA'!$O$42),"")</f>
        <v/>
      </c>
      <c r="Y31" s="69" t="str">
        <f>IF(AND('GESTION ACADEMIA'!$Y$43="Media",'GESTION ACADEMIA'!$AA$43="Moderado"),CONCATENATE("R6C",'GESTION ACADEMIA'!$O$43),"")</f>
        <v/>
      </c>
      <c r="Z31" s="69" t="str">
        <f>IF(AND('GESTION ACADEMIA'!$Y$44="Media",'GESTION ACADEMIA'!$AA$44="Moderado"),CONCATENATE("R6C",'GESTION ACADEMIA'!$O$44),"")</f>
        <v/>
      </c>
      <c r="AA31" s="70" t="str">
        <f>IF(AND('GESTION ACADEMIA'!$Y$45="Media",'GESTION ACADEMIA'!$AA$45="Moderado"),CONCATENATE("R6C",'GESTION ACADEMIA'!$O$45),"")</f>
        <v/>
      </c>
      <c r="AB31" s="52" t="str">
        <f>IF(AND('GESTION ACADEMIA'!$Y$40="Media",'GESTION ACADEMIA'!$AA$40="Mayor"),CONCATENATE("R6C",'GESTION ACADEMIA'!$O$40),"")</f>
        <v/>
      </c>
      <c r="AC31" s="53" t="str">
        <f>IF(AND('GESTION ACADEMIA'!$Y$41="Media",'GESTION ACADEMIA'!$AA$41="Mayor"),CONCATENATE("R6C",'GESTION ACADEMIA'!$O$41),"")</f>
        <v/>
      </c>
      <c r="AD31" s="58" t="str">
        <f>IF(AND('GESTION ACADEMIA'!$Y$42="Media",'GESTION ACADEMIA'!$AA$42="Mayor"),CONCATENATE("R6C",'GESTION ACADEMIA'!$O$42),"")</f>
        <v/>
      </c>
      <c r="AE31" s="58" t="str">
        <f>IF(AND('GESTION ACADEMIA'!$Y$43="Media",'GESTION ACADEMIA'!$AA$43="Mayor"),CONCATENATE("R6C",'GESTION ACADEMIA'!$O$43),"")</f>
        <v/>
      </c>
      <c r="AF31" s="58" t="str">
        <f>IF(AND('GESTION ACADEMIA'!$Y$44="Media",'GESTION ACADEMIA'!$AA$44="Mayor"),CONCATENATE("R6C",'GESTION ACADEMIA'!$O$44),"")</f>
        <v/>
      </c>
      <c r="AG31" s="54" t="str">
        <f>IF(AND('GESTION ACADEMIA'!$Y$45="Media",'GESTION ACADEMIA'!$AA$45="Mayor"),CONCATENATE("R6C",'GESTION ACADEMIA'!$O$45),"")</f>
        <v/>
      </c>
      <c r="AH31" s="55" t="str">
        <f>IF(AND('GESTION ACADEMIA'!$Y$40="Media",'GESTION ACADEMIA'!$AA$40="Catastrófico"),CONCATENATE("R6C",'GESTION ACADEMIA'!$O$40),"")</f>
        <v/>
      </c>
      <c r="AI31" s="56" t="str">
        <f>IF(AND('GESTION ACADEMIA'!$Y$41="Media",'GESTION ACADEMIA'!$AA$41="Catastrófico"),CONCATENATE("R6C",'GESTION ACADEMIA'!$O$41),"")</f>
        <v/>
      </c>
      <c r="AJ31" s="56" t="str">
        <f>IF(AND('GESTION ACADEMIA'!$Y$42="Media",'GESTION ACADEMIA'!$AA$42="Catastrófico"),CONCATENATE("R6C",'GESTION ACADEMIA'!$O$42),"")</f>
        <v/>
      </c>
      <c r="AK31" s="56" t="str">
        <f>IF(AND('GESTION ACADEMIA'!$Y$43="Media",'GESTION ACADEMIA'!$AA$43="Catastrófico"),CONCATENATE("R6C",'GESTION ACADEMIA'!$O$43),"")</f>
        <v/>
      </c>
      <c r="AL31" s="56" t="str">
        <f>IF(AND('GESTION ACADEMIA'!$Y$44="Media",'GESTION ACADEMIA'!$AA$44="Catastrófico"),CONCATENATE("R6C",'GESTION ACADEMIA'!$O$44),"")</f>
        <v/>
      </c>
      <c r="AM31" s="57" t="str">
        <f>IF(AND('GESTION ACADEMIA'!$Y$45="Media",'GESTION ACADEMIA'!$AA$45="Catastrófico"),CONCATENATE("R6C",'GESTION ACADEMIA'!$O$45),"")</f>
        <v/>
      </c>
      <c r="AN31" s="84"/>
      <c r="AO31" s="372"/>
      <c r="AP31" s="373"/>
      <c r="AQ31" s="373"/>
      <c r="AR31" s="373"/>
      <c r="AS31" s="373"/>
      <c r="AT31" s="37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row>
    <row r="32" spans="1:76" ht="15" customHeight="1" x14ac:dyDescent="0.25">
      <c r="A32" s="84"/>
      <c r="B32" s="290"/>
      <c r="C32" s="290"/>
      <c r="D32" s="291"/>
      <c r="E32" s="331"/>
      <c r="F32" s="332"/>
      <c r="G32" s="332"/>
      <c r="H32" s="332"/>
      <c r="I32" s="333"/>
      <c r="J32" s="68" t="str">
        <f>IF(AND('GESTION ACADEMIA'!$Y$46="Media",'GESTION ACADEMIA'!$AA$46="Leve"),CONCATENATE("R7C",'GESTION ACADEMIA'!$O$46),"")</f>
        <v/>
      </c>
      <c r="K32" s="69" t="str">
        <f>IF(AND('GESTION ACADEMIA'!$Y$47="Media",'GESTION ACADEMIA'!$AA$47="Leve"),CONCATENATE("R7C",'GESTION ACADEMIA'!$O$47),"")</f>
        <v/>
      </c>
      <c r="L32" s="69" t="str">
        <f>IF(AND('GESTION ACADEMIA'!$Y$48="Media",'GESTION ACADEMIA'!$AA$48="Leve"),CONCATENATE("R7C",'GESTION ACADEMIA'!$O$48),"")</f>
        <v/>
      </c>
      <c r="M32" s="69" t="str">
        <f>IF(AND('GESTION ACADEMIA'!$Y$49="Media",'GESTION ACADEMIA'!$AA$49="Leve"),CONCATENATE("R7C",'GESTION ACADEMIA'!$O$49),"")</f>
        <v/>
      </c>
      <c r="N32" s="69" t="str">
        <f>IF(AND('GESTION ACADEMIA'!$Y$50="Media",'GESTION ACADEMIA'!$AA$50="Leve"),CONCATENATE("R7C",'GESTION ACADEMIA'!$O$50),"")</f>
        <v/>
      </c>
      <c r="O32" s="70" t="str">
        <f>IF(AND('GESTION ACADEMIA'!$Y$51="Media",'GESTION ACADEMIA'!$AA$51="Leve"),CONCATENATE("R7C",'GESTION ACADEMIA'!$O$51),"")</f>
        <v/>
      </c>
      <c r="P32" s="68" t="str">
        <f>IF(AND('GESTION ACADEMIA'!$Y$46="Media",'GESTION ACADEMIA'!$AA$46="Menor"),CONCATENATE("R7C",'GESTION ACADEMIA'!$O$46),"")</f>
        <v/>
      </c>
      <c r="Q32" s="69" t="str">
        <f>IF(AND('GESTION ACADEMIA'!$Y$47="Media",'GESTION ACADEMIA'!$AA$47="Menor"),CONCATENATE("R7C",'GESTION ACADEMIA'!$O$47),"")</f>
        <v/>
      </c>
      <c r="R32" s="69" t="str">
        <f>IF(AND('GESTION ACADEMIA'!$Y$48="Media",'GESTION ACADEMIA'!$AA$48="Menor"),CONCATENATE("R7C",'GESTION ACADEMIA'!$O$48),"")</f>
        <v/>
      </c>
      <c r="S32" s="69" t="str">
        <f>IF(AND('GESTION ACADEMIA'!$Y$49="Media",'GESTION ACADEMIA'!$AA$49="Menor"),CONCATENATE("R7C",'GESTION ACADEMIA'!$O$49),"")</f>
        <v/>
      </c>
      <c r="T32" s="69" t="str">
        <f>IF(AND('GESTION ACADEMIA'!$Y$50="Media",'GESTION ACADEMIA'!$AA$50="Menor"),CONCATENATE("R7C",'GESTION ACADEMIA'!$O$50),"")</f>
        <v/>
      </c>
      <c r="U32" s="70" t="str">
        <f>IF(AND('GESTION ACADEMIA'!$Y$51="Media",'GESTION ACADEMIA'!$AA$51="Menor"),CONCATENATE("R7C",'GESTION ACADEMIA'!$O$51),"")</f>
        <v/>
      </c>
      <c r="V32" s="68" t="str">
        <f>IF(AND('GESTION ACADEMIA'!$Y$46="Media",'GESTION ACADEMIA'!$AA$46="Moderado"),CONCATENATE("R7C",'GESTION ACADEMIA'!$O$46),"")</f>
        <v/>
      </c>
      <c r="W32" s="69" t="str">
        <f>IF(AND('GESTION ACADEMIA'!$Y$47="Media",'GESTION ACADEMIA'!$AA$47="Moderado"),CONCATENATE("R7C",'GESTION ACADEMIA'!$O$47),"")</f>
        <v/>
      </c>
      <c r="X32" s="69" t="str">
        <f>IF(AND('GESTION ACADEMIA'!$Y$48="Media",'GESTION ACADEMIA'!$AA$48="Moderado"),CONCATENATE("R7C",'GESTION ACADEMIA'!$O$48),"")</f>
        <v/>
      </c>
      <c r="Y32" s="69" t="str">
        <f>IF(AND('GESTION ACADEMIA'!$Y$49="Media",'GESTION ACADEMIA'!$AA$49="Moderado"),CONCATENATE("R7C",'GESTION ACADEMIA'!$O$49),"")</f>
        <v/>
      </c>
      <c r="Z32" s="69" t="str">
        <f>IF(AND('GESTION ACADEMIA'!$Y$50="Media",'GESTION ACADEMIA'!$AA$50="Moderado"),CONCATENATE("R7C",'GESTION ACADEMIA'!$O$50),"")</f>
        <v/>
      </c>
      <c r="AA32" s="70" t="str">
        <f>IF(AND('GESTION ACADEMIA'!$Y$51="Media",'GESTION ACADEMIA'!$AA$51="Moderado"),CONCATENATE("R7C",'GESTION ACADEMIA'!$O$51),"")</f>
        <v/>
      </c>
      <c r="AB32" s="52" t="str">
        <f>IF(AND('GESTION ACADEMIA'!$Y$46="Media",'GESTION ACADEMIA'!$AA$46="Mayor"),CONCATENATE("R7C",'GESTION ACADEMIA'!$O$46),"")</f>
        <v/>
      </c>
      <c r="AC32" s="53" t="str">
        <f>IF(AND('GESTION ACADEMIA'!$Y$47="Media",'GESTION ACADEMIA'!$AA$47="Mayor"),CONCATENATE("R7C",'GESTION ACADEMIA'!$O$47),"")</f>
        <v/>
      </c>
      <c r="AD32" s="58" t="str">
        <f>IF(AND('GESTION ACADEMIA'!$Y$48="Media",'GESTION ACADEMIA'!$AA$48="Mayor"),CONCATENATE("R7C",'GESTION ACADEMIA'!$O$48),"")</f>
        <v/>
      </c>
      <c r="AE32" s="58" t="str">
        <f>IF(AND('GESTION ACADEMIA'!$Y$49="Media",'GESTION ACADEMIA'!$AA$49="Mayor"),CONCATENATE("R7C",'GESTION ACADEMIA'!$O$49),"")</f>
        <v/>
      </c>
      <c r="AF32" s="58" t="str">
        <f>IF(AND('GESTION ACADEMIA'!$Y$50="Media",'GESTION ACADEMIA'!$AA$50="Mayor"),CONCATENATE("R7C",'GESTION ACADEMIA'!$O$50),"")</f>
        <v/>
      </c>
      <c r="AG32" s="54" t="str">
        <f>IF(AND('GESTION ACADEMIA'!$Y$51="Media",'GESTION ACADEMIA'!$AA$51="Mayor"),CONCATENATE("R7C",'GESTION ACADEMIA'!$O$51),"")</f>
        <v/>
      </c>
      <c r="AH32" s="55" t="str">
        <f>IF(AND('GESTION ACADEMIA'!$Y$46="Media",'GESTION ACADEMIA'!$AA$46="Catastrófico"),CONCATENATE("R7C",'GESTION ACADEMIA'!$O$46),"")</f>
        <v/>
      </c>
      <c r="AI32" s="56" t="str">
        <f>IF(AND('GESTION ACADEMIA'!$Y$47="Media",'GESTION ACADEMIA'!$AA$47="Catastrófico"),CONCATENATE("R7C",'GESTION ACADEMIA'!$O$47),"")</f>
        <v/>
      </c>
      <c r="AJ32" s="56" t="str">
        <f>IF(AND('GESTION ACADEMIA'!$Y$48="Media",'GESTION ACADEMIA'!$AA$48="Catastrófico"),CONCATENATE("R7C",'GESTION ACADEMIA'!$O$48),"")</f>
        <v/>
      </c>
      <c r="AK32" s="56" t="str">
        <f>IF(AND('GESTION ACADEMIA'!$Y$49="Media",'GESTION ACADEMIA'!$AA$49="Catastrófico"),CONCATENATE("R7C",'GESTION ACADEMIA'!$O$49),"")</f>
        <v/>
      </c>
      <c r="AL32" s="56" t="str">
        <f>IF(AND('GESTION ACADEMIA'!$Y$50="Media",'GESTION ACADEMIA'!$AA$50="Catastrófico"),CONCATENATE("R7C",'GESTION ACADEMIA'!$O$50),"")</f>
        <v/>
      </c>
      <c r="AM32" s="57" t="str">
        <f>IF(AND('GESTION ACADEMIA'!$Y$51="Media",'GESTION ACADEMIA'!$AA$51="Catastrófico"),CONCATENATE("R7C",'GESTION ACADEMIA'!$O$51),"")</f>
        <v/>
      </c>
      <c r="AN32" s="84"/>
      <c r="AO32" s="372"/>
      <c r="AP32" s="373"/>
      <c r="AQ32" s="373"/>
      <c r="AR32" s="373"/>
      <c r="AS32" s="373"/>
      <c r="AT32" s="374"/>
      <c r="AU32" s="84"/>
      <c r="AV32" s="84"/>
      <c r="AW32" s="84"/>
      <c r="AX32" s="84"/>
      <c r="AY32" s="84"/>
      <c r="AZ32" s="84"/>
      <c r="BA32" s="84"/>
      <c r="BB32" s="84"/>
      <c r="BC32" s="84"/>
      <c r="BD32" s="84"/>
      <c r="BE32" s="84"/>
      <c r="BF32" s="84"/>
      <c r="BG32" s="84"/>
      <c r="BH32" s="84"/>
      <c r="BI32" s="84"/>
      <c r="BJ32" s="84"/>
      <c r="BK32" s="84"/>
      <c r="BL32" s="84"/>
      <c r="BM32" s="84"/>
      <c r="BN32" s="84"/>
      <c r="BO32" s="84"/>
      <c r="BP32" s="84"/>
      <c r="BQ32" s="84"/>
      <c r="BR32" s="84"/>
      <c r="BS32" s="84"/>
      <c r="BT32" s="84"/>
      <c r="BU32" s="84"/>
      <c r="BV32" s="84"/>
      <c r="BW32" s="84"/>
      <c r="BX32" s="84"/>
    </row>
    <row r="33" spans="1:80" ht="15" customHeight="1" x14ac:dyDescent="0.25">
      <c r="A33" s="84"/>
      <c r="B33" s="290"/>
      <c r="C33" s="290"/>
      <c r="D33" s="291"/>
      <c r="E33" s="331"/>
      <c r="F33" s="332"/>
      <c r="G33" s="332"/>
      <c r="H33" s="332"/>
      <c r="I33" s="333"/>
      <c r="J33" s="68" t="str">
        <f>IF(AND('GESTION ACADEMIA'!$Y$52="Media",'GESTION ACADEMIA'!$AA$52="Leve"),CONCATENATE("R8C",'GESTION ACADEMIA'!$O$52),"")</f>
        <v/>
      </c>
      <c r="K33" s="69" t="str">
        <f>IF(AND('GESTION ACADEMIA'!$Y$53="Media",'GESTION ACADEMIA'!$AA$53="Leve"),CONCATENATE("R8C",'GESTION ACADEMIA'!$O$53),"")</f>
        <v/>
      </c>
      <c r="L33" s="69" t="str">
        <f>IF(AND('GESTION ACADEMIA'!$Y$54="Media",'GESTION ACADEMIA'!$AA$54="Leve"),CONCATENATE("R8C",'GESTION ACADEMIA'!$O$54),"")</f>
        <v/>
      </c>
      <c r="M33" s="69" t="str">
        <f>IF(AND('GESTION ACADEMIA'!$Y$55="Media",'GESTION ACADEMIA'!$AA$55="Leve"),CONCATENATE("R8C",'GESTION ACADEMIA'!$O$55),"")</f>
        <v/>
      </c>
      <c r="N33" s="69" t="str">
        <f>IF(AND('GESTION ACADEMIA'!$Y$56="Media",'GESTION ACADEMIA'!$AA$56="Leve"),CONCATENATE("R8C",'GESTION ACADEMIA'!$O$56),"")</f>
        <v/>
      </c>
      <c r="O33" s="70" t="str">
        <f>IF(AND('GESTION ACADEMIA'!$Y$57="Media",'GESTION ACADEMIA'!$AA$57="Leve"),CONCATENATE("R8C",'GESTION ACADEMIA'!$O$57),"")</f>
        <v/>
      </c>
      <c r="P33" s="68" t="str">
        <f>IF(AND('GESTION ACADEMIA'!$Y$52="Media",'GESTION ACADEMIA'!$AA$52="Menor"),CONCATENATE("R8C",'GESTION ACADEMIA'!$O$52),"")</f>
        <v/>
      </c>
      <c r="Q33" s="69" t="str">
        <f>IF(AND('GESTION ACADEMIA'!$Y$53="Media",'GESTION ACADEMIA'!$AA$53="Menor"),CONCATENATE("R8C",'GESTION ACADEMIA'!$O$53),"")</f>
        <v/>
      </c>
      <c r="R33" s="69" t="str">
        <f>IF(AND('GESTION ACADEMIA'!$Y$54="Media",'GESTION ACADEMIA'!$AA$54="Menor"),CONCATENATE("R8C",'GESTION ACADEMIA'!$O$54),"")</f>
        <v/>
      </c>
      <c r="S33" s="69" t="str">
        <f>IF(AND('GESTION ACADEMIA'!$Y$55="Media",'GESTION ACADEMIA'!$AA$55="Menor"),CONCATENATE("R8C",'GESTION ACADEMIA'!$O$55),"")</f>
        <v/>
      </c>
      <c r="T33" s="69" t="str">
        <f>IF(AND('GESTION ACADEMIA'!$Y$56="Media",'GESTION ACADEMIA'!$AA$56="Menor"),CONCATENATE("R8C",'GESTION ACADEMIA'!$O$56),"")</f>
        <v/>
      </c>
      <c r="U33" s="70" t="str">
        <f>IF(AND('GESTION ACADEMIA'!$Y$57="Media",'GESTION ACADEMIA'!$AA$57="Menor"),CONCATENATE("R8C",'GESTION ACADEMIA'!$O$57),"")</f>
        <v/>
      </c>
      <c r="V33" s="68" t="str">
        <f>IF(AND('GESTION ACADEMIA'!$Y$52="Media",'GESTION ACADEMIA'!$AA$52="Moderado"),CONCATENATE("R8C",'GESTION ACADEMIA'!$O$52),"")</f>
        <v/>
      </c>
      <c r="W33" s="69" t="str">
        <f>IF(AND('GESTION ACADEMIA'!$Y$53="Media",'GESTION ACADEMIA'!$AA$53="Moderado"),CONCATENATE("R8C",'GESTION ACADEMIA'!$O$53),"")</f>
        <v/>
      </c>
      <c r="X33" s="69" t="str">
        <f>IF(AND('GESTION ACADEMIA'!$Y$54="Media",'GESTION ACADEMIA'!$AA$54="Moderado"),CONCATENATE("R8C",'GESTION ACADEMIA'!$O$54),"")</f>
        <v/>
      </c>
      <c r="Y33" s="69" t="str">
        <f>IF(AND('GESTION ACADEMIA'!$Y$55="Media",'GESTION ACADEMIA'!$AA$55="Moderado"),CONCATENATE("R8C",'GESTION ACADEMIA'!$O$55),"")</f>
        <v/>
      </c>
      <c r="Z33" s="69" t="str">
        <f>IF(AND('GESTION ACADEMIA'!$Y$56="Media",'GESTION ACADEMIA'!$AA$56="Moderado"),CONCATENATE("R8C",'GESTION ACADEMIA'!$O$56),"")</f>
        <v/>
      </c>
      <c r="AA33" s="70" t="str">
        <f>IF(AND('GESTION ACADEMIA'!$Y$57="Media",'GESTION ACADEMIA'!$AA$57="Moderado"),CONCATENATE("R8C",'GESTION ACADEMIA'!$O$57),"")</f>
        <v/>
      </c>
      <c r="AB33" s="52" t="str">
        <f>IF(AND('GESTION ACADEMIA'!$Y$52="Media",'GESTION ACADEMIA'!$AA$52="Mayor"),CONCATENATE("R8C",'GESTION ACADEMIA'!$O$52),"")</f>
        <v/>
      </c>
      <c r="AC33" s="53" t="str">
        <f>IF(AND('GESTION ACADEMIA'!$Y$53="Media",'GESTION ACADEMIA'!$AA$53="Mayor"),CONCATENATE("R8C",'GESTION ACADEMIA'!$O$53),"")</f>
        <v/>
      </c>
      <c r="AD33" s="58" t="str">
        <f>IF(AND('GESTION ACADEMIA'!$Y$54="Media",'GESTION ACADEMIA'!$AA$54="Mayor"),CONCATENATE("R8C",'GESTION ACADEMIA'!$O$54),"")</f>
        <v/>
      </c>
      <c r="AE33" s="58" t="str">
        <f>IF(AND('GESTION ACADEMIA'!$Y$55="Media",'GESTION ACADEMIA'!$AA$55="Mayor"),CONCATENATE("R8C",'GESTION ACADEMIA'!$O$55),"")</f>
        <v/>
      </c>
      <c r="AF33" s="58" t="str">
        <f>IF(AND('GESTION ACADEMIA'!$Y$56="Media",'GESTION ACADEMIA'!$AA$56="Mayor"),CONCATENATE("R8C",'GESTION ACADEMIA'!$O$56),"")</f>
        <v/>
      </c>
      <c r="AG33" s="54" t="str">
        <f>IF(AND('GESTION ACADEMIA'!$Y$57="Media",'GESTION ACADEMIA'!$AA$57="Mayor"),CONCATENATE("R8C",'GESTION ACADEMIA'!$O$57),"")</f>
        <v/>
      </c>
      <c r="AH33" s="55" t="str">
        <f>IF(AND('GESTION ACADEMIA'!$Y$52="Media",'GESTION ACADEMIA'!$AA$52="Catastrófico"),CONCATENATE("R8C",'GESTION ACADEMIA'!$O$52),"")</f>
        <v/>
      </c>
      <c r="AI33" s="56" t="str">
        <f>IF(AND('GESTION ACADEMIA'!$Y$53="Media",'GESTION ACADEMIA'!$AA$53="Catastrófico"),CONCATENATE("R8C",'GESTION ACADEMIA'!$O$53),"")</f>
        <v/>
      </c>
      <c r="AJ33" s="56" t="str">
        <f>IF(AND('GESTION ACADEMIA'!$Y$54="Media",'GESTION ACADEMIA'!$AA$54="Catastrófico"),CONCATENATE("R8C",'GESTION ACADEMIA'!$O$54),"")</f>
        <v/>
      </c>
      <c r="AK33" s="56" t="str">
        <f>IF(AND('GESTION ACADEMIA'!$Y$55="Media",'GESTION ACADEMIA'!$AA$55="Catastrófico"),CONCATENATE("R8C",'GESTION ACADEMIA'!$O$55),"")</f>
        <v/>
      </c>
      <c r="AL33" s="56" t="str">
        <f>IF(AND('GESTION ACADEMIA'!$Y$56="Media",'GESTION ACADEMIA'!$AA$56="Catastrófico"),CONCATENATE("R8C",'GESTION ACADEMIA'!$O$56),"")</f>
        <v/>
      </c>
      <c r="AM33" s="57" t="str">
        <f>IF(AND('GESTION ACADEMIA'!$Y$57="Media",'GESTION ACADEMIA'!$AA$57="Catastrófico"),CONCATENATE("R8C",'GESTION ACADEMIA'!$O$57),"")</f>
        <v/>
      </c>
      <c r="AN33" s="84"/>
      <c r="AO33" s="372"/>
      <c r="AP33" s="373"/>
      <c r="AQ33" s="373"/>
      <c r="AR33" s="373"/>
      <c r="AS33" s="373"/>
      <c r="AT33" s="374"/>
      <c r="AU33" s="84"/>
      <c r="AV33" s="84"/>
      <c r="AW33" s="84"/>
      <c r="AX33" s="84"/>
      <c r="AY33" s="84"/>
      <c r="AZ33" s="84"/>
      <c r="BA33" s="84"/>
      <c r="BB33" s="84"/>
      <c r="BC33" s="84"/>
      <c r="BD33" s="84"/>
      <c r="BE33" s="84"/>
      <c r="BF33" s="84"/>
      <c r="BG33" s="84"/>
      <c r="BH33" s="84"/>
      <c r="BI33" s="84"/>
      <c r="BJ33" s="84"/>
      <c r="BK33" s="84"/>
      <c r="BL33" s="84"/>
      <c r="BM33" s="84"/>
      <c r="BN33" s="84"/>
      <c r="BO33" s="84"/>
      <c r="BP33" s="84"/>
      <c r="BQ33" s="84"/>
      <c r="BR33" s="84"/>
      <c r="BS33" s="84"/>
      <c r="BT33" s="84"/>
      <c r="BU33" s="84"/>
      <c r="BV33" s="84"/>
      <c r="BW33" s="84"/>
      <c r="BX33" s="84"/>
    </row>
    <row r="34" spans="1:80" ht="15" customHeight="1" x14ac:dyDescent="0.25">
      <c r="A34" s="84"/>
      <c r="B34" s="290"/>
      <c r="C34" s="290"/>
      <c r="D34" s="291"/>
      <c r="E34" s="331"/>
      <c r="F34" s="332"/>
      <c r="G34" s="332"/>
      <c r="H34" s="332"/>
      <c r="I34" s="333"/>
      <c r="J34" s="68" t="str">
        <f>IF(AND('GESTION ACADEMIA'!$Y$58="Media",'GESTION ACADEMIA'!$AA$58="Leve"),CONCATENATE("R9C",'GESTION ACADEMIA'!$O$58),"")</f>
        <v/>
      </c>
      <c r="K34" s="69" t="str">
        <f>IF(AND('GESTION ACADEMIA'!$Y$59="Media",'GESTION ACADEMIA'!$AA$59="Leve"),CONCATENATE("R9C",'GESTION ACADEMIA'!$O$59),"")</f>
        <v/>
      </c>
      <c r="L34" s="69" t="str">
        <f>IF(AND('GESTION ACADEMIA'!$Y$60="Media",'GESTION ACADEMIA'!$AA$60="Leve"),CONCATENATE("R9C",'GESTION ACADEMIA'!$O$60),"")</f>
        <v/>
      </c>
      <c r="M34" s="69" t="str">
        <f>IF(AND('GESTION ACADEMIA'!$Y$61="Media",'GESTION ACADEMIA'!$AA$61="Leve"),CONCATENATE("R9C",'GESTION ACADEMIA'!$O$61),"")</f>
        <v/>
      </c>
      <c r="N34" s="69" t="str">
        <f>IF(AND('GESTION ACADEMIA'!$Y$62="Media",'GESTION ACADEMIA'!$AA$62="Leve"),CONCATENATE("R9C",'GESTION ACADEMIA'!$O$62),"")</f>
        <v/>
      </c>
      <c r="O34" s="70" t="str">
        <f>IF(AND('GESTION ACADEMIA'!$Y$63="Media",'GESTION ACADEMIA'!$AA$63="Leve"),CONCATENATE("R9C",'GESTION ACADEMIA'!$O$63),"")</f>
        <v/>
      </c>
      <c r="P34" s="68" t="str">
        <f>IF(AND('GESTION ACADEMIA'!$Y$58="Media",'GESTION ACADEMIA'!$AA$58="Menor"),CONCATENATE("R9C",'GESTION ACADEMIA'!$O$58),"")</f>
        <v/>
      </c>
      <c r="Q34" s="69" t="str">
        <f>IF(AND('GESTION ACADEMIA'!$Y$59="Media",'GESTION ACADEMIA'!$AA$59="Menor"),CONCATENATE("R9C",'GESTION ACADEMIA'!$O$59),"")</f>
        <v/>
      </c>
      <c r="R34" s="69" t="str">
        <f>IF(AND('GESTION ACADEMIA'!$Y$60="Media",'GESTION ACADEMIA'!$AA$60="Menor"),CONCATENATE("R9C",'GESTION ACADEMIA'!$O$60),"")</f>
        <v/>
      </c>
      <c r="S34" s="69" t="str">
        <f>IF(AND('GESTION ACADEMIA'!$Y$61="Media",'GESTION ACADEMIA'!$AA$61="Menor"),CONCATENATE("R9C",'GESTION ACADEMIA'!$O$61),"")</f>
        <v/>
      </c>
      <c r="T34" s="69" t="str">
        <f>IF(AND('GESTION ACADEMIA'!$Y$62="Media",'GESTION ACADEMIA'!$AA$62="Menor"),CONCATENATE("R9C",'GESTION ACADEMIA'!$O$62),"")</f>
        <v/>
      </c>
      <c r="U34" s="70" t="str">
        <f>IF(AND('GESTION ACADEMIA'!$Y$63="Media",'GESTION ACADEMIA'!$AA$63="Menor"),CONCATENATE("R9C",'GESTION ACADEMIA'!$O$63),"")</f>
        <v/>
      </c>
      <c r="V34" s="68" t="str">
        <f>IF(AND('GESTION ACADEMIA'!$Y$58="Media",'GESTION ACADEMIA'!$AA$58="Moderado"),CONCATENATE("R9C",'GESTION ACADEMIA'!$O$58),"")</f>
        <v/>
      </c>
      <c r="W34" s="69" t="str">
        <f>IF(AND('GESTION ACADEMIA'!$Y$59="Media",'GESTION ACADEMIA'!$AA$59="Moderado"),CONCATENATE("R9C",'GESTION ACADEMIA'!$O$59),"")</f>
        <v/>
      </c>
      <c r="X34" s="69" t="str">
        <f>IF(AND('GESTION ACADEMIA'!$Y$60="Media",'GESTION ACADEMIA'!$AA$60="Moderado"),CONCATENATE("R9C",'GESTION ACADEMIA'!$O$60),"")</f>
        <v/>
      </c>
      <c r="Y34" s="69" t="str">
        <f>IF(AND('GESTION ACADEMIA'!$Y$61="Media",'GESTION ACADEMIA'!$AA$61="Moderado"),CONCATENATE("R9C",'GESTION ACADEMIA'!$O$61),"")</f>
        <v/>
      </c>
      <c r="Z34" s="69" t="str">
        <f>IF(AND('GESTION ACADEMIA'!$Y$62="Media",'GESTION ACADEMIA'!$AA$62="Moderado"),CONCATENATE("R9C",'GESTION ACADEMIA'!$O$62),"")</f>
        <v/>
      </c>
      <c r="AA34" s="70" t="str">
        <f>IF(AND('GESTION ACADEMIA'!$Y$63="Media",'GESTION ACADEMIA'!$AA$63="Moderado"),CONCATENATE("R9C",'GESTION ACADEMIA'!$O$63),"")</f>
        <v/>
      </c>
      <c r="AB34" s="52" t="str">
        <f>IF(AND('GESTION ACADEMIA'!$Y$58="Media",'GESTION ACADEMIA'!$AA$58="Mayor"),CONCATENATE("R9C",'GESTION ACADEMIA'!$O$58),"")</f>
        <v/>
      </c>
      <c r="AC34" s="53" t="str">
        <f>IF(AND('GESTION ACADEMIA'!$Y$59="Media",'GESTION ACADEMIA'!$AA$59="Mayor"),CONCATENATE("R9C",'GESTION ACADEMIA'!$O$59),"")</f>
        <v/>
      </c>
      <c r="AD34" s="58" t="str">
        <f>IF(AND('GESTION ACADEMIA'!$Y$60="Media",'GESTION ACADEMIA'!$AA$60="Mayor"),CONCATENATE("R9C",'GESTION ACADEMIA'!$O$60),"")</f>
        <v/>
      </c>
      <c r="AE34" s="58" t="str">
        <f>IF(AND('GESTION ACADEMIA'!$Y$61="Media",'GESTION ACADEMIA'!$AA$61="Mayor"),CONCATENATE("R9C",'GESTION ACADEMIA'!$O$61),"")</f>
        <v/>
      </c>
      <c r="AF34" s="58" t="str">
        <f>IF(AND('GESTION ACADEMIA'!$Y$62="Media",'GESTION ACADEMIA'!$AA$62="Mayor"),CONCATENATE("R9C",'GESTION ACADEMIA'!$O$62),"")</f>
        <v/>
      </c>
      <c r="AG34" s="54" t="str">
        <f>IF(AND('GESTION ACADEMIA'!$Y$63="Media",'GESTION ACADEMIA'!$AA$63="Mayor"),CONCATENATE("R9C",'GESTION ACADEMIA'!$O$63),"")</f>
        <v/>
      </c>
      <c r="AH34" s="55" t="str">
        <f>IF(AND('GESTION ACADEMIA'!$Y$58="Media",'GESTION ACADEMIA'!$AA$58="Catastrófico"),CONCATENATE("R9C",'GESTION ACADEMIA'!$O$58),"")</f>
        <v/>
      </c>
      <c r="AI34" s="56" t="str">
        <f>IF(AND('GESTION ACADEMIA'!$Y$59="Media",'GESTION ACADEMIA'!$AA$59="Catastrófico"),CONCATENATE("R9C",'GESTION ACADEMIA'!$O$59),"")</f>
        <v/>
      </c>
      <c r="AJ34" s="56" t="str">
        <f>IF(AND('GESTION ACADEMIA'!$Y$60="Media",'GESTION ACADEMIA'!$AA$60="Catastrófico"),CONCATENATE("R9C",'GESTION ACADEMIA'!$O$60),"")</f>
        <v/>
      </c>
      <c r="AK34" s="56" t="str">
        <f>IF(AND('GESTION ACADEMIA'!$Y$61="Media",'GESTION ACADEMIA'!$AA$61="Catastrófico"),CONCATENATE("R9C",'GESTION ACADEMIA'!$O$61),"")</f>
        <v/>
      </c>
      <c r="AL34" s="56" t="str">
        <f>IF(AND('GESTION ACADEMIA'!$Y$62="Media",'GESTION ACADEMIA'!$AA$62="Catastrófico"),CONCATENATE("R9C",'GESTION ACADEMIA'!$O$62),"")</f>
        <v/>
      </c>
      <c r="AM34" s="57" t="str">
        <f>IF(AND('GESTION ACADEMIA'!$Y$63="Media",'GESTION ACADEMIA'!$AA$63="Catastrófico"),CONCATENATE("R9C",'GESTION ACADEMIA'!$O$63),"")</f>
        <v/>
      </c>
      <c r="AN34" s="84"/>
      <c r="AO34" s="372"/>
      <c r="AP34" s="373"/>
      <c r="AQ34" s="373"/>
      <c r="AR34" s="373"/>
      <c r="AS34" s="373"/>
      <c r="AT34" s="374"/>
      <c r="AU34" s="84"/>
      <c r="AV34" s="84"/>
      <c r="AW34" s="84"/>
      <c r="AX34" s="84"/>
      <c r="AY34" s="84"/>
      <c r="AZ34" s="84"/>
      <c r="BA34" s="84"/>
      <c r="BB34" s="84"/>
      <c r="BC34" s="84"/>
      <c r="BD34" s="84"/>
      <c r="BE34" s="84"/>
      <c r="BF34" s="84"/>
      <c r="BG34" s="84"/>
      <c r="BH34" s="84"/>
      <c r="BI34" s="84"/>
      <c r="BJ34" s="84"/>
      <c r="BK34" s="84"/>
      <c r="BL34" s="84"/>
      <c r="BM34" s="84"/>
      <c r="BN34" s="84"/>
      <c r="BO34" s="84"/>
      <c r="BP34" s="84"/>
      <c r="BQ34" s="84"/>
      <c r="BR34" s="84"/>
      <c r="BS34" s="84"/>
      <c r="BT34" s="84"/>
      <c r="BU34" s="84"/>
      <c r="BV34" s="84"/>
      <c r="BW34" s="84"/>
      <c r="BX34" s="84"/>
    </row>
    <row r="35" spans="1:80" ht="15.75" customHeight="1" thickBot="1" x14ac:dyDescent="0.3">
      <c r="A35" s="84"/>
      <c r="B35" s="290"/>
      <c r="C35" s="290"/>
      <c r="D35" s="291"/>
      <c r="E35" s="334"/>
      <c r="F35" s="335"/>
      <c r="G35" s="335"/>
      <c r="H35" s="335"/>
      <c r="I35" s="336"/>
      <c r="J35" s="68" t="str">
        <f>IF(AND('GESTION ACADEMIA'!$Y$64="Media",'GESTION ACADEMIA'!$AA$64="Leve"),CONCATENATE("R10C",'GESTION ACADEMIA'!$O$64),"")</f>
        <v/>
      </c>
      <c r="K35" s="69" t="str">
        <f>IF(AND('GESTION ACADEMIA'!$Y$65="Media",'GESTION ACADEMIA'!$AA$65="Leve"),CONCATENATE("R10C",'GESTION ACADEMIA'!$O$65),"")</f>
        <v/>
      </c>
      <c r="L35" s="69" t="str">
        <f>IF(AND('GESTION ACADEMIA'!$Y$66="Media",'GESTION ACADEMIA'!$AA$66="Leve"),CONCATENATE("R10C",'GESTION ACADEMIA'!$O$66),"")</f>
        <v/>
      </c>
      <c r="M35" s="69" t="str">
        <f>IF(AND('GESTION ACADEMIA'!$Y$67="Media",'GESTION ACADEMIA'!$AA$67="Leve"),CONCATENATE("R10C",'GESTION ACADEMIA'!$O$67),"")</f>
        <v/>
      </c>
      <c r="N35" s="69" t="str">
        <f>IF(AND('GESTION ACADEMIA'!$Y$68="Media",'GESTION ACADEMIA'!$AA$68="Leve"),CONCATENATE("R10C",'GESTION ACADEMIA'!$O$68),"")</f>
        <v/>
      </c>
      <c r="O35" s="70" t="str">
        <f>IF(AND('GESTION ACADEMIA'!$Y$69="Media",'GESTION ACADEMIA'!$AA$69="Leve"),CONCATENATE("R10C",'GESTION ACADEMIA'!$O$69),"")</f>
        <v/>
      </c>
      <c r="P35" s="68" t="str">
        <f>IF(AND('GESTION ACADEMIA'!$Y$64="Media",'GESTION ACADEMIA'!$AA$64="Menor"),CONCATENATE("R10C",'GESTION ACADEMIA'!$O$64),"")</f>
        <v/>
      </c>
      <c r="Q35" s="69" t="str">
        <f>IF(AND('GESTION ACADEMIA'!$Y$65="Media",'GESTION ACADEMIA'!$AA$65="Menor"),CONCATENATE("R10C",'GESTION ACADEMIA'!$O$65),"")</f>
        <v/>
      </c>
      <c r="R35" s="69" t="str">
        <f>IF(AND('GESTION ACADEMIA'!$Y$66="Media",'GESTION ACADEMIA'!$AA$66="Menor"),CONCATENATE("R10C",'GESTION ACADEMIA'!$O$66),"")</f>
        <v/>
      </c>
      <c r="S35" s="69" t="str">
        <f>IF(AND('GESTION ACADEMIA'!$Y$67="Media",'GESTION ACADEMIA'!$AA$67="Menor"),CONCATENATE("R10C",'GESTION ACADEMIA'!$O$67),"")</f>
        <v/>
      </c>
      <c r="T35" s="69" t="str">
        <f>IF(AND('GESTION ACADEMIA'!$Y$68="Media",'GESTION ACADEMIA'!$AA$68="Menor"),CONCATENATE("R10C",'GESTION ACADEMIA'!$O$68),"")</f>
        <v/>
      </c>
      <c r="U35" s="70" t="str">
        <f>IF(AND('GESTION ACADEMIA'!$Y$69="Media",'GESTION ACADEMIA'!$AA$69="Menor"),CONCATENATE("R10C",'GESTION ACADEMIA'!$O$69),"")</f>
        <v/>
      </c>
      <c r="V35" s="68" t="str">
        <f>IF(AND('GESTION ACADEMIA'!$Y$64="Media",'GESTION ACADEMIA'!$AA$64="Moderado"),CONCATENATE("R10C",'GESTION ACADEMIA'!$O$64),"")</f>
        <v/>
      </c>
      <c r="W35" s="69" t="str">
        <f>IF(AND('GESTION ACADEMIA'!$Y$65="Media",'GESTION ACADEMIA'!$AA$65="Moderado"),CONCATENATE("R10C",'GESTION ACADEMIA'!$O$65),"")</f>
        <v/>
      </c>
      <c r="X35" s="69" t="str">
        <f>IF(AND('GESTION ACADEMIA'!$Y$66="Media",'GESTION ACADEMIA'!$AA$66="Moderado"),CONCATENATE("R10C",'GESTION ACADEMIA'!$O$66),"")</f>
        <v/>
      </c>
      <c r="Y35" s="69" t="str">
        <f>IF(AND('GESTION ACADEMIA'!$Y$67="Media",'GESTION ACADEMIA'!$AA$67="Moderado"),CONCATENATE("R10C",'GESTION ACADEMIA'!$O$67),"")</f>
        <v/>
      </c>
      <c r="Z35" s="69" t="str">
        <f>IF(AND('GESTION ACADEMIA'!$Y$68="Media",'GESTION ACADEMIA'!$AA$68="Moderado"),CONCATENATE("R10C",'GESTION ACADEMIA'!$O$68),"")</f>
        <v/>
      </c>
      <c r="AA35" s="70" t="str">
        <f>IF(AND('GESTION ACADEMIA'!$Y$69="Media",'GESTION ACADEMIA'!$AA$69="Moderado"),CONCATENATE("R10C",'GESTION ACADEMIA'!$O$69),"")</f>
        <v/>
      </c>
      <c r="AB35" s="59" t="str">
        <f>IF(AND('GESTION ACADEMIA'!$Y$64="Media",'GESTION ACADEMIA'!$AA$64="Mayor"),CONCATENATE("R10C",'GESTION ACADEMIA'!$O$64),"")</f>
        <v/>
      </c>
      <c r="AC35" s="60" t="str">
        <f>IF(AND('GESTION ACADEMIA'!$Y$65="Media",'GESTION ACADEMIA'!$AA$65="Mayor"),CONCATENATE("R10C",'GESTION ACADEMIA'!$O$65),"")</f>
        <v/>
      </c>
      <c r="AD35" s="60" t="str">
        <f>IF(AND('GESTION ACADEMIA'!$Y$66="Media",'GESTION ACADEMIA'!$AA$66="Mayor"),CONCATENATE("R10C",'GESTION ACADEMIA'!$O$66),"")</f>
        <v/>
      </c>
      <c r="AE35" s="60" t="str">
        <f>IF(AND('GESTION ACADEMIA'!$Y$67="Media",'GESTION ACADEMIA'!$AA$67="Mayor"),CONCATENATE("R10C",'GESTION ACADEMIA'!$O$67),"")</f>
        <v/>
      </c>
      <c r="AF35" s="60" t="str">
        <f>IF(AND('GESTION ACADEMIA'!$Y$68="Media",'GESTION ACADEMIA'!$AA$68="Mayor"),CONCATENATE("R10C",'GESTION ACADEMIA'!$O$68),"")</f>
        <v/>
      </c>
      <c r="AG35" s="61" t="str">
        <f>IF(AND('GESTION ACADEMIA'!$Y$69="Media",'GESTION ACADEMIA'!$AA$69="Mayor"),CONCATENATE("R10C",'GESTION ACADEMIA'!$O$69),"")</f>
        <v/>
      </c>
      <c r="AH35" s="62" t="str">
        <f>IF(AND('GESTION ACADEMIA'!$Y$64="Media",'GESTION ACADEMIA'!$AA$64="Catastrófico"),CONCATENATE("R10C",'GESTION ACADEMIA'!$O$64),"")</f>
        <v/>
      </c>
      <c r="AI35" s="63" t="str">
        <f>IF(AND('GESTION ACADEMIA'!$Y$65="Media",'GESTION ACADEMIA'!$AA$65="Catastrófico"),CONCATENATE("R10C",'GESTION ACADEMIA'!$O$65),"")</f>
        <v/>
      </c>
      <c r="AJ35" s="63" t="str">
        <f>IF(AND('GESTION ACADEMIA'!$Y$66="Media",'GESTION ACADEMIA'!$AA$66="Catastrófico"),CONCATENATE("R10C",'GESTION ACADEMIA'!$O$66),"")</f>
        <v/>
      </c>
      <c r="AK35" s="63" t="str">
        <f>IF(AND('GESTION ACADEMIA'!$Y$67="Media",'GESTION ACADEMIA'!$AA$67="Catastrófico"),CONCATENATE("R10C",'GESTION ACADEMIA'!$O$67),"")</f>
        <v/>
      </c>
      <c r="AL35" s="63" t="str">
        <f>IF(AND('GESTION ACADEMIA'!$Y$68="Media",'GESTION ACADEMIA'!$AA$68="Catastrófico"),CONCATENATE("R10C",'GESTION ACADEMIA'!$O$68),"")</f>
        <v/>
      </c>
      <c r="AM35" s="64" t="str">
        <f>IF(AND('GESTION ACADEMIA'!$Y$69="Media",'GESTION ACADEMIA'!$AA$69="Catastrófico"),CONCATENATE("R10C",'GESTION ACADEMIA'!$O$69),"")</f>
        <v/>
      </c>
      <c r="AN35" s="84"/>
      <c r="AO35" s="375"/>
      <c r="AP35" s="376"/>
      <c r="AQ35" s="376"/>
      <c r="AR35" s="376"/>
      <c r="AS35" s="376"/>
      <c r="AT35" s="377"/>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S35" s="84"/>
      <c r="BT35" s="84"/>
      <c r="BU35" s="84"/>
      <c r="BV35" s="84"/>
      <c r="BW35" s="84"/>
      <c r="BX35" s="84"/>
    </row>
    <row r="36" spans="1:80" ht="15" customHeight="1" x14ac:dyDescent="0.25">
      <c r="A36" s="84"/>
      <c r="B36" s="290"/>
      <c r="C36" s="290"/>
      <c r="D36" s="291"/>
      <c r="E36" s="328" t="s">
        <v>114</v>
      </c>
      <c r="F36" s="329"/>
      <c r="G36" s="329"/>
      <c r="H36" s="329"/>
      <c r="I36" s="329"/>
      <c r="J36" s="74" t="str">
        <f ca="1">IF(AND('GESTION ACADEMIA'!$Y$10="Baja",'GESTION ACADEMIA'!$AA$10="Leve"),CONCATENATE("R1C",'GESTION ACADEMIA'!$O$10),"")</f>
        <v/>
      </c>
      <c r="K36" s="75" t="str">
        <f ca="1">IF(AND('GESTION ACADEMIA'!$Y$11="Baja",'GESTION ACADEMIA'!$AA$11="Leve"),CONCATENATE("R1C",'GESTION ACADEMIA'!$O$11),"")</f>
        <v/>
      </c>
      <c r="L36" s="75" t="str">
        <f ca="1">IF(AND('GESTION ACADEMIA'!$Y$12="Baja",'GESTION ACADEMIA'!$AA$12="Leve"),CONCATENATE("R1C",'GESTION ACADEMIA'!$O$12),"")</f>
        <v/>
      </c>
      <c r="M36" s="75" t="str">
        <f>IF(AND('GESTION ACADEMIA'!$Y$13="Baja",'GESTION ACADEMIA'!$AA$13="Leve"),CONCATENATE("R1C",'GESTION ACADEMIA'!$O$13),"")</f>
        <v/>
      </c>
      <c r="N36" s="75" t="str">
        <f>IF(AND('GESTION ACADEMIA'!$Y$14="Baja",'GESTION ACADEMIA'!$AA$14="Leve"),CONCATENATE("R1C",'GESTION ACADEMIA'!$O$14),"")</f>
        <v/>
      </c>
      <c r="O36" s="76" t="str">
        <f>IF(AND('GESTION ACADEMIA'!$Y$15="Baja",'GESTION ACADEMIA'!$AA$15="Leve"),CONCATENATE("R1C",'GESTION ACADEMIA'!$O$15),"")</f>
        <v/>
      </c>
      <c r="P36" s="65" t="str">
        <f ca="1">IF(AND('GESTION ACADEMIA'!$Y$10="Baja",'GESTION ACADEMIA'!$AA$10="Menor"),CONCATENATE("R1C",'GESTION ACADEMIA'!$O$10),"")</f>
        <v/>
      </c>
      <c r="Q36" s="66" t="str">
        <f ca="1">IF(AND('GESTION ACADEMIA'!$Y$11="Baja",'GESTION ACADEMIA'!$AA$11="Menor"),CONCATENATE("R1C",'GESTION ACADEMIA'!$O$11),"")</f>
        <v/>
      </c>
      <c r="R36" s="66" t="str">
        <f ca="1">IF(AND('GESTION ACADEMIA'!$Y$12="Baja",'GESTION ACADEMIA'!$AA$12="Menor"),CONCATENATE("R1C",'GESTION ACADEMIA'!$O$12),"")</f>
        <v/>
      </c>
      <c r="S36" s="66" t="str">
        <f>IF(AND('GESTION ACADEMIA'!$Y$13="Baja",'GESTION ACADEMIA'!$AA$13="Menor"),CONCATENATE("R1C",'GESTION ACADEMIA'!$O$13),"")</f>
        <v/>
      </c>
      <c r="T36" s="66" t="str">
        <f>IF(AND('GESTION ACADEMIA'!$Y$14="Baja",'GESTION ACADEMIA'!$AA$14="Menor"),CONCATENATE("R1C",'GESTION ACADEMIA'!$O$14),"")</f>
        <v/>
      </c>
      <c r="U36" s="67" t="str">
        <f>IF(AND('GESTION ACADEMIA'!$Y$15="Baja",'GESTION ACADEMIA'!$AA$15="Menor"),CONCATENATE("R1C",'GESTION ACADEMIA'!$O$15),"")</f>
        <v/>
      </c>
      <c r="V36" s="65" t="str">
        <f ca="1">IF(AND('GESTION ACADEMIA'!$Y$10="Baja",'GESTION ACADEMIA'!$AA$10="Moderado"),CONCATENATE("R1C",'GESTION ACADEMIA'!$O$10),"")</f>
        <v/>
      </c>
      <c r="W36" s="66" t="str">
        <f ca="1">IF(AND('GESTION ACADEMIA'!$Y$11="Baja",'GESTION ACADEMIA'!$AA$11="Moderado"),CONCATENATE("R1C",'GESTION ACADEMIA'!$O$11),"")</f>
        <v>R1C2</v>
      </c>
      <c r="X36" s="66" t="str">
        <f ca="1">IF(AND('GESTION ACADEMIA'!$Y$12="Baja",'GESTION ACADEMIA'!$AA$12="Moderado"),CONCATENATE("R1C",'GESTION ACADEMIA'!$O$12),"")</f>
        <v>R1C3</v>
      </c>
      <c r="Y36" s="66" t="str">
        <f>IF(AND('GESTION ACADEMIA'!$Y$13="Baja",'GESTION ACADEMIA'!$AA$13="Moderado"),CONCATENATE("R1C",'GESTION ACADEMIA'!$O$13),"")</f>
        <v/>
      </c>
      <c r="Z36" s="66" t="str">
        <f>IF(AND('GESTION ACADEMIA'!$Y$14="Baja",'GESTION ACADEMIA'!$AA$14="Moderado"),CONCATENATE("R1C",'GESTION ACADEMIA'!$O$14),"")</f>
        <v/>
      </c>
      <c r="AA36" s="67" t="str">
        <f>IF(AND('GESTION ACADEMIA'!$Y$15="Baja",'GESTION ACADEMIA'!$AA$15="Moderado"),CONCATENATE("R1C",'GESTION ACADEMIA'!$O$15),"")</f>
        <v/>
      </c>
      <c r="AB36" s="46" t="str">
        <f ca="1">IF(AND('GESTION ACADEMIA'!$Y$10="Baja",'GESTION ACADEMIA'!$AA$10="Mayor"),CONCATENATE("R1C",'GESTION ACADEMIA'!$O$10),"")</f>
        <v/>
      </c>
      <c r="AC36" s="47" t="str">
        <f ca="1">IF(AND('GESTION ACADEMIA'!$Y$11="Baja",'GESTION ACADEMIA'!$AA$11="Mayor"),CONCATENATE("R1C",'GESTION ACADEMIA'!$O$11),"")</f>
        <v/>
      </c>
      <c r="AD36" s="47" t="str">
        <f ca="1">IF(AND('GESTION ACADEMIA'!$Y$12="Baja",'GESTION ACADEMIA'!$AA$12="Mayor"),CONCATENATE("R1C",'GESTION ACADEMIA'!$O$12),"")</f>
        <v/>
      </c>
      <c r="AE36" s="47" t="str">
        <f>IF(AND('GESTION ACADEMIA'!$Y$13="Baja",'GESTION ACADEMIA'!$AA$13="Mayor"),CONCATENATE("R1C",'GESTION ACADEMIA'!$O$13),"")</f>
        <v/>
      </c>
      <c r="AF36" s="47" t="str">
        <f>IF(AND('GESTION ACADEMIA'!$Y$14="Baja",'GESTION ACADEMIA'!$AA$14="Mayor"),CONCATENATE("R1C",'GESTION ACADEMIA'!$O$14),"")</f>
        <v/>
      </c>
      <c r="AG36" s="48" t="str">
        <f>IF(AND('GESTION ACADEMIA'!$Y$15="Baja",'GESTION ACADEMIA'!$AA$15="Mayor"),CONCATENATE("R1C",'GESTION ACADEMIA'!$O$15),"")</f>
        <v/>
      </c>
      <c r="AH36" s="49" t="str">
        <f ca="1">IF(AND('GESTION ACADEMIA'!$Y$10="Baja",'GESTION ACADEMIA'!$AA$10="Catastrófico"),CONCATENATE("R1C",'GESTION ACADEMIA'!$O$10),"")</f>
        <v/>
      </c>
      <c r="AI36" s="50" t="str">
        <f ca="1">IF(AND('GESTION ACADEMIA'!$Y$11="Baja",'GESTION ACADEMIA'!$AA$11="Catastrófico"),CONCATENATE("R1C",'GESTION ACADEMIA'!$O$11),"")</f>
        <v/>
      </c>
      <c r="AJ36" s="50" t="str">
        <f ca="1">IF(AND('GESTION ACADEMIA'!$Y$12="Baja",'GESTION ACADEMIA'!$AA$12="Catastrófico"),CONCATENATE("R1C",'GESTION ACADEMIA'!$O$12),"")</f>
        <v/>
      </c>
      <c r="AK36" s="50" t="str">
        <f>IF(AND('GESTION ACADEMIA'!$Y$13="Baja",'GESTION ACADEMIA'!$AA$13="Catastrófico"),CONCATENATE("R1C",'GESTION ACADEMIA'!$O$13),"")</f>
        <v/>
      </c>
      <c r="AL36" s="50" t="str">
        <f>IF(AND('GESTION ACADEMIA'!$Y$14="Baja",'GESTION ACADEMIA'!$AA$14="Catastrófico"),CONCATENATE("R1C",'GESTION ACADEMIA'!$O$14),"")</f>
        <v/>
      </c>
      <c r="AM36" s="51" t="str">
        <f>IF(AND('GESTION ACADEMIA'!$Y$15="Baja",'GESTION ACADEMIA'!$AA$15="Catastrófico"),CONCATENATE("R1C",'GESTION ACADEMIA'!$O$15),"")</f>
        <v/>
      </c>
      <c r="AN36" s="84"/>
      <c r="AO36" s="360" t="s">
        <v>82</v>
      </c>
      <c r="AP36" s="361"/>
      <c r="AQ36" s="361"/>
      <c r="AR36" s="361"/>
      <c r="AS36" s="361"/>
      <c r="AT36" s="362"/>
      <c r="AU36" s="84"/>
      <c r="AV36" s="84"/>
      <c r="AW36" s="84"/>
      <c r="AX36" s="84"/>
      <c r="AY36" s="84"/>
      <c r="AZ36" s="84"/>
      <c r="BA36" s="84"/>
      <c r="BB36" s="84"/>
      <c r="BC36" s="84"/>
      <c r="BD36" s="84"/>
      <c r="BE36" s="84"/>
      <c r="BF36" s="84"/>
      <c r="BG36" s="84"/>
      <c r="BH36" s="84"/>
      <c r="BI36" s="84"/>
      <c r="BJ36" s="84"/>
      <c r="BK36" s="84"/>
      <c r="BL36" s="84"/>
      <c r="BM36" s="84"/>
      <c r="BN36" s="84"/>
      <c r="BO36" s="84"/>
      <c r="BP36" s="84"/>
      <c r="BQ36" s="84"/>
      <c r="BR36" s="84"/>
      <c r="BS36" s="84"/>
      <c r="BT36" s="84"/>
      <c r="BU36" s="84"/>
      <c r="BV36" s="84"/>
      <c r="BW36" s="84"/>
      <c r="BX36" s="84"/>
    </row>
    <row r="37" spans="1:80" ht="15" customHeight="1" x14ac:dyDescent="0.25">
      <c r="A37" s="84"/>
      <c r="B37" s="290"/>
      <c r="C37" s="290"/>
      <c r="D37" s="291"/>
      <c r="E37" s="347"/>
      <c r="F37" s="348"/>
      <c r="G37" s="348"/>
      <c r="H37" s="348"/>
      <c r="I37" s="348"/>
      <c r="J37" s="77" t="str">
        <f>IF(AND('GESTION ACADEMIA'!$Y$16="Baja",'GESTION ACADEMIA'!$AA$16="Leve"),CONCATENATE("R2C",'GESTION ACADEMIA'!$O$16),"")</f>
        <v/>
      </c>
      <c r="K37" s="78" t="str">
        <f>IF(AND('GESTION ACADEMIA'!$Y$17="Baja",'GESTION ACADEMIA'!$AA$17="Leve"),CONCATENATE("R2C",'GESTION ACADEMIA'!$O$17),"")</f>
        <v/>
      </c>
      <c r="L37" s="78" t="str">
        <f>IF(AND('GESTION ACADEMIA'!$Y$18="Baja",'GESTION ACADEMIA'!$AA$18="Leve"),CONCATENATE("R2C",'GESTION ACADEMIA'!$O$18),"")</f>
        <v/>
      </c>
      <c r="M37" s="78" t="str">
        <f>IF(AND('GESTION ACADEMIA'!$Y$19="Baja",'GESTION ACADEMIA'!$AA$19="Leve"),CONCATENATE("R2C",'GESTION ACADEMIA'!$O$19),"")</f>
        <v/>
      </c>
      <c r="N37" s="78" t="str">
        <f>IF(AND('GESTION ACADEMIA'!$Y$20="Baja",'GESTION ACADEMIA'!$AA$20="Leve"),CONCATENATE("R2C",'GESTION ACADEMIA'!$O$20),"")</f>
        <v/>
      </c>
      <c r="O37" s="79" t="str">
        <f>IF(AND('GESTION ACADEMIA'!$Y$21="Baja",'GESTION ACADEMIA'!$AA$21="Leve"),CONCATENATE("R2C",'GESTION ACADEMIA'!$O$21),"")</f>
        <v/>
      </c>
      <c r="P37" s="68" t="str">
        <f>IF(AND('GESTION ACADEMIA'!$Y$16="Baja",'GESTION ACADEMIA'!$AA$16="Menor"),CONCATENATE("R2C",'GESTION ACADEMIA'!$O$16),"")</f>
        <v/>
      </c>
      <c r="Q37" s="69" t="str">
        <f>IF(AND('GESTION ACADEMIA'!$Y$17="Baja",'GESTION ACADEMIA'!$AA$17="Menor"),CONCATENATE("R2C",'GESTION ACADEMIA'!$O$17),"")</f>
        <v/>
      </c>
      <c r="R37" s="69" t="str">
        <f>IF(AND('GESTION ACADEMIA'!$Y$18="Baja",'GESTION ACADEMIA'!$AA$18="Menor"),CONCATENATE("R2C",'GESTION ACADEMIA'!$O$18),"")</f>
        <v/>
      </c>
      <c r="S37" s="69" t="str">
        <f>IF(AND('GESTION ACADEMIA'!$Y$19="Baja",'GESTION ACADEMIA'!$AA$19="Menor"),CONCATENATE("R2C",'GESTION ACADEMIA'!$O$19),"")</f>
        <v/>
      </c>
      <c r="T37" s="69" t="str">
        <f>IF(AND('GESTION ACADEMIA'!$Y$20="Baja",'GESTION ACADEMIA'!$AA$20="Menor"),CONCATENATE("R2C",'GESTION ACADEMIA'!$O$20),"")</f>
        <v/>
      </c>
      <c r="U37" s="70" t="str">
        <f>IF(AND('GESTION ACADEMIA'!$Y$21="Baja",'GESTION ACADEMIA'!$AA$21="Menor"),CONCATENATE("R2C",'GESTION ACADEMIA'!$O$21),"")</f>
        <v/>
      </c>
      <c r="V37" s="68" t="str">
        <f>IF(AND('GESTION ACADEMIA'!$Y$16="Baja",'GESTION ACADEMIA'!$AA$16="Moderado"),CONCATENATE("R2C",'GESTION ACADEMIA'!$O$16),"")</f>
        <v/>
      </c>
      <c r="W37" s="69" t="str">
        <f>IF(AND('GESTION ACADEMIA'!$Y$17="Baja",'GESTION ACADEMIA'!$AA$17="Moderado"),CONCATENATE("R2C",'GESTION ACADEMIA'!$O$17),"")</f>
        <v/>
      </c>
      <c r="X37" s="69" t="str">
        <f>IF(AND('GESTION ACADEMIA'!$Y$18="Baja",'GESTION ACADEMIA'!$AA$18="Moderado"),CONCATENATE("R2C",'GESTION ACADEMIA'!$O$18),"")</f>
        <v/>
      </c>
      <c r="Y37" s="69" t="str">
        <f>IF(AND('GESTION ACADEMIA'!$Y$19="Baja",'GESTION ACADEMIA'!$AA$19="Moderado"),CONCATENATE("R2C",'GESTION ACADEMIA'!$O$19),"")</f>
        <v/>
      </c>
      <c r="Z37" s="69" t="str">
        <f>IF(AND('GESTION ACADEMIA'!$Y$20="Baja",'GESTION ACADEMIA'!$AA$20="Moderado"),CONCATENATE("R2C",'GESTION ACADEMIA'!$O$20),"")</f>
        <v/>
      </c>
      <c r="AA37" s="70" t="str">
        <f>IF(AND('GESTION ACADEMIA'!$Y$21="Baja",'GESTION ACADEMIA'!$AA$21="Moderado"),CONCATENATE("R2C",'GESTION ACADEMIA'!$O$21),"")</f>
        <v/>
      </c>
      <c r="AB37" s="52" t="str">
        <f>IF(AND('GESTION ACADEMIA'!$Y$16="Baja",'GESTION ACADEMIA'!$AA$16="Mayor"),CONCATENATE("R2C",'GESTION ACADEMIA'!$O$16),"")</f>
        <v/>
      </c>
      <c r="AC37" s="53" t="str">
        <f>IF(AND('GESTION ACADEMIA'!$Y$17="Baja",'GESTION ACADEMIA'!$AA$17="Mayor"),CONCATENATE("R2C",'GESTION ACADEMIA'!$O$17),"")</f>
        <v/>
      </c>
      <c r="AD37" s="53" t="str">
        <f>IF(AND('GESTION ACADEMIA'!$Y$18="Baja",'GESTION ACADEMIA'!$AA$18="Mayor"),CONCATENATE("R2C",'GESTION ACADEMIA'!$O$18),"")</f>
        <v/>
      </c>
      <c r="AE37" s="53" t="str">
        <f>IF(AND('GESTION ACADEMIA'!$Y$19="Baja",'GESTION ACADEMIA'!$AA$19="Mayor"),CONCATENATE("R2C",'GESTION ACADEMIA'!$O$19),"")</f>
        <v/>
      </c>
      <c r="AF37" s="53" t="str">
        <f>IF(AND('GESTION ACADEMIA'!$Y$20="Baja",'GESTION ACADEMIA'!$AA$20="Mayor"),CONCATENATE("R2C",'GESTION ACADEMIA'!$O$20),"")</f>
        <v/>
      </c>
      <c r="AG37" s="54" t="str">
        <f>IF(AND('GESTION ACADEMIA'!$Y$21="Baja",'GESTION ACADEMIA'!$AA$21="Mayor"),CONCATENATE("R2C",'GESTION ACADEMIA'!$O$21),"")</f>
        <v/>
      </c>
      <c r="AH37" s="55" t="str">
        <f>IF(AND('GESTION ACADEMIA'!$Y$16="Baja",'GESTION ACADEMIA'!$AA$16="Catastrófico"),CONCATENATE("R2C",'GESTION ACADEMIA'!$O$16),"")</f>
        <v/>
      </c>
      <c r="AI37" s="56" t="str">
        <f>IF(AND('GESTION ACADEMIA'!$Y$17="Baja",'GESTION ACADEMIA'!$AA$17="Catastrófico"),CONCATENATE("R2C",'GESTION ACADEMIA'!$O$17),"")</f>
        <v/>
      </c>
      <c r="AJ37" s="56" t="str">
        <f>IF(AND('GESTION ACADEMIA'!$Y$18="Baja",'GESTION ACADEMIA'!$AA$18="Catastrófico"),CONCATENATE("R2C",'GESTION ACADEMIA'!$O$18),"")</f>
        <v/>
      </c>
      <c r="AK37" s="56" t="str">
        <f>IF(AND('GESTION ACADEMIA'!$Y$19="Baja",'GESTION ACADEMIA'!$AA$19="Catastrófico"),CONCATENATE("R2C",'GESTION ACADEMIA'!$O$19),"")</f>
        <v/>
      </c>
      <c r="AL37" s="56" t="str">
        <f>IF(AND('GESTION ACADEMIA'!$Y$20="Baja",'GESTION ACADEMIA'!$AA$20="Catastrófico"),CONCATENATE("R2C",'GESTION ACADEMIA'!$O$20),"")</f>
        <v/>
      </c>
      <c r="AM37" s="57" t="str">
        <f>IF(AND('GESTION ACADEMIA'!$Y$21="Baja",'GESTION ACADEMIA'!$AA$21="Catastrófico"),CONCATENATE("R2C",'GESTION ACADEMIA'!$O$21),"")</f>
        <v/>
      </c>
      <c r="AN37" s="84"/>
      <c r="AO37" s="363"/>
      <c r="AP37" s="364"/>
      <c r="AQ37" s="364"/>
      <c r="AR37" s="364"/>
      <c r="AS37" s="364"/>
      <c r="AT37" s="365"/>
      <c r="AU37" s="84"/>
      <c r="AV37" s="84"/>
      <c r="AW37" s="84"/>
      <c r="AX37" s="84"/>
      <c r="AY37" s="84"/>
      <c r="AZ37" s="84"/>
      <c r="BA37" s="84"/>
      <c r="BB37" s="84"/>
      <c r="BC37" s="84"/>
      <c r="BD37" s="84"/>
      <c r="BE37" s="84"/>
      <c r="BF37" s="84"/>
      <c r="BG37" s="84"/>
      <c r="BH37" s="84"/>
      <c r="BI37" s="84"/>
      <c r="BJ37" s="84"/>
      <c r="BK37" s="84"/>
      <c r="BL37" s="84"/>
      <c r="BM37" s="84"/>
      <c r="BN37" s="84"/>
      <c r="BO37" s="84"/>
      <c r="BP37" s="84"/>
      <c r="BQ37" s="84"/>
      <c r="BR37" s="84"/>
      <c r="BS37" s="84"/>
      <c r="BT37" s="84"/>
      <c r="BU37" s="84"/>
      <c r="BV37" s="84"/>
      <c r="BW37" s="84"/>
      <c r="BX37" s="84"/>
    </row>
    <row r="38" spans="1:80" ht="15" customHeight="1" x14ac:dyDescent="0.25">
      <c r="A38" s="84"/>
      <c r="B38" s="290"/>
      <c r="C38" s="290"/>
      <c r="D38" s="291"/>
      <c r="E38" s="331"/>
      <c r="F38" s="332"/>
      <c r="G38" s="332"/>
      <c r="H38" s="332"/>
      <c r="I38" s="348"/>
      <c r="J38" s="77" t="str">
        <f>IF(AND('GESTION ACADEMIA'!$Y$22="Baja",'GESTION ACADEMIA'!$AA$22="Leve"),CONCATENATE("R3C",'GESTION ACADEMIA'!$O$22),"")</f>
        <v/>
      </c>
      <c r="K38" s="78" t="str">
        <f>IF(AND('GESTION ACADEMIA'!$Y$23="Baja",'GESTION ACADEMIA'!$AA$23="Leve"),CONCATENATE("R3C",'GESTION ACADEMIA'!$O$23),"")</f>
        <v/>
      </c>
      <c r="L38" s="78" t="str">
        <f>IF(AND('GESTION ACADEMIA'!$Y$24="Baja",'GESTION ACADEMIA'!$AA$24="Leve"),CONCATENATE("R3C",'GESTION ACADEMIA'!$O$24),"")</f>
        <v/>
      </c>
      <c r="M38" s="78" t="str">
        <f>IF(AND('GESTION ACADEMIA'!$Y$25="Baja",'GESTION ACADEMIA'!$AA$25="Leve"),CONCATENATE("R3C",'GESTION ACADEMIA'!$O$25),"")</f>
        <v/>
      </c>
      <c r="N38" s="78" t="str">
        <f>IF(AND('GESTION ACADEMIA'!$Y$26="Baja",'GESTION ACADEMIA'!$AA$26="Leve"),CONCATENATE("R3C",'GESTION ACADEMIA'!$O$26),"")</f>
        <v/>
      </c>
      <c r="O38" s="79" t="str">
        <f>IF(AND('GESTION ACADEMIA'!$Y$27="Baja",'GESTION ACADEMIA'!$AA$27="Leve"),CONCATENATE("R3C",'GESTION ACADEMIA'!$O$27),"")</f>
        <v/>
      </c>
      <c r="P38" s="68" t="str">
        <f>IF(AND('GESTION ACADEMIA'!$Y$22="Baja",'GESTION ACADEMIA'!$AA$22="Menor"),CONCATENATE("R3C",'GESTION ACADEMIA'!$O$22),"")</f>
        <v/>
      </c>
      <c r="Q38" s="69" t="str">
        <f>IF(AND('GESTION ACADEMIA'!$Y$23="Baja",'GESTION ACADEMIA'!$AA$23="Menor"),CONCATENATE("R3C",'GESTION ACADEMIA'!$O$23),"")</f>
        <v/>
      </c>
      <c r="R38" s="69" t="str">
        <f>IF(AND('GESTION ACADEMIA'!$Y$24="Baja",'GESTION ACADEMIA'!$AA$24="Menor"),CONCATENATE("R3C",'GESTION ACADEMIA'!$O$24),"")</f>
        <v/>
      </c>
      <c r="S38" s="69" t="str">
        <f>IF(AND('GESTION ACADEMIA'!$Y$25="Baja",'GESTION ACADEMIA'!$AA$25="Menor"),CONCATENATE("R3C",'GESTION ACADEMIA'!$O$25),"")</f>
        <v/>
      </c>
      <c r="T38" s="69" t="str">
        <f>IF(AND('GESTION ACADEMIA'!$Y$26="Baja",'GESTION ACADEMIA'!$AA$26="Menor"),CONCATENATE("R3C",'GESTION ACADEMIA'!$O$26),"")</f>
        <v/>
      </c>
      <c r="U38" s="70" t="str">
        <f>IF(AND('GESTION ACADEMIA'!$Y$27="Baja",'GESTION ACADEMIA'!$AA$27="Menor"),CONCATENATE("R3C",'GESTION ACADEMIA'!$O$27),"")</f>
        <v/>
      </c>
      <c r="V38" s="68" t="str">
        <f>IF(AND('GESTION ACADEMIA'!$Y$22="Baja",'GESTION ACADEMIA'!$AA$22="Moderado"),CONCATENATE("R3C",'GESTION ACADEMIA'!$O$22),"")</f>
        <v/>
      </c>
      <c r="W38" s="69" t="str">
        <f>IF(AND('GESTION ACADEMIA'!$Y$23="Baja",'GESTION ACADEMIA'!$AA$23="Moderado"),CONCATENATE("R3C",'GESTION ACADEMIA'!$O$23),"")</f>
        <v/>
      </c>
      <c r="X38" s="69" t="str">
        <f>IF(AND('GESTION ACADEMIA'!$Y$24="Baja",'GESTION ACADEMIA'!$AA$24="Moderado"),CONCATENATE("R3C",'GESTION ACADEMIA'!$O$24),"")</f>
        <v/>
      </c>
      <c r="Y38" s="69" t="str">
        <f>IF(AND('GESTION ACADEMIA'!$Y$25="Baja",'GESTION ACADEMIA'!$AA$25="Moderado"),CONCATENATE("R3C",'GESTION ACADEMIA'!$O$25),"")</f>
        <v/>
      </c>
      <c r="Z38" s="69" t="str">
        <f>IF(AND('GESTION ACADEMIA'!$Y$26="Baja",'GESTION ACADEMIA'!$AA$26="Moderado"),CONCATENATE("R3C",'GESTION ACADEMIA'!$O$26),"")</f>
        <v/>
      </c>
      <c r="AA38" s="70" t="str">
        <f>IF(AND('GESTION ACADEMIA'!$Y$27="Baja",'GESTION ACADEMIA'!$AA$27="Moderado"),CONCATENATE("R3C",'GESTION ACADEMIA'!$O$27),"")</f>
        <v/>
      </c>
      <c r="AB38" s="52" t="str">
        <f>IF(AND('GESTION ACADEMIA'!$Y$22="Baja",'GESTION ACADEMIA'!$AA$22="Mayor"),CONCATENATE("R3C",'GESTION ACADEMIA'!$O$22),"")</f>
        <v/>
      </c>
      <c r="AC38" s="53" t="str">
        <f>IF(AND('GESTION ACADEMIA'!$Y$23="Baja",'GESTION ACADEMIA'!$AA$23="Mayor"),CONCATENATE("R3C",'GESTION ACADEMIA'!$O$23),"")</f>
        <v/>
      </c>
      <c r="AD38" s="53" t="str">
        <f>IF(AND('GESTION ACADEMIA'!$Y$24="Baja",'GESTION ACADEMIA'!$AA$24="Mayor"),CONCATENATE("R3C",'GESTION ACADEMIA'!$O$24),"")</f>
        <v/>
      </c>
      <c r="AE38" s="53" t="str">
        <f>IF(AND('GESTION ACADEMIA'!$Y$25="Baja",'GESTION ACADEMIA'!$AA$25="Mayor"),CONCATENATE("R3C",'GESTION ACADEMIA'!$O$25),"")</f>
        <v/>
      </c>
      <c r="AF38" s="53" t="str">
        <f>IF(AND('GESTION ACADEMIA'!$Y$26="Baja",'GESTION ACADEMIA'!$AA$26="Mayor"),CONCATENATE("R3C",'GESTION ACADEMIA'!$O$26),"")</f>
        <v/>
      </c>
      <c r="AG38" s="54" t="str">
        <f>IF(AND('GESTION ACADEMIA'!$Y$27="Baja",'GESTION ACADEMIA'!$AA$27="Mayor"),CONCATENATE("R3C",'GESTION ACADEMIA'!$O$27),"")</f>
        <v/>
      </c>
      <c r="AH38" s="55" t="str">
        <f>IF(AND('GESTION ACADEMIA'!$Y$22="Baja",'GESTION ACADEMIA'!$AA$22="Catastrófico"),CONCATENATE("R3C",'GESTION ACADEMIA'!$O$22),"")</f>
        <v/>
      </c>
      <c r="AI38" s="56" t="str">
        <f>IF(AND('GESTION ACADEMIA'!$Y$23="Baja",'GESTION ACADEMIA'!$AA$23="Catastrófico"),CONCATENATE("R3C",'GESTION ACADEMIA'!$O$23),"")</f>
        <v/>
      </c>
      <c r="AJ38" s="56" t="str">
        <f>IF(AND('GESTION ACADEMIA'!$Y$24="Baja",'GESTION ACADEMIA'!$AA$24="Catastrófico"),CONCATENATE("R3C",'GESTION ACADEMIA'!$O$24),"")</f>
        <v/>
      </c>
      <c r="AK38" s="56" t="str">
        <f>IF(AND('GESTION ACADEMIA'!$Y$25="Baja",'GESTION ACADEMIA'!$AA$25="Catastrófico"),CONCATENATE("R3C",'GESTION ACADEMIA'!$O$25),"")</f>
        <v/>
      </c>
      <c r="AL38" s="56" t="str">
        <f>IF(AND('GESTION ACADEMIA'!$Y$26="Baja",'GESTION ACADEMIA'!$AA$26="Catastrófico"),CONCATENATE("R3C",'GESTION ACADEMIA'!$O$26),"")</f>
        <v/>
      </c>
      <c r="AM38" s="57" t="str">
        <f>IF(AND('GESTION ACADEMIA'!$Y$27="Baja",'GESTION ACADEMIA'!$AA$27="Catastrófico"),CONCATENATE("R3C",'GESTION ACADEMIA'!$O$27),"")</f>
        <v/>
      </c>
      <c r="AN38" s="84"/>
      <c r="AO38" s="363"/>
      <c r="AP38" s="364"/>
      <c r="AQ38" s="364"/>
      <c r="AR38" s="364"/>
      <c r="AS38" s="364"/>
      <c r="AT38" s="365"/>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S38" s="84"/>
      <c r="BT38" s="84"/>
      <c r="BU38" s="84"/>
      <c r="BV38" s="84"/>
      <c r="BW38" s="84"/>
      <c r="BX38" s="84"/>
    </row>
    <row r="39" spans="1:80" ht="15" customHeight="1" x14ac:dyDescent="0.25">
      <c r="A39" s="84"/>
      <c r="B39" s="290"/>
      <c r="C39" s="290"/>
      <c r="D39" s="291"/>
      <c r="E39" s="331"/>
      <c r="F39" s="332"/>
      <c r="G39" s="332"/>
      <c r="H39" s="332"/>
      <c r="I39" s="348"/>
      <c r="J39" s="77" t="str">
        <f>IF(AND('GESTION ACADEMIA'!$Y$28="Baja",'GESTION ACADEMIA'!$AA$28="Leve"),CONCATENATE("R4C",'GESTION ACADEMIA'!$O$28),"")</f>
        <v/>
      </c>
      <c r="K39" s="78" t="str">
        <f>IF(AND('GESTION ACADEMIA'!$Y$29="Baja",'GESTION ACADEMIA'!$AA$29="Leve"),CONCATENATE("R4C",'GESTION ACADEMIA'!$O$29),"")</f>
        <v/>
      </c>
      <c r="L39" s="78" t="str">
        <f>IF(AND('GESTION ACADEMIA'!$Y$30="Baja",'GESTION ACADEMIA'!$AA$30="Leve"),CONCATENATE("R4C",'GESTION ACADEMIA'!$O$30),"")</f>
        <v/>
      </c>
      <c r="M39" s="78" t="str">
        <f>IF(AND('GESTION ACADEMIA'!$Y$31="Baja",'GESTION ACADEMIA'!$AA$31="Leve"),CONCATENATE("R4C",'GESTION ACADEMIA'!$O$31),"")</f>
        <v/>
      </c>
      <c r="N39" s="78" t="str">
        <f>IF(AND('GESTION ACADEMIA'!$Y$32="Baja",'GESTION ACADEMIA'!$AA$32="Leve"),CONCATENATE("R4C",'GESTION ACADEMIA'!$O$32),"")</f>
        <v/>
      </c>
      <c r="O39" s="79" t="str">
        <f>IF(AND('GESTION ACADEMIA'!$Y$33="Baja",'GESTION ACADEMIA'!$AA$33="Leve"),CONCATENATE("R4C",'GESTION ACADEMIA'!$O$33),"")</f>
        <v/>
      </c>
      <c r="P39" s="68" t="str">
        <f>IF(AND('GESTION ACADEMIA'!$Y$28="Baja",'GESTION ACADEMIA'!$AA$28="Menor"),CONCATENATE("R4C",'GESTION ACADEMIA'!$O$28),"")</f>
        <v/>
      </c>
      <c r="Q39" s="69" t="str">
        <f>IF(AND('GESTION ACADEMIA'!$Y$29="Baja",'GESTION ACADEMIA'!$AA$29="Menor"),CONCATENATE("R4C",'GESTION ACADEMIA'!$O$29),"")</f>
        <v/>
      </c>
      <c r="R39" s="69" t="str">
        <f>IF(AND('GESTION ACADEMIA'!$Y$30="Baja",'GESTION ACADEMIA'!$AA$30="Menor"),CONCATENATE("R4C",'GESTION ACADEMIA'!$O$30),"")</f>
        <v/>
      </c>
      <c r="S39" s="69" t="str">
        <f>IF(AND('GESTION ACADEMIA'!$Y$31="Baja",'GESTION ACADEMIA'!$AA$31="Menor"),CONCATENATE("R4C",'GESTION ACADEMIA'!$O$31),"")</f>
        <v/>
      </c>
      <c r="T39" s="69" t="str">
        <f>IF(AND('GESTION ACADEMIA'!$Y$32="Baja",'GESTION ACADEMIA'!$AA$32="Menor"),CONCATENATE("R4C",'GESTION ACADEMIA'!$O$32),"")</f>
        <v/>
      </c>
      <c r="U39" s="70" t="str">
        <f>IF(AND('GESTION ACADEMIA'!$Y$33="Baja",'GESTION ACADEMIA'!$AA$33="Menor"),CONCATENATE("R4C",'GESTION ACADEMIA'!$O$33),"")</f>
        <v/>
      </c>
      <c r="V39" s="68" t="str">
        <f>IF(AND('GESTION ACADEMIA'!$Y$28="Baja",'GESTION ACADEMIA'!$AA$28="Moderado"),CONCATENATE("R4C",'GESTION ACADEMIA'!$O$28),"")</f>
        <v/>
      </c>
      <c r="W39" s="69" t="str">
        <f>IF(AND('GESTION ACADEMIA'!$Y$29="Baja",'GESTION ACADEMIA'!$AA$29="Moderado"),CONCATENATE("R4C",'GESTION ACADEMIA'!$O$29),"")</f>
        <v/>
      </c>
      <c r="X39" s="69" t="str">
        <f>IF(AND('GESTION ACADEMIA'!$Y$30="Baja",'GESTION ACADEMIA'!$AA$30="Moderado"),CONCATENATE("R4C",'GESTION ACADEMIA'!$O$30),"")</f>
        <v/>
      </c>
      <c r="Y39" s="69" t="str">
        <f>IF(AND('GESTION ACADEMIA'!$Y$31="Baja",'GESTION ACADEMIA'!$AA$31="Moderado"),CONCATENATE("R4C",'GESTION ACADEMIA'!$O$31),"")</f>
        <v/>
      </c>
      <c r="Z39" s="69" t="str">
        <f>IF(AND('GESTION ACADEMIA'!$Y$32="Baja",'GESTION ACADEMIA'!$AA$32="Moderado"),CONCATENATE("R4C",'GESTION ACADEMIA'!$O$32),"")</f>
        <v/>
      </c>
      <c r="AA39" s="70" t="str">
        <f>IF(AND('GESTION ACADEMIA'!$Y$33="Baja",'GESTION ACADEMIA'!$AA$33="Moderado"),CONCATENATE("R4C",'GESTION ACADEMIA'!$O$33),"")</f>
        <v/>
      </c>
      <c r="AB39" s="52" t="str">
        <f>IF(AND('GESTION ACADEMIA'!$Y$28="Baja",'GESTION ACADEMIA'!$AA$28="Mayor"),CONCATENATE("R4C",'GESTION ACADEMIA'!$O$28),"")</f>
        <v/>
      </c>
      <c r="AC39" s="53" t="str">
        <f>IF(AND('GESTION ACADEMIA'!$Y$29="Baja",'GESTION ACADEMIA'!$AA$29="Mayor"),CONCATENATE("R4C",'GESTION ACADEMIA'!$O$29),"")</f>
        <v/>
      </c>
      <c r="AD39" s="53" t="str">
        <f>IF(AND('GESTION ACADEMIA'!$Y$30="Baja",'GESTION ACADEMIA'!$AA$30="Mayor"),CONCATENATE("R4C",'GESTION ACADEMIA'!$O$30),"")</f>
        <v/>
      </c>
      <c r="AE39" s="53" t="str">
        <f>IF(AND('GESTION ACADEMIA'!$Y$31="Baja",'GESTION ACADEMIA'!$AA$31="Mayor"),CONCATENATE("R4C",'GESTION ACADEMIA'!$O$31),"")</f>
        <v/>
      </c>
      <c r="AF39" s="53" t="str">
        <f>IF(AND('GESTION ACADEMIA'!$Y$32="Baja",'GESTION ACADEMIA'!$AA$32="Mayor"),CONCATENATE("R4C",'GESTION ACADEMIA'!$O$32),"")</f>
        <v/>
      </c>
      <c r="AG39" s="54" t="str">
        <f>IF(AND('GESTION ACADEMIA'!$Y$33="Baja",'GESTION ACADEMIA'!$AA$33="Mayor"),CONCATENATE("R4C",'GESTION ACADEMIA'!$O$33),"")</f>
        <v/>
      </c>
      <c r="AH39" s="55" t="str">
        <f>IF(AND('GESTION ACADEMIA'!$Y$28="Baja",'GESTION ACADEMIA'!$AA$28="Catastrófico"),CONCATENATE("R4C",'GESTION ACADEMIA'!$O$28),"")</f>
        <v/>
      </c>
      <c r="AI39" s="56" t="str">
        <f>IF(AND('GESTION ACADEMIA'!$Y$29="Baja",'GESTION ACADEMIA'!$AA$29="Catastrófico"),CONCATENATE("R4C",'GESTION ACADEMIA'!$O$29),"")</f>
        <v/>
      </c>
      <c r="AJ39" s="56" t="str">
        <f>IF(AND('GESTION ACADEMIA'!$Y$30="Baja",'GESTION ACADEMIA'!$AA$30="Catastrófico"),CONCATENATE("R4C",'GESTION ACADEMIA'!$O$30),"")</f>
        <v/>
      </c>
      <c r="AK39" s="56" t="str">
        <f>IF(AND('GESTION ACADEMIA'!$Y$31="Baja",'GESTION ACADEMIA'!$AA$31="Catastrófico"),CONCATENATE("R4C",'GESTION ACADEMIA'!$O$31),"")</f>
        <v/>
      </c>
      <c r="AL39" s="56" t="str">
        <f>IF(AND('GESTION ACADEMIA'!$Y$32="Baja",'GESTION ACADEMIA'!$AA$32="Catastrófico"),CONCATENATE("R4C",'GESTION ACADEMIA'!$O$32),"")</f>
        <v/>
      </c>
      <c r="AM39" s="57" t="str">
        <f>IF(AND('GESTION ACADEMIA'!$Y$33="Baja",'GESTION ACADEMIA'!$AA$33="Catastrófico"),CONCATENATE("R4C",'GESTION ACADEMIA'!$O$33),"")</f>
        <v/>
      </c>
      <c r="AN39" s="84"/>
      <c r="AO39" s="363"/>
      <c r="AP39" s="364"/>
      <c r="AQ39" s="364"/>
      <c r="AR39" s="364"/>
      <c r="AS39" s="364"/>
      <c r="AT39" s="365"/>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S39" s="84"/>
      <c r="BT39" s="84"/>
      <c r="BU39" s="84"/>
      <c r="BV39" s="84"/>
      <c r="BW39" s="84"/>
      <c r="BX39" s="84"/>
    </row>
    <row r="40" spans="1:80" ht="15" customHeight="1" x14ac:dyDescent="0.25">
      <c r="A40" s="84"/>
      <c r="B40" s="290"/>
      <c r="C40" s="290"/>
      <c r="D40" s="291"/>
      <c r="E40" s="331"/>
      <c r="F40" s="332"/>
      <c r="G40" s="332"/>
      <c r="H40" s="332"/>
      <c r="I40" s="348"/>
      <c r="J40" s="77" t="str">
        <f>IF(AND('GESTION ACADEMIA'!$Y$34="Baja",'GESTION ACADEMIA'!$AA$34="Leve"),CONCATENATE("R5C",'GESTION ACADEMIA'!$O$34),"")</f>
        <v/>
      </c>
      <c r="K40" s="78" t="str">
        <f>IF(AND('GESTION ACADEMIA'!$Y$35="Baja",'GESTION ACADEMIA'!$AA$35="Leve"),CONCATENATE("R5C",'GESTION ACADEMIA'!$O$35),"")</f>
        <v/>
      </c>
      <c r="L40" s="78" t="str">
        <f>IF(AND('GESTION ACADEMIA'!$Y$36="Baja",'GESTION ACADEMIA'!$AA$36="Leve"),CONCATENATE("R5C",'GESTION ACADEMIA'!$O$36),"")</f>
        <v/>
      </c>
      <c r="M40" s="78" t="str">
        <f>IF(AND('GESTION ACADEMIA'!$Y$37="Baja",'GESTION ACADEMIA'!$AA$37="Leve"),CONCATENATE("R5C",'GESTION ACADEMIA'!$O$37),"")</f>
        <v/>
      </c>
      <c r="N40" s="78" t="str">
        <f>IF(AND('GESTION ACADEMIA'!$Y$38="Baja",'GESTION ACADEMIA'!$AA$38="Leve"),CONCATENATE("R5C",'GESTION ACADEMIA'!$O$38),"")</f>
        <v/>
      </c>
      <c r="O40" s="79" t="str">
        <f>IF(AND('GESTION ACADEMIA'!$Y$39="Baja",'GESTION ACADEMIA'!$AA$39="Leve"),CONCATENATE("R5C",'GESTION ACADEMIA'!$O$39),"")</f>
        <v/>
      </c>
      <c r="P40" s="68" t="str">
        <f>IF(AND('GESTION ACADEMIA'!$Y$34="Baja",'GESTION ACADEMIA'!$AA$34="Menor"),CONCATENATE("R5C",'GESTION ACADEMIA'!$O$34),"")</f>
        <v/>
      </c>
      <c r="Q40" s="69" t="str">
        <f>IF(AND('GESTION ACADEMIA'!$Y$35="Baja",'GESTION ACADEMIA'!$AA$35="Menor"),CONCATENATE("R5C",'GESTION ACADEMIA'!$O$35),"")</f>
        <v/>
      </c>
      <c r="R40" s="69" t="str">
        <f>IF(AND('GESTION ACADEMIA'!$Y$36="Baja",'GESTION ACADEMIA'!$AA$36="Menor"),CONCATENATE("R5C",'GESTION ACADEMIA'!$O$36),"")</f>
        <v/>
      </c>
      <c r="S40" s="69" t="str">
        <f>IF(AND('GESTION ACADEMIA'!$Y$37="Baja",'GESTION ACADEMIA'!$AA$37="Menor"),CONCATENATE("R5C",'GESTION ACADEMIA'!$O$37),"")</f>
        <v/>
      </c>
      <c r="T40" s="69" t="str">
        <f>IF(AND('GESTION ACADEMIA'!$Y$38="Baja",'GESTION ACADEMIA'!$AA$38="Menor"),CONCATENATE("R5C",'GESTION ACADEMIA'!$O$38),"")</f>
        <v/>
      </c>
      <c r="U40" s="70" t="str">
        <f>IF(AND('GESTION ACADEMIA'!$Y$39="Baja",'GESTION ACADEMIA'!$AA$39="Menor"),CONCATENATE("R5C",'GESTION ACADEMIA'!$O$39),"")</f>
        <v/>
      </c>
      <c r="V40" s="68" t="str">
        <f>IF(AND('GESTION ACADEMIA'!$Y$34="Baja",'GESTION ACADEMIA'!$AA$34="Moderado"),CONCATENATE("R5C",'GESTION ACADEMIA'!$O$34),"")</f>
        <v/>
      </c>
      <c r="W40" s="69" t="str">
        <f>IF(AND('GESTION ACADEMIA'!$Y$35="Baja",'GESTION ACADEMIA'!$AA$35="Moderado"),CONCATENATE("R5C",'GESTION ACADEMIA'!$O$35),"")</f>
        <v/>
      </c>
      <c r="X40" s="69" t="str">
        <f>IF(AND('GESTION ACADEMIA'!$Y$36="Baja",'GESTION ACADEMIA'!$AA$36="Moderado"),CONCATENATE("R5C",'GESTION ACADEMIA'!$O$36),"")</f>
        <v/>
      </c>
      <c r="Y40" s="69" t="str">
        <f>IF(AND('GESTION ACADEMIA'!$Y$37="Baja",'GESTION ACADEMIA'!$AA$37="Moderado"),CONCATENATE("R5C",'GESTION ACADEMIA'!$O$37),"")</f>
        <v/>
      </c>
      <c r="Z40" s="69" t="str">
        <f>IF(AND('GESTION ACADEMIA'!$Y$38="Baja",'GESTION ACADEMIA'!$AA$38="Moderado"),CONCATENATE("R5C",'GESTION ACADEMIA'!$O$38),"")</f>
        <v/>
      </c>
      <c r="AA40" s="70" t="str">
        <f>IF(AND('GESTION ACADEMIA'!$Y$39="Baja",'GESTION ACADEMIA'!$AA$39="Moderado"),CONCATENATE("R5C",'GESTION ACADEMIA'!$O$39),"")</f>
        <v/>
      </c>
      <c r="AB40" s="52" t="str">
        <f>IF(AND('GESTION ACADEMIA'!$Y$34="Baja",'GESTION ACADEMIA'!$AA$34="Mayor"),CONCATENATE("R5C",'GESTION ACADEMIA'!$O$34),"")</f>
        <v/>
      </c>
      <c r="AC40" s="53" t="str">
        <f>IF(AND('GESTION ACADEMIA'!$Y$35="Baja",'GESTION ACADEMIA'!$AA$35="Mayor"),CONCATENATE("R5C",'GESTION ACADEMIA'!$O$35),"")</f>
        <v/>
      </c>
      <c r="AD40" s="58" t="str">
        <f>IF(AND('GESTION ACADEMIA'!$Y$36="Baja",'GESTION ACADEMIA'!$AA$36="Mayor"),CONCATENATE("R5C",'GESTION ACADEMIA'!$O$36),"")</f>
        <v/>
      </c>
      <c r="AE40" s="58" t="str">
        <f>IF(AND('GESTION ACADEMIA'!$Y$37="Baja",'GESTION ACADEMIA'!$AA$37="Mayor"),CONCATENATE("R5C",'GESTION ACADEMIA'!$O$37),"")</f>
        <v/>
      </c>
      <c r="AF40" s="58" t="str">
        <f>IF(AND('GESTION ACADEMIA'!$Y$38="Baja",'GESTION ACADEMIA'!$AA$38="Mayor"),CONCATENATE("R5C",'GESTION ACADEMIA'!$O$38),"")</f>
        <v/>
      </c>
      <c r="AG40" s="54" t="str">
        <f>IF(AND('GESTION ACADEMIA'!$Y$39="Baja",'GESTION ACADEMIA'!$AA$39="Mayor"),CONCATENATE("R5C",'GESTION ACADEMIA'!$O$39),"")</f>
        <v/>
      </c>
      <c r="AH40" s="55" t="str">
        <f>IF(AND('GESTION ACADEMIA'!$Y$34="Baja",'GESTION ACADEMIA'!$AA$34="Catastrófico"),CONCATENATE("R5C",'GESTION ACADEMIA'!$O$34),"")</f>
        <v/>
      </c>
      <c r="AI40" s="56" t="str">
        <f>IF(AND('GESTION ACADEMIA'!$Y$35="Baja",'GESTION ACADEMIA'!$AA$35="Catastrófico"),CONCATENATE("R5C",'GESTION ACADEMIA'!$O$35),"")</f>
        <v/>
      </c>
      <c r="AJ40" s="56" t="str">
        <f>IF(AND('GESTION ACADEMIA'!$Y$36="Baja",'GESTION ACADEMIA'!$AA$36="Catastrófico"),CONCATENATE("R5C",'GESTION ACADEMIA'!$O$36),"")</f>
        <v/>
      </c>
      <c r="AK40" s="56" t="str">
        <f>IF(AND('GESTION ACADEMIA'!$Y$37="Baja",'GESTION ACADEMIA'!$AA$37="Catastrófico"),CONCATENATE("R5C",'GESTION ACADEMIA'!$O$37),"")</f>
        <v/>
      </c>
      <c r="AL40" s="56" t="str">
        <f>IF(AND('GESTION ACADEMIA'!$Y$38="Baja",'GESTION ACADEMIA'!$AA$38="Catastrófico"),CONCATENATE("R5C",'GESTION ACADEMIA'!$O$38),"")</f>
        <v/>
      </c>
      <c r="AM40" s="57" t="str">
        <f>IF(AND('GESTION ACADEMIA'!$Y$39="Baja",'GESTION ACADEMIA'!$AA$39="Catastrófico"),CONCATENATE("R5C",'GESTION ACADEMIA'!$O$39),"")</f>
        <v/>
      </c>
      <c r="AN40" s="84"/>
      <c r="AO40" s="363"/>
      <c r="AP40" s="364"/>
      <c r="AQ40" s="364"/>
      <c r="AR40" s="364"/>
      <c r="AS40" s="364"/>
      <c r="AT40" s="365"/>
      <c r="AU40" s="84"/>
      <c r="AV40" s="84"/>
      <c r="AW40" s="84"/>
      <c r="AX40" s="84"/>
      <c r="AY40" s="84"/>
      <c r="AZ40" s="84"/>
      <c r="BA40" s="84"/>
      <c r="BB40" s="84"/>
      <c r="BC40" s="84"/>
      <c r="BD40" s="84"/>
      <c r="BE40" s="84"/>
      <c r="BF40" s="84"/>
      <c r="BG40" s="84"/>
      <c r="BH40" s="84"/>
      <c r="BI40" s="84"/>
      <c r="BJ40" s="84"/>
      <c r="BK40" s="84"/>
      <c r="BL40" s="84"/>
      <c r="BM40" s="84"/>
      <c r="BN40" s="84"/>
      <c r="BO40" s="84"/>
      <c r="BP40" s="84"/>
      <c r="BQ40" s="84"/>
      <c r="BR40" s="84"/>
      <c r="BS40" s="84"/>
      <c r="BT40" s="84"/>
      <c r="BU40" s="84"/>
      <c r="BV40" s="84"/>
      <c r="BW40" s="84"/>
      <c r="BX40" s="84"/>
    </row>
    <row r="41" spans="1:80" ht="15" customHeight="1" x14ac:dyDescent="0.25">
      <c r="A41" s="84"/>
      <c r="B41" s="290"/>
      <c r="C41" s="290"/>
      <c r="D41" s="291"/>
      <c r="E41" s="331"/>
      <c r="F41" s="332"/>
      <c r="G41" s="332"/>
      <c r="H41" s="332"/>
      <c r="I41" s="348"/>
      <c r="J41" s="77" t="str">
        <f>IF(AND('GESTION ACADEMIA'!$Y$40="Baja",'GESTION ACADEMIA'!$AA$40="Leve"),CONCATENATE("R6C",'GESTION ACADEMIA'!$O$40),"")</f>
        <v/>
      </c>
      <c r="K41" s="78" t="str">
        <f>IF(AND('GESTION ACADEMIA'!$Y$41="Baja",'GESTION ACADEMIA'!$AA$41="Leve"),CONCATENATE("R6C",'GESTION ACADEMIA'!$O$41),"")</f>
        <v/>
      </c>
      <c r="L41" s="78" t="str">
        <f>IF(AND('GESTION ACADEMIA'!$Y$42="Baja",'GESTION ACADEMIA'!$AA$42="Leve"),CONCATENATE("R6C",'GESTION ACADEMIA'!$O$42),"")</f>
        <v/>
      </c>
      <c r="M41" s="78" t="str">
        <f>IF(AND('GESTION ACADEMIA'!$Y$43="Baja",'GESTION ACADEMIA'!$AA$43="Leve"),CONCATENATE("R6C",'GESTION ACADEMIA'!$O$43),"")</f>
        <v/>
      </c>
      <c r="N41" s="78" t="str">
        <f>IF(AND('GESTION ACADEMIA'!$Y$44="Baja",'GESTION ACADEMIA'!$AA$44="Leve"),CONCATENATE("R6C",'GESTION ACADEMIA'!$O$44),"")</f>
        <v/>
      </c>
      <c r="O41" s="79" t="str">
        <f>IF(AND('GESTION ACADEMIA'!$Y$45="Baja",'GESTION ACADEMIA'!$AA$45="Leve"),CONCATENATE("R6C",'GESTION ACADEMIA'!$O$45),"")</f>
        <v/>
      </c>
      <c r="P41" s="68" t="str">
        <f>IF(AND('GESTION ACADEMIA'!$Y$40="Baja",'GESTION ACADEMIA'!$AA$40="Menor"),CONCATENATE("R6C",'GESTION ACADEMIA'!$O$40),"")</f>
        <v/>
      </c>
      <c r="Q41" s="69" t="str">
        <f>IF(AND('GESTION ACADEMIA'!$Y$41="Baja",'GESTION ACADEMIA'!$AA$41="Menor"),CONCATENATE("R6C",'GESTION ACADEMIA'!$O$41),"")</f>
        <v/>
      </c>
      <c r="R41" s="69" t="str">
        <f>IF(AND('GESTION ACADEMIA'!$Y$42="Baja",'GESTION ACADEMIA'!$AA$42="Menor"),CONCATENATE("R6C",'GESTION ACADEMIA'!$O$42),"")</f>
        <v/>
      </c>
      <c r="S41" s="69" t="str">
        <f>IF(AND('GESTION ACADEMIA'!$Y$43="Baja",'GESTION ACADEMIA'!$AA$43="Menor"),CONCATENATE("R6C",'GESTION ACADEMIA'!$O$43),"")</f>
        <v/>
      </c>
      <c r="T41" s="69" t="str">
        <f>IF(AND('GESTION ACADEMIA'!$Y$44="Baja",'GESTION ACADEMIA'!$AA$44="Menor"),CONCATENATE("R6C",'GESTION ACADEMIA'!$O$44),"")</f>
        <v/>
      </c>
      <c r="U41" s="70" t="str">
        <f>IF(AND('GESTION ACADEMIA'!$Y$45="Baja",'GESTION ACADEMIA'!$AA$45="Menor"),CONCATENATE("R6C",'GESTION ACADEMIA'!$O$45),"")</f>
        <v/>
      </c>
      <c r="V41" s="68" t="str">
        <f>IF(AND('GESTION ACADEMIA'!$Y$40="Baja",'GESTION ACADEMIA'!$AA$40="Moderado"),CONCATENATE("R6C",'GESTION ACADEMIA'!$O$40),"")</f>
        <v/>
      </c>
      <c r="W41" s="69" t="str">
        <f>IF(AND('GESTION ACADEMIA'!$Y$41="Baja",'GESTION ACADEMIA'!$AA$41="Moderado"),CONCATENATE("R6C",'GESTION ACADEMIA'!$O$41),"")</f>
        <v/>
      </c>
      <c r="X41" s="69" t="str">
        <f>IF(AND('GESTION ACADEMIA'!$Y$42="Baja",'GESTION ACADEMIA'!$AA$42="Moderado"),CONCATENATE("R6C",'GESTION ACADEMIA'!$O$42),"")</f>
        <v/>
      </c>
      <c r="Y41" s="69" t="str">
        <f>IF(AND('GESTION ACADEMIA'!$Y$43="Baja",'GESTION ACADEMIA'!$AA$43="Moderado"),CONCATENATE("R6C",'GESTION ACADEMIA'!$O$43),"")</f>
        <v/>
      </c>
      <c r="Z41" s="69" t="str">
        <f>IF(AND('GESTION ACADEMIA'!$Y$44="Baja",'GESTION ACADEMIA'!$AA$44="Moderado"),CONCATENATE("R6C",'GESTION ACADEMIA'!$O$44),"")</f>
        <v/>
      </c>
      <c r="AA41" s="70" t="str">
        <f>IF(AND('GESTION ACADEMIA'!$Y$45="Baja",'GESTION ACADEMIA'!$AA$45="Moderado"),CONCATENATE("R6C",'GESTION ACADEMIA'!$O$45),"")</f>
        <v/>
      </c>
      <c r="AB41" s="52" t="str">
        <f>IF(AND('GESTION ACADEMIA'!$Y$40="Baja",'GESTION ACADEMIA'!$AA$40="Mayor"),CONCATENATE("R6C",'GESTION ACADEMIA'!$O$40),"")</f>
        <v/>
      </c>
      <c r="AC41" s="53" t="str">
        <f>IF(AND('GESTION ACADEMIA'!$Y$41="Baja",'GESTION ACADEMIA'!$AA$41="Mayor"),CONCATENATE("R6C",'GESTION ACADEMIA'!$O$41),"")</f>
        <v/>
      </c>
      <c r="AD41" s="58" t="str">
        <f>IF(AND('GESTION ACADEMIA'!$Y$42="Baja",'GESTION ACADEMIA'!$AA$42="Mayor"),CONCATENATE("R6C",'GESTION ACADEMIA'!$O$42),"")</f>
        <v/>
      </c>
      <c r="AE41" s="58" t="str">
        <f>IF(AND('GESTION ACADEMIA'!$Y$43="Baja",'GESTION ACADEMIA'!$AA$43="Mayor"),CONCATENATE("R6C",'GESTION ACADEMIA'!$O$43),"")</f>
        <v/>
      </c>
      <c r="AF41" s="58" t="str">
        <f>IF(AND('GESTION ACADEMIA'!$Y$44="Baja",'GESTION ACADEMIA'!$AA$44="Mayor"),CONCATENATE("R6C",'GESTION ACADEMIA'!$O$44),"")</f>
        <v/>
      </c>
      <c r="AG41" s="54" t="str">
        <f>IF(AND('GESTION ACADEMIA'!$Y$45="Baja",'GESTION ACADEMIA'!$AA$45="Mayor"),CONCATENATE("R6C",'GESTION ACADEMIA'!$O$45),"")</f>
        <v/>
      </c>
      <c r="AH41" s="55" t="str">
        <f>IF(AND('GESTION ACADEMIA'!$Y$40="Baja",'GESTION ACADEMIA'!$AA$40="Catastrófico"),CONCATENATE("R6C",'GESTION ACADEMIA'!$O$40),"")</f>
        <v/>
      </c>
      <c r="AI41" s="56" t="str">
        <f>IF(AND('GESTION ACADEMIA'!$Y$41="Baja",'GESTION ACADEMIA'!$AA$41="Catastrófico"),CONCATENATE("R6C",'GESTION ACADEMIA'!$O$41),"")</f>
        <v/>
      </c>
      <c r="AJ41" s="56" t="str">
        <f>IF(AND('GESTION ACADEMIA'!$Y$42="Baja",'GESTION ACADEMIA'!$AA$42="Catastrófico"),CONCATENATE("R6C",'GESTION ACADEMIA'!$O$42),"")</f>
        <v/>
      </c>
      <c r="AK41" s="56" t="str">
        <f>IF(AND('GESTION ACADEMIA'!$Y$43="Baja",'GESTION ACADEMIA'!$AA$43="Catastrófico"),CONCATENATE("R6C",'GESTION ACADEMIA'!$O$43),"")</f>
        <v/>
      </c>
      <c r="AL41" s="56" t="str">
        <f>IF(AND('GESTION ACADEMIA'!$Y$44="Baja",'GESTION ACADEMIA'!$AA$44="Catastrófico"),CONCATENATE("R6C",'GESTION ACADEMIA'!$O$44),"")</f>
        <v/>
      </c>
      <c r="AM41" s="57" t="str">
        <f>IF(AND('GESTION ACADEMIA'!$Y$45="Baja",'GESTION ACADEMIA'!$AA$45="Catastrófico"),CONCATENATE("R6C",'GESTION ACADEMIA'!$O$45),"")</f>
        <v/>
      </c>
      <c r="AN41" s="84"/>
      <c r="AO41" s="363"/>
      <c r="AP41" s="364"/>
      <c r="AQ41" s="364"/>
      <c r="AR41" s="364"/>
      <c r="AS41" s="364"/>
      <c r="AT41" s="365"/>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row>
    <row r="42" spans="1:80" ht="15" customHeight="1" x14ac:dyDescent="0.25">
      <c r="A42" s="84"/>
      <c r="B42" s="290"/>
      <c r="C42" s="290"/>
      <c r="D42" s="291"/>
      <c r="E42" s="331"/>
      <c r="F42" s="332"/>
      <c r="G42" s="332"/>
      <c r="H42" s="332"/>
      <c r="I42" s="348"/>
      <c r="J42" s="77" t="str">
        <f>IF(AND('GESTION ACADEMIA'!$Y$46="Baja",'GESTION ACADEMIA'!$AA$46="Leve"),CONCATENATE("R7C",'GESTION ACADEMIA'!$O$46),"")</f>
        <v/>
      </c>
      <c r="K42" s="78" t="str">
        <f>IF(AND('GESTION ACADEMIA'!$Y$47="Baja",'GESTION ACADEMIA'!$AA$47="Leve"),CONCATENATE("R7C",'GESTION ACADEMIA'!$O$47),"")</f>
        <v/>
      </c>
      <c r="L42" s="78" t="str">
        <f>IF(AND('GESTION ACADEMIA'!$Y$48="Baja",'GESTION ACADEMIA'!$AA$48="Leve"),CONCATENATE("R7C",'GESTION ACADEMIA'!$O$48),"")</f>
        <v/>
      </c>
      <c r="M42" s="78" t="str">
        <f>IF(AND('GESTION ACADEMIA'!$Y$49="Baja",'GESTION ACADEMIA'!$AA$49="Leve"),CONCATENATE("R7C",'GESTION ACADEMIA'!$O$49),"")</f>
        <v/>
      </c>
      <c r="N42" s="78" t="str">
        <f>IF(AND('GESTION ACADEMIA'!$Y$50="Baja",'GESTION ACADEMIA'!$AA$50="Leve"),CONCATENATE("R7C",'GESTION ACADEMIA'!$O$50),"")</f>
        <v/>
      </c>
      <c r="O42" s="79" t="str">
        <f>IF(AND('GESTION ACADEMIA'!$Y$51="Baja",'GESTION ACADEMIA'!$AA$51="Leve"),CONCATENATE("R7C",'GESTION ACADEMIA'!$O$51),"")</f>
        <v/>
      </c>
      <c r="P42" s="68" t="str">
        <f>IF(AND('GESTION ACADEMIA'!$Y$46="Baja",'GESTION ACADEMIA'!$AA$46="Menor"),CONCATENATE("R7C",'GESTION ACADEMIA'!$O$46),"")</f>
        <v/>
      </c>
      <c r="Q42" s="69" t="str">
        <f>IF(AND('GESTION ACADEMIA'!$Y$47="Baja",'GESTION ACADEMIA'!$AA$47="Menor"),CONCATENATE("R7C",'GESTION ACADEMIA'!$O$47),"")</f>
        <v/>
      </c>
      <c r="R42" s="69" t="str">
        <f>IF(AND('GESTION ACADEMIA'!$Y$48="Baja",'GESTION ACADEMIA'!$AA$48="Menor"),CONCATENATE("R7C",'GESTION ACADEMIA'!$O$48),"")</f>
        <v/>
      </c>
      <c r="S42" s="69" t="str">
        <f>IF(AND('GESTION ACADEMIA'!$Y$49="Baja",'GESTION ACADEMIA'!$AA$49="Menor"),CONCATENATE("R7C",'GESTION ACADEMIA'!$O$49),"")</f>
        <v/>
      </c>
      <c r="T42" s="69" t="str">
        <f>IF(AND('GESTION ACADEMIA'!$Y$50="Baja",'GESTION ACADEMIA'!$AA$50="Menor"),CONCATENATE("R7C",'GESTION ACADEMIA'!$O$50),"")</f>
        <v/>
      </c>
      <c r="U42" s="70" t="str">
        <f>IF(AND('GESTION ACADEMIA'!$Y$51="Baja",'GESTION ACADEMIA'!$AA$51="Menor"),CONCATENATE("R7C",'GESTION ACADEMIA'!$O$51),"")</f>
        <v/>
      </c>
      <c r="V42" s="68" t="str">
        <f>IF(AND('GESTION ACADEMIA'!$Y$46="Baja",'GESTION ACADEMIA'!$AA$46="Moderado"),CONCATENATE("R7C",'GESTION ACADEMIA'!$O$46),"")</f>
        <v/>
      </c>
      <c r="W42" s="69" t="str">
        <f>IF(AND('GESTION ACADEMIA'!$Y$47="Baja",'GESTION ACADEMIA'!$AA$47="Moderado"),CONCATENATE("R7C",'GESTION ACADEMIA'!$O$47),"")</f>
        <v/>
      </c>
      <c r="X42" s="69" t="str">
        <f>IF(AND('GESTION ACADEMIA'!$Y$48="Baja",'GESTION ACADEMIA'!$AA$48="Moderado"),CONCATENATE("R7C",'GESTION ACADEMIA'!$O$48),"")</f>
        <v/>
      </c>
      <c r="Y42" s="69" t="str">
        <f>IF(AND('GESTION ACADEMIA'!$Y$49="Baja",'GESTION ACADEMIA'!$AA$49="Moderado"),CONCATENATE("R7C",'GESTION ACADEMIA'!$O$49),"")</f>
        <v/>
      </c>
      <c r="Z42" s="69" t="str">
        <f>IF(AND('GESTION ACADEMIA'!$Y$50="Baja",'GESTION ACADEMIA'!$AA$50="Moderado"),CONCATENATE("R7C",'GESTION ACADEMIA'!$O$50),"")</f>
        <v/>
      </c>
      <c r="AA42" s="70" t="str">
        <f>IF(AND('GESTION ACADEMIA'!$Y$51="Baja",'GESTION ACADEMIA'!$AA$51="Moderado"),CONCATENATE("R7C",'GESTION ACADEMIA'!$O$51),"")</f>
        <v/>
      </c>
      <c r="AB42" s="52" t="str">
        <f>IF(AND('GESTION ACADEMIA'!$Y$46="Baja",'GESTION ACADEMIA'!$AA$46="Mayor"),CONCATENATE("R7C",'GESTION ACADEMIA'!$O$46),"")</f>
        <v/>
      </c>
      <c r="AC42" s="53" t="str">
        <f>IF(AND('GESTION ACADEMIA'!$Y$47="Baja",'GESTION ACADEMIA'!$AA$47="Mayor"),CONCATENATE("R7C",'GESTION ACADEMIA'!$O$47),"")</f>
        <v/>
      </c>
      <c r="AD42" s="58" t="str">
        <f>IF(AND('GESTION ACADEMIA'!$Y$48="Baja",'GESTION ACADEMIA'!$AA$48="Mayor"),CONCATENATE("R7C",'GESTION ACADEMIA'!$O$48),"")</f>
        <v/>
      </c>
      <c r="AE42" s="58" t="str">
        <f>IF(AND('GESTION ACADEMIA'!$Y$49="Baja",'GESTION ACADEMIA'!$AA$49="Mayor"),CONCATENATE("R7C",'GESTION ACADEMIA'!$O$49),"")</f>
        <v/>
      </c>
      <c r="AF42" s="58" t="str">
        <f>IF(AND('GESTION ACADEMIA'!$Y$50="Baja",'GESTION ACADEMIA'!$AA$50="Mayor"),CONCATENATE("R7C",'GESTION ACADEMIA'!$O$50),"")</f>
        <v/>
      </c>
      <c r="AG42" s="54" t="str">
        <f>IF(AND('GESTION ACADEMIA'!$Y$51="Baja",'GESTION ACADEMIA'!$AA$51="Mayor"),CONCATENATE("R7C",'GESTION ACADEMIA'!$O$51),"")</f>
        <v/>
      </c>
      <c r="AH42" s="55" t="str">
        <f>IF(AND('GESTION ACADEMIA'!$Y$46="Baja",'GESTION ACADEMIA'!$AA$46="Catastrófico"),CONCATENATE("R7C",'GESTION ACADEMIA'!$O$46),"")</f>
        <v/>
      </c>
      <c r="AI42" s="56" t="str">
        <f>IF(AND('GESTION ACADEMIA'!$Y$47="Baja",'GESTION ACADEMIA'!$AA$47="Catastrófico"),CONCATENATE("R7C",'GESTION ACADEMIA'!$O$47),"")</f>
        <v/>
      </c>
      <c r="AJ42" s="56" t="str">
        <f>IF(AND('GESTION ACADEMIA'!$Y$48="Baja",'GESTION ACADEMIA'!$AA$48="Catastrófico"),CONCATENATE("R7C",'GESTION ACADEMIA'!$O$48),"")</f>
        <v/>
      </c>
      <c r="AK42" s="56" t="str">
        <f>IF(AND('GESTION ACADEMIA'!$Y$49="Baja",'GESTION ACADEMIA'!$AA$49="Catastrófico"),CONCATENATE("R7C",'GESTION ACADEMIA'!$O$49),"")</f>
        <v/>
      </c>
      <c r="AL42" s="56" t="str">
        <f>IF(AND('GESTION ACADEMIA'!$Y$50="Baja",'GESTION ACADEMIA'!$AA$50="Catastrófico"),CONCATENATE("R7C",'GESTION ACADEMIA'!$O$50),"")</f>
        <v/>
      </c>
      <c r="AM42" s="57" t="str">
        <f>IF(AND('GESTION ACADEMIA'!$Y$51="Baja",'GESTION ACADEMIA'!$AA$51="Catastrófico"),CONCATENATE("R7C",'GESTION ACADEMIA'!$O$51),"")</f>
        <v/>
      </c>
      <c r="AN42" s="84"/>
      <c r="AO42" s="363"/>
      <c r="AP42" s="364"/>
      <c r="AQ42" s="364"/>
      <c r="AR42" s="364"/>
      <c r="AS42" s="364"/>
      <c r="AT42" s="365"/>
      <c r="AU42" s="84"/>
      <c r="AV42" s="84"/>
      <c r="AW42" s="84"/>
      <c r="AX42" s="84"/>
      <c r="AY42" s="84"/>
      <c r="AZ42" s="84"/>
      <c r="BA42" s="84"/>
      <c r="BB42" s="84"/>
      <c r="BC42" s="84"/>
      <c r="BD42" s="84"/>
      <c r="BE42" s="84"/>
      <c r="BF42" s="84"/>
      <c r="BG42" s="84"/>
      <c r="BH42" s="84"/>
      <c r="BI42" s="84"/>
      <c r="BJ42" s="84"/>
      <c r="BK42" s="84"/>
      <c r="BL42" s="84"/>
      <c r="BM42" s="84"/>
      <c r="BN42" s="84"/>
      <c r="BO42" s="84"/>
      <c r="BP42" s="84"/>
      <c r="BQ42" s="84"/>
      <c r="BR42" s="84"/>
      <c r="BS42" s="84"/>
      <c r="BT42" s="84"/>
      <c r="BU42" s="84"/>
      <c r="BV42" s="84"/>
      <c r="BW42" s="84"/>
      <c r="BX42" s="84"/>
    </row>
    <row r="43" spans="1:80" ht="15" customHeight="1" x14ac:dyDescent="0.25">
      <c r="A43" s="84"/>
      <c r="B43" s="290"/>
      <c r="C43" s="290"/>
      <c r="D43" s="291"/>
      <c r="E43" s="331"/>
      <c r="F43" s="332"/>
      <c r="G43" s="332"/>
      <c r="H43" s="332"/>
      <c r="I43" s="348"/>
      <c r="J43" s="77" t="str">
        <f>IF(AND('GESTION ACADEMIA'!$Y$52="Baja",'GESTION ACADEMIA'!$AA$52="Leve"),CONCATENATE("R8C",'GESTION ACADEMIA'!$O$52),"")</f>
        <v/>
      </c>
      <c r="K43" s="78" t="str">
        <f>IF(AND('GESTION ACADEMIA'!$Y$53="Baja",'GESTION ACADEMIA'!$AA$53="Leve"),CONCATENATE("R8C",'GESTION ACADEMIA'!$O$53),"")</f>
        <v/>
      </c>
      <c r="L43" s="78" t="str">
        <f>IF(AND('GESTION ACADEMIA'!$Y$54="Baja",'GESTION ACADEMIA'!$AA$54="Leve"),CONCATENATE("R8C",'GESTION ACADEMIA'!$O$54),"")</f>
        <v/>
      </c>
      <c r="M43" s="78" t="str">
        <f>IF(AND('GESTION ACADEMIA'!$Y$55="Baja",'GESTION ACADEMIA'!$AA$55="Leve"),CONCATENATE("R8C",'GESTION ACADEMIA'!$O$55),"")</f>
        <v/>
      </c>
      <c r="N43" s="78" t="str">
        <f>IF(AND('GESTION ACADEMIA'!$Y$56="Baja",'GESTION ACADEMIA'!$AA$56="Leve"),CONCATENATE("R8C",'GESTION ACADEMIA'!$O$56),"")</f>
        <v/>
      </c>
      <c r="O43" s="79" t="str">
        <f>IF(AND('GESTION ACADEMIA'!$Y$57="Baja",'GESTION ACADEMIA'!$AA$57="Leve"),CONCATENATE("R8C",'GESTION ACADEMIA'!$O$57),"")</f>
        <v/>
      </c>
      <c r="P43" s="68" t="str">
        <f>IF(AND('GESTION ACADEMIA'!$Y$52="Baja",'GESTION ACADEMIA'!$AA$52="Menor"),CONCATENATE("R8C",'GESTION ACADEMIA'!$O$52),"")</f>
        <v/>
      </c>
      <c r="Q43" s="69" t="str">
        <f>IF(AND('GESTION ACADEMIA'!$Y$53="Baja",'GESTION ACADEMIA'!$AA$53="Menor"),CONCATENATE("R8C",'GESTION ACADEMIA'!$O$53),"")</f>
        <v/>
      </c>
      <c r="R43" s="69" t="str">
        <f>IF(AND('GESTION ACADEMIA'!$Y$54="Baja",'GESTION ACADEMIA'!$AA$54="Menor"),CONCATENATE("R8C",'GESTION ACADEMIA'!$O$54),"")</f>
        <v/>
      </c>
      <c r="S43" s="69" t="str">
        <f>IF(AND('GESTION ACADEMIA'!$Y$55="Baja",'GESTION ACADEMIA'!$AA$55="Menor"),CONCATENATE("R8C",'GESTION ACADEMIA'!$O$55),"")</f>
        <v/>
      </c>
      <c r="T43" s="69" t="str">
        <f>IF(AND('GESTION ACADEMIA'!$Y$56="Baja",'GESTION ACADEMIA'!$AA$56="Menor"),CONCATENATE("R8C",'GESTION ACADEMIA'!$O$56),"")</f>
        <v/>
      </c>
      <c r="U43" s="70" t="str">
        <f>IF(AND('GESTION ACADEMIA'!$Y$57="Baja",'GESTION ACADEMIA'!$AA$57="Menor"),CONCATENATE("R8C",'GESTION ACADEMIA'!$O$57),"")</f>
        <v/>
      </c>
      <c r="V43" s="68" t="str">
        <f>IF(AND('GESTION ACADEMIA'!$Y$52="Baja",'GESTION ACADEMIA'!$AA$52="Moderado"),CONCATENATE("R8C",'GESTION ACADEMIA'!$O$52),"")</f>
        <v/>
      </c>
      <c r="W43" s="69" t="str">
        <f>IF(AND('GESTION ACADEMIA'!$Y$53="Baja",'GESTION ACADEMIA'!$AA$53="Moderado"),CONCATENATE("R8C",'GESTION ACADEMIA'!$O$53),"")</f>
        <v/>
      </c>
      <c r="X43" s="69" t="str">
        <f>IF(AND('GESTION ACADEMIA'!$Y$54="Baja",'GESTION ACADEMIA'!$AA$54="Moderado"),CONCATENATE("R8C",'GESTION ACADEMIA'!$O$54),"")</f>
        <v/>
      </c>
      <c r="Y43" s="69" t="str">
        <f>IF(AND('GESTION ACADEMIA'!$Y$55="Baja",'GESTION ACADEMIA'!$AA$55="Moderado"),CONCATENATE("R8C",'GESTION ACADEMIA'!$O$55),"")</f>
        <v/>
      </c>
      <c r="Z43" s="69" t="str">
        <f>IF(AND('GESTION ACADEMIA'!$Y$56="Baja",'GESTION ACADEMIA'!$AA$56="Moderado"),CONCATENATE("R8C",'GESTION ACADEMIA'!$O$56),"")</f>
        <v/>
      </c>
      <c r="AA43" s="70" t="str">
        <f>IF(AND('GESTION ACADEMIA'!$Y$57="Baja",'GESTION ACADEMIA'!$AA$57="Moderado"),CONCATENATE("R8C",'GESTION ACADEMIA'!$O$57),"")</f>
        <v/>
      </c>
      <c r="AB43" s="52" t="str">
        <f>IF(AND('GESTION ACADEMIA'!$Y$52="Baja",'GESTION ACADEMIA'!$AA$52="Mayor"),CONCATENATE("R8C",'GESTION ACADEMIA'!$O$52),"")</f>
        <v/>
      </c>
      <c r="AC43" s="53" t="str">
        <f>IF(AND('GESTION ACADEMIA'!$Y$53="Baja",'GESTION ACADEMIA'!$AA$53="Mayor"),CONCATENATE("R8C",'GESTION ACADEMIA'!$O$53),"")</f>
        <v/>
      </c>
      <c r="AD43" s="58" t="str">
        <f>IF(AND('GESTION ACADEMIA'!$Y$54="Baja",'GESTION ACADEMIA'!$AA$54="Mayor"),CONCATENATE("R8C",'GESTION ACADEMIA'!$O$54),"")</f>
        <v/>
      </c>
      <c r="AE43" s="58" t="str">
        <f>IF(AND('GESTION ACADEMIA'!$Y$55="Baja",'GESTION ACADEMIA'!$AA$55="Mayor"),CONCATENATE("R8C",'GESTION ACADEMIA'!$O$55),"")</f>
        <v/>
      </c>
      <c r="AF43" s="58" t="str">
        <f>IF(AND('GESTION ACADEMIA'!$Y$56="Baja",'GESTION ACADEMIA'!$AA$56="Mayor"),CONCATENATE("R8C",'GESTION ACADEMIA'!$O$56),"")</f>
        <v/>
      </c>
      <c r="AG43" s="54" t="str">
        <f>IF(AND('GESTION ACADEMIA'!$Y$57="Baja",'GESTION ACADEMIA'!$AA$57="Mayor"),CONCATENATE("R8C",'GESTION ACADEMIA'!$O$57),"")</f>
        <v/>
      </c>
      <c r="AH43" s="55" t="str">
        <f>IF(AND('GESTION ACADEMIA'!$Y$52="Baja",'GESTION ACADEMIA'!$AA$52="Catastrófico"),CONCATENATE("R8C",'GESTION ACADEMIA'!$O$52),"")</f>
        <v/>
      </c>
      <c r="AI43" s="56" t="str">
        <f>IF(AND('GESTION ACADEMIA'!$Y$53="Baja",'GESTION ACADEMIA'!$AA$53="Catastrófico"),CONCATENATE("R8C",'GESTION ACADEMIA'!$O$53),"")</f>
        <v/>
      </c>
      <c r="AJ43" s="56" t="str">
        <f>IF(AND('GESTION ACADEMIA'!$Y$54="Baja",'GESTION ACADEMIA'!$AA$54="Catastrófico"),CONCATENATE("R8C",'GESTION ACADEMIA'!$O$54),"")</f>
        <v/>
      </c>
      <c r="AK43" s="56" t="str">
        <f>IF(AND('GESTION ACADEMIA'!$Y$55="Baja",'GESTION ACADEMIA'!$AA$55="Catastrófico"),CONCATENATE("R8C",'GESTION ACADEMIA'!$O$55),"")</f>
        <v/>
      </c>
      <c r="AL43" s="56" t="str">
        <f>IF(AND('GESTION ACADEMIA'!$Y$56="Baja",'GESTION ACADEMIA'!$AA$56="Catastrófico"),CONCATENATE("R8C",'GESTION ACADEMIA'!$O$56),"")</f>
        <v/>
      </c>
      <c r="AM43" s="57" t="str">
        <f>IF(AND('GESTION ACADEMIA'!$Y$57="Baja",'GESTION ACADEMIA'!$AA$57="Catastrófico"),CONCATENATE("R8C",'GESTION ACADEMIA'!$O$57),"")</f>
        <v/>
      </c>
      <c r="AN43" s="84"/>
      <c r="AO43" s="363"/>
      <c r="AP43" s="364"/>
      <c r="AQ43" s="364"/>
      <c r="AR43" s="364"/>
      <c r="AS43" s="364"/>
      <c r="AT43" s="365"/>
      <c r="AU43" s="84"/>
      <c r="AV43" s="84"/>
      <c r="AW43" s="84"/>
      <c r="AX43" s="84"/>
      <c r="AY43" s="84"/>
      <c r="AZ43" s="84"/>
      <c r="BA43" s="84"/>
      <c r="BB43" s="84"/>
      <c r="BC43" s="84"/>
      <c r="BD43" s="84"/>
      <c r="BE43" s="84"/>
      <c r="BF43" s="84"/>
      <c r="BG43" s="84"/>
      <c r="BH43" s="84"/>
      <c r="BI43" s="84"/>
      <c r="BJ43" s="84"/>
      <c r="BK43" s="84"/>
      <c r="BL43" s="84"/>
      <c r="BM43" s="84"/>
      <c r="BN43" s="84"/>
      <c r="BO43" s="84"/>
      <c r="BP43" s="84"/>
      <c r="BQ43" s="84"/>
      <c r="BR43" s="84"/>
      <c r="BS43" s="84"/>
      <c r="BT43" s="84"/>
      <c r="BU43" s="84"/>
      <c r="BV43" s="84"/>
      <c r="BW43" s="84"/>
      <c r="BX43" s="84"/>
    </row>
    <row r="44" spans="1:80" ht="15" customHeight="1" x14ac:dyDescent="0.25">
      <c r="A44" s="84"/>
      <c r="B44" s="290"/>
      <c r="C44" s="290"/>
      <c r="D44" s="291"/>
      <c r="E44" s="331"/>
      <c r="F44" s="332"/>
      <c r="G44" s="332"/>
      <c r="H44" s="332"/>
      <c r="I44" s="348"/>
      <c r="J44" s="77" t="str">
        <f>IF(AND('GESTION ACADEMIA'!$Y$58="Baja",'GESTION ACADEMIA'!$AA$58="Leve"),CONCATENATE("R9C",'GESTION ACADEMIA'!$O$58),"")</f>
        <v/>
      </c>
      <c r="K44" s="78" t="str">
        <f>IF(AND('GESTION ACADEMIA'!$Y$59="Baja",'GESTION ACADEMIA'!$AA$59="Leve"),CONCATENATE("R9C",'GESTION ACADEMIA'!$O$59),"")</f>
        <v/>
      </c>
      <c r="L44" s="78" t="str">
        <f>IF(AND('GESTION ACADEMIA'!$Y$60="Baja",'GESTION ACADEMIA'!$AA$60="Leve"),CONCATENATE("R9C",'GESTION ACADEMIA'!$O$60),"")</f>
        <v/>
      </c>
      <c r="M44" s="78" t="str">
        <f>IF(AND('GESTION ACADEMIA'!$Y$61="Baja",'GESTION ACADEMIA'!$AA$61="Leve"),CONCATENATE("R9C",'GESTION ACADEMIA'!$O$61),"")</f>
        <v/>
      </c>
      <c r="N44" s="78" t="str">
        <f>IF(AND('GESTION ACADEMIA'!$Y$62="Baja",'GESTION ACADEMIA'!$AA$62="Leve"),CONCATENATE("R9C",'GESTION ACADEMIA'!$O$62),"")</f>
        <v/>
      </c>
      <c r="O44" s="79" t="str">
        <f>IF(AND('GESTION ACADEMIA'!$Y$63="Baja",'GESTION ACADEMIA'!$AA$63="Leve"),CONCATENATE("R9C",'GESTION ACADEMIA'!$O$63),"")</f>
        <v/>
      </c>
      <c r="P44" s="68" t="str">
        <f>IF(AND('GESTION ACADEMIA'!$Y$58="Baja",'GESTION ACADEMIA'!$AA$58="Menor"),CONCATENATE("R9C",'GESTION ACADEMIA'!$O$58),"")</f>
        <v/>
      </c>
      <c r="Q44" s="69" t="str">
        <f>IF(AND('GESTION ACADEMIA'!$Y$59="Baja",'GESTION ACADEMIA'!$AA$59="Menor"),CONCATENATE("R9C",'GESTION ACADEMIA'!$O$59),"")</f>
        <v/>
      </c>
      <c r="R44" s="69" t="str">
        <f>IF(AND('GESTION ACADEMIA'!$Y$60="Baja",'GESTION ACADEMIA'!$AA$60="Menor"),CONCATENATE("R9C",'GESTION ACADEMIA'!$O$60),"")</f>
        <v/>
      </c>
      <c r="S44" s="69" t="str">
        <f>IF(AND('GESTION ACADEMIA'!$Y$61="Baja",'GESTION ACADEMIA'!$AA$61="Menor"),CONCATENATE("R9C",'GESTION ACADEMIA'!$O$61),"")</f>
        <v/>
      </c>
      <c r="T44" s="69" t="str">
        <f>IF(AND('GESTION ACADEMIA'!$Y$62="Baja",'GESTION ACADEMIA'!$AA$62="Menor"),CONCATENATE("R9C",'GESTION ACADEMIA'!$O$62),"")</f>
        <v/>
      </c>
      <c r="U44" s="70" t="str">
        <f>IF(AND('GESTION ACADEMIA'!$Y$63="Baja",'GESTION ACADEMIA'!$AA$63="Menor"),CONCATENATE("R9C",'GESTION ACADEMIA'!$O$63),"")</f>
        <v/>
      </c>
      <c r="V44" s="68" t="str">
        <f>IF(AND('GESTION ACADEMIA'!$Y$58="Baja",'GESTION ACADEMIA'!$AA$58="Moderado"),CONCATENATE("R9C",'GESTION ACADEMIA'!$O$58),"")</f>
        <v/>
      </c>
      <c r="W44" s="69" t="str">
        <f>IF(AND('GESTION ACADEMIA'!$Y$59="Baja",'GESTION ACADEMIA'!$AA$59="Moderado"),CONCATENATE("R9C",'GESTION ACADEMIA'!$O$59),"")</f>
        <v/>
      </c>
      <c r="X44" s="69" t="str">
        <f>IF(AND('GESTION ACADEMIA'!$Y$60="Baja",'GESTION ACADEMIA'!$AA$60="Moderado"),CONCATENATE("R9C",'GESTION ACADEMIA'!$O$60),"")</f>
        <v/>
      </c>
      <c r="Y44" s="69" t="str">
        <f>IF(AND('GESTION ACADEMIA'!$Y$61="Baja",'GESTION ACADEMIA'!$AA$61="Moderado"),CONCATENATE("R9C",'GESTION ACADEMIA'!$O$61),"")</f>
        <v/>
      </c>
      <c r="Z44" s="69" t="str">
        <f>IF(AND('GESTION ACADEMIA'!$Y$62="Baja",'GESTION ACADEMIA'!$AA$62="Moderado"),CONCATENATE("R9C",'GESTION ACADEMIA'!$O$62),"")</f>
        <v/>
      </c>
      <c r="AA44" s="70" t="str">
        <f>IF(AND('GESTION ACADEMIA'!$Y$63="Baja",'GESTION ACADEMIA'!$AA$63="Moderado"),CONCATENATE("R9C",'GESTION ACADEMIA'!$O$63),"")</f>
        <v/>
      </c>
      <c r="AB44" s="52" t="str">
        <f>IF(AND('GESTION ACADEMIA'!$Y$58="Baja",'GESTION ACADEMIA'!$AA$58="Mayor"),CONCATENATE("R9C",'GESTION ACADEMIA'!$O$58),"")</f>
        <v/>
      </c>
      <c r="AC44" s="53" t="str">
        <f>IF(AND('GESTION ACADEMIA'!$Y$59="Baja",'GESTION ACADEMIA'!$AA$59="Mayor"),CONCATENATE("R9C",'GESTION ACADEMIA'!$O$59),"")</f>
        <v/>
      </c>
      <c r="AD44" s="58" t="str">
        <f>IF(AND('GESTION ACADEMIA'!$Y$60="Baja",'GESTION ACADEMIA'!$AA$60="Mayor"),CONCATENATE("R9C",'GESTION ACADEMIA'!$O$60),"")</f>
        <v/>
      </c>
      <c r="AE44" s="58" t="str">
        <f>IF(AND('GESTION ACADEMIA'!$Y$61="Baja",'GESTION ACADEMIA'!$AA$61="Mayor"),CONCATENATE("R9C",'GESTION ACADEMIA'!$O$61),"")</f>
        <v/>
      </c>
      <c r="AF44" s="58" t="str">
        <f>IF(AND('GESTION ACADEMIA'!$Y$62="Baja",'GESTION ACADEMIA'!$AA$62="Mayor"),CONCATENATE("R9C",'GESTION ACADEMIA'!$O$62),"")</f>
        <v/>
      </c>
      <c r="AG44" s="54" t="str">
        <f>IF(AND('GESTION ACADEMIA'!$Y$63="Baja",'GESTION ACADEMIA'!$AA$63="Mayor"),CONCATENATE("R9C",'GESTION ACADEMIA'!$O$63),"")</f>
        <v/>
      </c>
      <c r="AH44" s="55" t="str">
        <f>IF(AND('GESTION ACADEMIA'!$Y$58="Baja",'GESTION ACADEMIA'!$AA$58="Catastrófico"),CONCATENATE("R9C",'GESTION ACADEMIA'!$O$58),"")</f>
        <v/>
      </c>
      <c r="AI44" s="56" t="str">
        <f>IF(AND('GESTION ACADEMIA'!$Y$59="Baja",'GESTION ACADEMIA'!$AA$59="Catastrófico"),CONCATENATE("R9C",'GESTION ACADEMIA'!$O$59),"")</f>
        <v/>
      </c>
      <c r="AJ44" s="56" t="str">
        <f>IF(AND('GESTION ACADEMIA'!$Y$60="Baja",'GESTION ACADEMIA'!$AA$60="Catastrófico"),CONCATENATE("R9C",'GESTION ACADEMIA'!$O$60),"")</f>
        <v/>
      </c>
      <c r="AK44" s="56" t="str">
        <f>IF(AND('GESTION ACADEMIA'!$Y$61="Baja",'GESTION ACADEMIA'!$AA$61="Catastrófico"),CONCATENATE("R9C",'GESTION ACADEMIA'!$O$61),"")</f>
        <v/>
      </c>
      <c r="AL44" s="56" t="str">
        <f>IF(AND('GESTION ACADEMIA'!$Y$62="Baja",'GESTION ACADEMIA'!$AA$62="Catastrófico"),CONCATENATE("R9C",'GESTION ACADEMIA'!$O$62),"")</f>
        <v/>
      </c>
      <c r="AM44" s="57" t="str">
        <f>IF(AND('GESTION ACADEMIA'!$Y$63="Baja",'GESTION ACADEMIA'!$AA$63="Catastrófico"),CONCATENATE("R9C",'GESTION ACADEMIA'!$O$63),"")</f>
        <v/>
      </c>
      <c r="AN44" s="84"/>
      <c r="AO44" s="363"/>
      <c r="AP44" s="364"/>
      <c r="AQ44" s="364"/>
      <c r="AR44" s="364"/>
      <c r="AS44" s="364"/>
      <c r="AT44" s="365"/>
      <c r="AU44" s="84"/>
      <c r="AV44" s="84"/>
      <c r="AW44" s="84"/>
      <c r="AX44" s="84"/>
      <c r="AY44" s="84"/>
      <c r="AZ44" s="84"/>
      <c r="BA44" s="84"/>
      <c r="BB44" s="84"/>
      <c r="BC44" s="84"/>
      <c r="BD44" s="84"/>
      <c r="BE44" s="84"/>
      <c r="BF44" s="84"/>
      <c r="BG44" s="84"/>
      <c r="BH44" s="84"/>
      <c r="BI44" s="84"/>
      <c r="BJ44" s="84"/>
      <c r="BK44" s="84"/>
      <c r="BL44" s="84"/>
      <c r="BM44" s="84"/>
      <c r="BN44" s="84"/>
      <c r="BO44" s="84"/>
      <c r="BP44" s="84"/>
      <c r="BQ44" s="84"/>
      <c r="BR44" s="84"/>
      <c r="BS44" s="84"/>
      <c r="BT44" s="84"/>
      <c r="BU44" s="84"/>
      <c r="BV44" s="84"/>
      <c r="BW44" s="84"/>
      <c r="BX44" s="84"/>
    </row>
    <row r="45" spans="1:80" ht="15.75" customHeight="1" thickBot="1" x14ac:dyDescent="0.3">
      <c r="A45" s="84"/>
      <c r="B45" s="290"/>
      <c r="C45" s="290"/>
      <c r="D45" s="291"/>
      <c r="E45" s="334"/>
      <c r="F45" s="335"/>
      <c r="G45" s="335"/>
      <c r="H45" s="335"/>
      <c r="I45" s="335"/>
      <c r="J45" s="80" t="str">
        <f>IF(AND('GESTION ACADEMIA'!$Y$64="Baja",'GESTION ACADEMIA'!$AA$64="Leve"),CONCATENATE("R10C",'GESTION ACADEMIA'!$O$64),"")</f>
        <v/>
      </c>
      <c r="K45" s="81" t="str">
        <f>IF(AND('GESTION ACADEMIA'!$Y$65="Baja",'GESTION ACADEMIA'!$AA$65="Leve"),CONCATENATE("R10C",'GESTION ACADEMIA'!$O$65),"")</f>
        <v/>
      </c>
      <c r="L45" s="81" t="str">
        <f>IF(AND('GESTION ACADEMIA'!$Y$66="Baja",'GESTION ACADEMIA'!$AA$66="Leve"),CONCATENATE("R10C",'GESTION ACADEMIA'!$O$66),"")</f>
        <v/>
      </c>
      <c r="M45" s="81" t="str">
        <f>IF(AND('GESTION ACADEMIA'!$Y$67="Baja",'GESTION ACADEMIA'!$AA$67="Leve"),CONCATENATE("R10C",'GESTION ACADEMIA'!$O$67),"")</f>
        <v/>
      </c>
      <c r="N45" s="81" t="str">
        <f>IF(AND('GESTION ACADEMIA'!$Y$68="Baja",'GESTION ACADEMIA'!$AA$68="Leve"),CONCATENATE("R10C",'GESTION ACADEMIA'!$O$68),"")</f>
        <v/>
      </c>
      <c r="O45" s="82" t="str">
        <f>IF(AND('GESTION ACADEMIA'!$Y$69="Baja",'GESTION ACADEMIA'!$AA$69="Leve"),CONCATENATE("R10C",'GESTION ACADEMIA'!$O$69),"")</f>
        <v/>
      </c>
      <c r="P45" s="68" t="str">
        <f>IF(AND('GESTION ACADEMIA'!$Y$64="Baja",'GESTION ACADEMIA'!$AA$64="Menor"),CONCATENATE("R10C",'GESTION ACADEMIA'!$O$64),"")</f>
        <v/>
      </c>
      <c r="Q45" s="69" t="str">
        <f>IF(AND('GESTION ACADEMIA'!$Y$65="Baja",'GESTION ACADEMIA'!$AA$65="Menor"),CONCATENATE("R10C",'GESTION ACADEMIA'!$O$65),"")</f>
        <v/>
      </c>
      <c r="R45" s="69" t="str">
        <f>IF(AND('GESTION ACADEMIA'!$Y$66="Baja",'GESTION ACADEMIA'!$AA$66="Menor"),CONCATENATE("R10C",'GESTION ACADEMIA'!$O$66),"")</f>
        <v/>
      </c>
      <c r="S45" s="69" t="str">
        <f>IF(AND('GESTION ACADEMIA'!$Y$67="Baja",'GESTION ACADEMIA'!$AA$67="Menor"),CONCATENATE("R10C",'GESTION ACADEMIA'!$O$67),"")</f>
        <v/>
      </c>
      <c r="T45" s="69" t="str">
        <f>IF(AND('GESTION ACADEMIA'!$Y$68="Baja",'GESTION ACADEMIA'!$AA$68="Menor"),CONCATENATE("R10C",'GESTION ACADEMIA'!$O$68),"")</f>
        <v/>
      </c>
      <c r="U45" s="70" t="str">
        <f>IF(AND('GESTION ACADEMIA'!$Y$69="Baja",'GESTION ACADEMIA'!$AA$69="Menor"),CONCATENATE("R10C",'GESTION ACADEMIA'!$O$69),"")</f>
        <v/>
      </c>
      <c r="V45" s="71" t="str">
        <f>IF(AND('GESTION ACADEMIA'!$Y$64="Baja",'GESTION ACADEMIA'!$AA$64="Moderado"),CONCATENATE("R10C",'GESTION ACADEMIA'!$O$64),"")</f>
        <v/>
      </c>
      <c r="W45" s="72" t="str">
        <f>IF(AND('GESTION ACADEMIA'!$Y$65="Baja",'GESTION ACADEMIA'!$AA$65="Moderado"),CONCATENATE("R10C",'GESTION ACADEMIA'!$O$65),"")</f>
        <v/>
      </c>
      <c r="X45" s="72" t="str">
        <f>IF(AND('GESTION ACADEMIA'!$Y$66="Baja",'GESTION ACADEMIA'!$AA$66="Moderado"),CONCATENATE("R10C",'GESTION ACADEMIA'!$O$66),"")</f>
        <v/>
      </c>
      <c r="Y45" s="72" t="str">
        <f>IF(AND('GESTION ACADEMIA'!$Y$67="Baja",'GESTION ACADEMIA'!$AA$67="Moderado"),CONCATENATE("R10C",'GESTION ACADEMIA'!$O$67),"")</f>
        <v/>
      </c>
      <c r="Z45" s="72" t="str">
        <f>IF(AND('GESTION ACADEMIA'!$Y$68="Baja",'GESTION ACADEMIA'!$AA$68="Moderado"),CONCATENATE("R10C",'GESTION ACADEMIA'!$O$68),"")</f>
        <v/>
      </c>
      <c r="AA45" s="73" t="str">
        <f>IF(AND('GESTION ACADEMIA'!$Y$69="Baja",'GESTION ACADEMIA'!$AA$69="Moderado"),CONCATENATE("R10C",'GESTION ACADEMIA'!$O$69),"")</f>
        <v/>
      </c>
      <c r="AB45" s="59" t="str">
        <f>IF(AND('GESTION ACADEMIA'!$Y$64="Baja",'GESTION ACADEMIA'!$AA$64="Mayor"),CONCATENATE("R10C",'GESTION ACADEMIA'!$O$64),"")</f>
        <v/>
      </c>
      <c r="AC45" s="60" t="str">
        <f>IF(AND('GESTION ACADEMIA'!$Y$65="Baja",'GESTION ACADEMIA'!$AA$65="Mayor"),CONCATENATE("R10C",'GESTION ACADEMIA'!$O$65),"")</f>
        <v/>
      </c>
      <c r="AD45" s="60" t="str">
        <f>IF(AND('GESTION ACADEMIA'!$Y$66="Baja",'GESTION ACADEMIA'!$AA$66="Mayor"),CONCATENATE("R10C",'GESTION ACADEMIA'!$O$66),"")</f>
        <v/>
      </c>
      <c r="AE45" s="60" t="str">
        <f>IF(AND('GESTION ACADEMIA'!$Y$67="Baja",'GESTION ACADEMIA'!$AA$67="Mayor"),CONCATENATE("R10C",'GESTION ACADEMIA'!$O$67),"")</f>
        <v/>
      </c>
      <c r="AF45" s="60" t="str">
        <f>IF(AND('GESTION ACADEMIA'!$Y$68="Baja",'GESTION ACADEMIA'!$AA$68="Mayor"),CONCATENATE("R10C",'GESTION ACADEMIA'!$O$68),"")</f>
        <v/>
      </c>
      <c r="AG45" s="61" t="str">
        <f>IF(AND('GESTION ACADEMIA'!$Y$69="Baja",'GESTION ACADEMIA'!$AA$69="Mayor"),CONCATENATE("R10C",'GESTION ACADEMIA'!$O$69),"")</f>
        <v/>
      </c>
      <c r="AH45" s="62" t="str">
        <f>IF(AND('GESTION ACADEMIA'!$Y$64="Baja",'GESTION ACADEMIA'!$AA$64="Catastrófico"),CONCATENATE("R10C",'GESTION ACADEMIA'!$O$64),"")</f>
        <v/>
      </c>
      <c r="AI45" s="63" t="str">
        <f>IF(AND('GESTION ACADEMIA'!$Y$65="Baja",'GESTION ACADEMIA'!$AA$65="Catastrófico"),CONCATENATE("R10C",'GESTION ACADEMIA'!$O$65),"")</f>
        <v/>
      </c>
      <c r="AJ45" s="63" t="str">
        <f>IF(AND('GESTION ACADEMIA'!$Y$66="Baja",'GESTION ACADEMIA'!$AA$66="Catastrófico"),CONCATENATE("R10C",'GESTION ACADEMIA'!$O$66),"")</f>
        <v/>
      </c>
      <c r="AK45" s="63" t="str">
        <f>IF(AND('GESTION ACADEMIA'!$Y$67="Baja",'GESTION ACADEMIA'!$AA$67="Catastrófico"),CONCATENATE("R10C",'GESTION ACADEMIA'!$O$67),"")</f>
        <v/>
      </c>
      <c r="AL45" s="63" t="str">
        <f>IF(AND('GESTION ACADEMIA'!$Y$68="Baja",'GESTION ACADEMIA'!$AA$68="Catastrófico"),CONCATENATE("R10C",'GESTION ACADEMIA'!$O$68),"")</f>
        <v/>
      </c>
      <c r="AM45" s="64" t="str">
        <f>IF(AND('GESTION ACADEMIA'!$Y$69="Baja",'GESTION ACADEMIA'!$AA$69="Catastrófico"),CONCATENATE("R10C",'GESTION ACADEMIA'!$O$69),"")</f>
        <v/>
      </c>
      <c r="AN45" s="84"/>
      <c r="AO45" s="366"/>
      <c r="AP45" s="367"/>
      <c r="AQ45" s="367"/>
      <c r="AR45" s="367"/>
      <c r="AS45" s="367"/>
      <c r="AT45" s="368"/>
    </row>
    <row r="46" spans="1:80" ht="46.5" customHeight="1" x14ac:dyDescent="0.35">
      <c r="A46" s="84"/>
      <c r="B46" s="290"/>
      <c r="C46" s="290"/>
      <c r="D46" s="291"/>
      <c r="E46" s="328" t="s">
        <v>113</v>
      </c>
      <c r="F46" s="329"/>
      <c r="G46" s="329"/>
      <c r="H46" s="329"/>
      <c r="I46" s="330"/>
      <c r="J46" s="74" t="str">
        <f ca="1">IF(AND('GESTION ACADEMIA'!$Y$10="Muy Baja",'GESTION ACADEMIA'!$AA$10="Leve"),CONCATENATE("R1C",'GESTION ACADEMIA'!$O$10),"")</f>
        <v/>
      </c>
      <c r="K46" s="75" t="str">
        <f ca="1">IF(AND('GESTION ACADEMIA'!$Y$11="Muy Baja",'GESTION ACADEMIA'!$AA$11="Leve"),CONCATENATE("R1C",'GESTION ACADEMIA'!$O$11),"")</f>
        <v/>
      </c>
      <c r="L46" s="75" t="str">
        <f ca="1">IF(AND('GESTION ACADEMIA'!$Y$12="Muy Baja",'GESTION ACADEMIA'!$AA$12="Leve"),CONCATENATE("R1C",'GESTION ACADEMIA'!$O$12),"")</f>
        <v/>
      </c>
      <c r="M46" s="75" t="str">
        <f>IF(AND('GESTION ACADEMIA'!$Y$13="Muy Baja",'GESTION ACADEMIA'!$AA$13="Leve"),CONCATENATE("R1C",'GESTION ACADEMIA'!$O$13),"")</f>
        <v/>
      </c>
      <c r="N46" s="75" t="str">
        <f>IF(AND('GESTION ACADEMIA'!$Y$14="Muy Baja",'GESTION ACADEMIA'!$AA$14="Leve"),CONCATENATE("R1C",'GESTION ACADEMIA'!$O$14),"")</f>
        <v/>
      </c>
      <c r="O46" s="76" t="str">
        <f>IF(AND('GESTION ACADEMIA'!$Y$15="Muy Baja",'GESTION ACADEMIA'!$AA$15="Leve"),CONCATENATE("R1C",'GESTION ACADEMIA'!$O$15),"")</f>
        <v/>
      </c>
      <c r="P46" s="74" t="str">
        <f ca="1">IF(AND('GESTION ACADEMIA'!$Y$10="Muy Baja",'GESTION ACADEMIA'!$AA$10="Menor"),CONCATENATE("R1C",'GESTION ACADEMIA'!$O$10),"")</f>
        <v/>
      </c>
      <c r="Q46" s="75" t="str">
        <f ca="1">IF(AND('GESTION ACADEMIA'!$Y$11="Muy Baja",'GESTION ACADEMIA'!$AA$11="Menor"),CONCATENATE("R1C",'GESTION ACADEMIA'!$O$11),"")</f>
        <v/>
      </c>
      <c r="R46" s="75" t="str">
        <f ca="1">IF(AND('GESTION ACADEMIA'!$Y$12="Muy Baja",'GESTION ACADEMIA'!$AA$12="Menor"),CONCATENATE("R1C",'GESTION ACADEMIA'!$O$12),"")</f>
        <v/>
      </c>
      <c r="S46" s="75" t="str">
        <f>IF(AND('GESTION ACADEMIA'!$Y$13="Muy Baja",'GESTION ACADEMIA'!$AA$13="Menor"),CONCATENATE("R1C",'GESTION ACADEMIA'!$O$13),"")</f>
        <v/>
      </c>
      <c r="T46" s="75" t="str">
        <f>IF(AND('GESTION ACADEMIA'!$Y$14="Muy Baja",'GESTION ACADEMIA'!$AA$14="Menor"),CONCATENATE("R1C",'GESTION ACADEMIA'!$O$14),"")</f>
        <v/>
      </c>
      <c r="U46" s="76" t="str">
        <f>IF(AND('GESTION ACADEMIA'!$Y$15="Muy Baja",'GESTION ACADEMIA'!$AA$15="Menor"),CONCATENATE("R1C",'GESTION ACADEMIA'!$O$15),"")</f>
        <v/>
      </c>
      <c r="V46" s="65" t="str">
        <f ca="1">IF(AND('GESTION ACADEMIA'!$Y$10="Muy Baja",'GESTION ACADEMIA'!$AA$10="Moderado"),CONCATENATE("R1C",'GESTION ACADEMIA'!$O$10),"")</f>
        <v/>
      </c>
      <c r="W46" s="83" t="str">
        <f ca="1">IF(AND('GESTION ACADEMIA'!$Y$11="Muy Baja",'GESTION ACADEMIA'!$AA$11="Moderado"),CONCATENATE("R1C",'GESTION ACADEMIA'!$O$11),"")</f>
        <v/>
      </c>
      <c r="X46" s="66" t="str">
        <f ca="1">IF(AND('GESTION ACADEMIA'!$Y$12="Muy Baja",'GESTION ACADEMIA'!$AA$12="Moderado"),CONCATENATE("R1C",'GESTION ACADEMIA'!$O$12),"")</f>
        <v/>
      </c>
      <c r="Y46" s="66" t="str">
        <f>IF(AND('GESTION ACADEMIA'!$Y$13="Muy Baja",'GESTION ACADEMIA'!$AA$13="Moderado"),CONCATENATE("R1C",'GESTION ACADEMIA'!$O$13),"")</f>
        <v/>
      </c>
      <c r="Z46" s="66" t="str">
        <f>IF(AND('GESTION ACADEMIA'!$Y$14="Muy Baja",'GESTION ACADEMIA'!$AA$14="Moderado"),CONCATENATE("R1C",'GESTION ACADEMIA'!$O$14),"")</f>
        <v/>
      </c>
      <c r="AA46" s="67" t="str">
        <f>IF(AND('GESTION ACADEMIA'!$Y$15="Muy Baja",'GESTION ACADEMIA'!$AA$15="Moderado"),CONCATENATE("R1C",'GESTION ACADEMIA'!$O$15),"")</f>
        <v/>
      </c>
      <c r="AB46" s="46" t="str">
        <f ca="1">IF(AND('GESTION ACADEMIA'!$Y$10="Muy Baja",'GESTION ACADEMIA'!$AA$10="Mayor"),CONCATENATE("R1C",'GESTION ACADEMIA'!$O$10),"")</f>
        <v/>
      </c>
      <c r="AC46" s="47" t="str">
        <f ca="1">IF(AND('GESTION ACADEMIA'!$Y$11="Muy Baja",'GESTION ACADEMIA'!$AA$11="Mayor"),CONCATENATE("R1C",'GESTION ACADEMIA'!$O$11),"")</f>
        <v/>
      </c>
      <c r="AD46" s="47" t="str">
        <f ca="1">IF(AND('GESTION ACADEMIA'!$Y$12="Muy Baja",'GESTION ACADEMIA'!$AA$12="Mayor"),CONCATENATE("R1C",'GESTION ACADEMIA'!$O$12),"")</f>
        <v/>
      </c>
      <c r="AE46" s="47" t="str">
        <f>IF(AND('GESTION ACADEMIA'!$Y$13="Muy Baja",'GESTION ACADEMIA'!$AA$13="Mayor"),CONCATENATE("R1C",'GESTION ACADEMIA'!$O$13),"")</f>
        <v/>
      </c>
      <c r="AF46" s="47" t="str">
        <f>IF(AND('GESTION ACADEMIA'!$Y$14="Muy Baja",'GESTION ACADEMIA'!$AA$14="Mayor"),CONCATENATE("R1C",'GESTION ACADEMIA'!$O$14),"")</f>
        <v/>
      </c>
      <c r="AG46" s="48" t="str">
        <f>IF(AND('GESTION ACADEMIA'!$Y$15="Muy Baja",'GESTION ACADEMIA'!$AA$15="Mayor"),CONCATENATE("R1C",'GESTION ACADEMIA'!$O$15),"")</f>
        <v/>
      </c>
      <c r="AH46" s="49" t="str">
        <f ca="1">IF(AND('GESTION ACADEMIA'!$Y$10="Muy Baja",'GESTION ACADEMIA'!$AA$10="Catastrófico"),CONCATENATE("R1C",'GESTION ACADEMIA'!$O$10),"")</f>
        <v/>
      </c>
      <c r="AI46" s="50" t="str">
        <f ca="1">IF(AND('GESTION ACADEMIA'!$Y$11="Muy Baja",'GESTION ACADEMIA'!$AA$11="Catastrófico"),CONCATENATE("R1C",'GESTION ACADEMIA'!$O$11),"")</f>
        <v/>
      </c>
      <c r="AJ46" s="50" t="str">
        <f ca="1">IF(AND('GESTION ACADEMIA'!$Y$12="Muy Baja",'GESTION ACADEMIA'!$AA$12="Catastrófico"),CONCATENATE("R1C",'GESTION ACADEMIA'!$O$12),"")</f>
        <v/>
      </c>
      <c r="AK46" s="50" t="str">
        <f>IF(AND('GESTION ACADEMIA'!$Y$13="Muy Baja",'GESTION ACADEMIA'!$AA$13="Catastrófico"),CONCATENATE("R1C",'GESTION ACADEMIA'!$O$13),"")</f>
        <v/>
      </c>
      <c r="AL46" s="50" t="str">
        <f>IF(AND('GESTION ACADEMIA'!$Y$14="Muy Baja",'GESTION ACADEMIA'!$AA$14="Catastrófico"),CONCATENATE("R1C",'GESTION ACADEMIA'!$O$14),"")</f>
        <v/>
      </c>
      <c r="AM46" s="51" t="str">
        <f>IF(AND('GESTION ACADEMIA'!$Y$15="Muy Baja",'GESTION ACADEMIA'!$AA$15="Catastrófico"),CONCATENATE("R1C",'GESTION ACADEMIA'!$O$15),"")</f>
        <v/>
      </c>
      <c r="AN46" s="84"/>
      <c r="AO46" s="84"/>
      <c r="AP46" s="84"/>
      <c r="AQ46" s="84"/>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4"/>
    </row>
    <row r="47" spans="1:80" ht="46.5" customHeight="1" x14ac:dyDescent="0.25">
      <c r="A47" s="84"/>
      <c r="B47" s="290"/>
      <c r="C47" s="290"/>
      <c r="D47" s="291"/>
      <c r="E47" s="347"/>
      <c r="F47" s="348"/>
      <c r="G47" s="348"/>
      <c r="H47" s="348"/>
      <c r="I47" s="333"/>
      <c r="J47" s="77" t="str">
        <f>IF(AND('GESTION ACADEMIA'!$Y$16="Muy Baja",'GESTION ACADEMIA'!$AA$16="Leve"),CONCATENATE("R2C",'GESTION ACADEMIA'!$O$16),"")</f>
        <v/>
      </c>
      <c r="K47" s="78" t="str">
        <f>IF(AND('GESTION ACADEMIA'!$Y$17="Muy Baja",'GESTION ACADEMIA'!$AA$17="Leve"),CONCATENATE("R2C",'GESTION ACADEMIA'!$O$17),"")</f>
        <v/>
      </c>
      <c r="L47" s="78" t="str">
        <f>IF(AND('GESTION ACADEMIA'!$Y$18="Muy Baja",'GESTION ACADEMIA'!$AA$18="Leve"),CONCATENATE("R2C",'GESTION ACADEMIA'!$O$18),"")</f>
        <v/>
      </c>
      <c r="M47" s="78" t="str">
        <f>IF(AND('GESTION ACADEMIA'!$Y$19="Muy Baja",'GESTION ACADEMIA'!$AA$19="Leve"),CONCATENATE("R2C",'GESTION ACADEMIA'!$O$19),"")</f>
        <v/>
      </c>
      <c r="N47" s="78" t="str">
        <f>IF(AND('GESTION ACADEMIA'!$Y$20="Muy Baja",'GESTION ACADEMIA'!$AA$20="Leve"),CONCATENATE("R2C",'GESTION ACADEMIA'!$O$20),"")</f>
        <v/>
      </c>
      <c r="O47" s="79" t="str">
        <f>IF(AND('GESTION ACADEMIA'!$Y$21="Muy Baja",'GESTION ACADEMIA'!$AA$21="Leve"),CONCATENATE("R2C",'GESTION ACADEMIA'!$O$21),"")</f>
        <v/>
      </c>
      <c r="P47" s="77" t="str">
        <f>IF(AND('GESTION ACADEMIA'!$Y$16="Muy Baja",'GESTION ACADEMIA'!$AA$16="Menor"),CONCATENATE("R2C",'GESTION ACADEMIA'!$O$16),"")</f>
        <v/>
      </c>
      <c r="Q47" s="78" t="str">
        <f>IF(AND('GESTION ACADEMIA'!$Y$17="Muy Baja",'GESTION ACADEMIA'!$AA$17="Menor"),CONCATENATE("R2C",'GESTION ACADEMIA'!$O$17),"")</f>
        <v/>
      </c>
      <c r="R47" s="78" t="str">
        <f>IF(AND('GESTION ACADEMIA'!$Y$18="Muy Baja",'GESTION ACADEMIA'!$AA$18="Menor"),CONCATENATE("R2C",'GESTION ACADEMIA'!$O$18),"")</f>
        <v/>
      </c>
      <c r="S47" s="78" t="str">
        <f>IF(AND('GESTION ACADEMIA'!$Y$19="Muy Baja",'GESTION ACADEMIA'!$AA$19="Menor"),CONCATENATE("R2C",'GESTION ACADEMIA'!$O$19),"")</f>
        <v/>
      </c>
      <c r="T47" s="78" t="str">
        <f>IF(AND('GESTION ACADEMIA'!$Y$20="Muy Baja",'GESTION ACADEMIA'!$AA$20="Menor"),CONCATENATE("R2C",'GESTION ACADEMIA'!$O$20),"")</f>
        <v/>
      </c>
      <c r="U47" s="79" t="str">
        <f>IF(AND('GESTION ACADEMIA'!$Y$21="Muy Baja",'GESTION ACADEMIA'!$AA$21="Menor"),CONCATENATE("R2C",'GESTION ACADEMIA'!$O$21),"")</f>
        <v/>
      </c>
      <c r="V47" s="68" t="str">
        <f>IF(AND('GESTION ACADEMIA'!$Y$16="Muy Baja",'GESTION ACADEMIA'!$AA$16="Moderado"),CONCATENATE("R2C",'GESTION ACADEMIA'!$O$16),"")</f>
        <v/>
      </c>
      <c r="W47" s="69" t="str">
        <f>IF(AND('GESTION ACADEMIA'!$Y$17="Muy Baja",'GESTION ACADEMIA'!$AA$17="Moderado"),CONCATENATE("R2C",'GESTION ACADEMIA'!$O$17),"")</f>
        <v/>
      </c>
      <c r="X47" s="69" t="str">
        <f>IF(AND('GESTION ACADEMIA'!$Y$18="Muy Baja",'GESTION ACADEMIA'!$AA$18="Moderado"),CONCATENATE("R2C",'GESTION ACADEMIA'!$O$18),"")</f>
        <v/>
      </c>
      <c r="Y47" s="69" t="str">
        <f>IF(AND('GESTION ACADEMIA'!$Y$19="Muy Baja",'GESTION ACADEMIA'!$AA$19="Moderado"),CONCATENATE("R2C",'GESTION ACADEMIA'!$O$19),"")</f>
        <v/>
      </c>
      <c r="Z47" s="69" t="str">
        <f>IF(AND('GESTION ACADEMIA'!$Y$20="Muy Baja",'GESTION ACADEMIA'!$AA$20="Moderado"),CONCATENATE("R2C",'GESTION ACADEMIA'!$O$20),"")</f>
        <v/>
      </c>
      <c r="AA47" s="70" t="str">
        <f>IF(AND('GESTION ACADEMIA'!$Y$21="Muy Baja",'GESTION ACADEMIA'!$AA$21="Moderado"),CONCATENATE("R2C",'GESTION ACADEMIA'!$O$21),"")</f>
        <v/>
      </c>
      <c r="AB47" s="52" t="str">
        <f>IF(AND('GESTION ACADEMIA'!$Y$16="Muy Baja",'GESTION ACADEMIA'!$AA$16="Mayor"),CONCATENATE("R2C",'GESTION ACADEMIA'!$O$16),"")</f>
        <v/>
      </c>
      <c r="AC47" s="53" t="str">
        <f>IF(AND('GESTION ACADEMIA'!$Y$17="Muy Baja",'GESTION ACADEMIA'!$AA$17="Mayor"),CONCATENATE("R2C",'GESTION ACADEMIA'!$O$17),"")</f>
        <v/>
      </c>
      <c r="AD47" s="53" t="str">
        <f>IF(AND('GESTION ACADEMIA'!$Y$18="Muy Baja",'GESTION ACADEMIA'!$AA$18="Mayor"),CONCATENATE("R2C",'GESTION ACADEMIA'!$O$18),"")</f>
        <v/>
      </c>
      <c r="AE47" s="53" t="str">
        <f>IF(AND('GESTION ACADEMIA'!$Y$19="Muy Baja",'GESTION ACADEMIA'!$AA$19="Mayor"),CONCATENATE("R2C",'GESTION ACADEMIA'!$O$19),"")</f>
        <v/>
      </c>
      <c r="AF47" s="53" t="str">
        <f>IF(AND('GESTION ACADEMIA'!$Y$20="Muy Baja",'GESTION ACADEMIA'!$AA$20="Mayor"),CONCATENATE("R2C",'GESTION ACADEMIA'!$O$20),"")</f>
        <v/>
      </c>
      <c r="AG47" s="54" t="str">
        <f>IF(AND('GESTION ACADEMIA'!$Y$21="Muy Baja",'GESTION ACADEMIA'!$AA$21="Mayor"),CONCATENATE("R2C",'GESTION ACADEMIA'!$O$21),"")</f>
        <v/>
      </c>
      <c r="AH47" s="55" t="str">
        <f>IF(AND('GESTION ACADEMIA'!$Y$16="Muy Baja",'GESTION ACADEMIA'!$AA$16="Catastrófico"),CONCATENATE("R2C",'GESTION ACADEMIA'!$O$16),"")</f>
        <v/>
      </c>
      <c r="AI47" s="56" t="str">
        <f>IF(AND('GESTION ACADEMIA'!$Y$17="Muy Baja",'GESTION ACADEMIA'!$AA$17="Catastrófico"),CONCATENATE("R2C",'GESTION ACADEMIA'!$O$17),"")</f>
        <v/>
      </c>
      <c r="AJ47" s="56" t="str">
        <f>IF(AND('GESTION ACADEMIA'!$Y$18="Muy Baja",'GESTION ACADEMIA'!$AA$18="Catastrófico"),CONCATENATE("R2C",'GESTION ACADEMIA'!$O$18),"")</f>
        <v/>
      </c>
      <c r="AK47" s="56" t="str">
        <f>IF(AND('GESTION ACADEMIA'!$Y$19="Muy Baja",'GESTION ACADEMIA'!$AA$19="Catastrófico"),CONCATENATE("R2C",'GESTION ACADEMIA'!$O$19),"")</f>
        <v/>
      </c>
      <c r="AL47" s="56" t="str">
        <f>IF(AND('GESTION ACADEMIA'!$Y$20="Muy Baja",'GESTION ACADEMIA'!$AA$20="Catastrófico"),CONCATENATE("R2C",'GESTION ACADEMIA'!$O$20),"")</f>
        <v/>
      </c>
      <c r="AM47" s="57" t="str">
        <f>IF(AND('GESTION ACADEMIA'!$Y$21="Muy Baja",'GESTION ACADEMIA'!$AA$21="Catastrófico"),CONCATENATE("R2C",'GESTION ACADEMIA'!$O$21),"")</f>
        <v/>
      </c>
      <c r="AN47" s="84"/>
      <c r="AO47" s="84"/>
      <c r="AP47" s="84"/>
      <c r="AQ47" s="84"/>
      <c r="AR47" s="84"/>
      <c r="AS47" s="84"/>
      <c r="AT47" s="84"/>
      <c r="AU47" s="84"/>
      <c r="AV47" s="84"/>
      <c r="AW47" s="84"/>
      <c r="AX47" s="84"/>
      <c r="AY47" s="84"/>
      <c r="AZ47" s="84"/>
      <c r="BA47" s="84"/>
      <c r="BB47" s="84"/>
      <c r="BC47" s="84"/>
      <c r="BD47" s="84"/>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4"/>
    </row>
    <row r="48" spans="1:80" ht="15" customHeight="1" x14ac:dyDescent="0.25">
      <c r="A48" s="84"/>
      <c r="B48" s="290"/>
      <c r="C48" s="290"/>
      <c r="D48" s="291"/>
      <c r="E48" s="347"/>
      <c r="F48" s="348"/>
      <c r="G48" s="348"/>
      <c r="H48" s="348"/>
      <c r="I48" s="333"/>
      <c r="J48" s="77" t="str">
        <f>IF(AND('GESTION ACADEMIA'!$Y$22="Muy Baja",'GESTION ACADEMIA'!$AA$22="Leve"),CONCATENATE("R3C",'GESTION ACADEMIA'!$O$22),"")</f>
        <v/>
      </c>
      <c r="K48" s="78" t="str">
        <f>IF(AND('GESTION ACADEMIA'!$Y$23="Muy Baja",'GESTION ACADEMIA'!$AA$23="Leve"),CONCATENATE("R3C",'GESTION ACADEMIA'!$O$23),"")</f>
        <v/>
      </c>
      <c r="L48" s="78" t="str">
        <f>IF(AND('GESTION ACADEMIA'!$Y$24="Muy Baja",'GESTION ACADEMIA'!$AA$24="Leve"),CONCATENATE("R3C",'GESTION ACADEMIA'!$O$24),"")</f>
        <v/>
      </c>
      <c r="M48" s="78" t="str">
        <f>IF(AND('GESTION ACADEMIA'!$Y$25="Muy Baja",'GESTION ACADEMIA'!$AA$25="Leve"),CONCATENATE("R3C",'GESTION ACADEMIA'!$O$25),"")</f>
        <v/>
      </c>
      <c r="N48" s="78" t="str">
        <f>IF(AND('GESTION ACADEMIA'!$Y$26="Muy Baja",'GESTION ACADEMIA'!$AA$26="Leve"),CONCATENATE("R3C",'GESTION ACADEMIA'!$O$26),"")</f>
        <v/>
      </c>
      <c r="O48" s="79" t="str">
        <f>IF(AND('GESTION ACADEMIA'!$Y$27="Muy Baja",'GESTION ACADEMIA'!$AA$27="Leve"),CONCATENATE("R3C",'GESTION ACADEMIA'!$O$27),"")</f>
        <v/>
      </c>
      <c r="P48" s="77" t="str">
        <f>IF(AND('GESTION ACADEMIA'!$Y$22="Muy Baja",'GESTION ACADEMIA'!$AA$22="Menor"),CONCATENATE("R3C",'GESTION ACADEMIA'!$O$22),"")</f>
        <v/>
      </c>
      <c r="Q48" s="78" t="str">
        <f>IF(AND('GESTION ACADEMIA'!$Y$23="Muy Baja",'GESTION ACADEMIA'!$AA$23="Menor"),CONCATENATE("R3C",'GESTION ACADEMIA'!$O$23),"")</f>
        <v/>
      </c>
      <c r="R48" s="78" t="str">
        <f>IF(AND('GESTION ACADEMIA'!$Y$24="Muy Baja",'GESTION ACADEMIA'!$AA$24="Menor"),CONCATENATE("R3C",'GESTION ACADEMIA'!$O$24),"")</f>
        <v/>
      </c>
      <c r="S48" s="78" t="str">
        <f>IF(AND('GESTION ACADEMIA'!$Y$25="Muy Baja",'GESTION ACADEMIA'!$AA$25="Menor"),CONCATENATE("R3C",'GESTION ACADEMIA'!$O$25),"")</f>
        <v/>
      </c>
      <c r="T48" s="78" t="str">
        <f>IF(AND('GESTION ACADEMIA'!$Y$26="Muy Baja",'GESTION ACADEMIA'!$AA$26="Menor"),CONCATENATE("R3C",'GESTION ACADEMIA'!$O$26),"")</f>
        <v/>
      </c>
      <c r="U48" s="79" t="str">
        <f>IF(AND('GESTION ACADEMIA'!$Y$27="Muy Baja",'GESTION ACADEMIA'!$AA$27="Menor"),CONCATENATE("R3C",'GESTION ACADEMIA'!$O$27),"")</f>
        <v/>
      </c>
      <c r="V48" s="68" t="str">
        <f>IF(AND('GESTION ACADEMIA'!$Y$22="Muy Baja",'GESTION ACADEMIA'!$AA$22="Moderado"),CONCATENATE("R3C",'GESTION ACADEMIA'!$O$22),"")</f>
        <v/>
      </c>
      <c r="W48" s="69" t="str">
        <f>IF(AND('GESTION ACADEMIA'!$Y$23="Muy Baja",'GESTION ACADEMIA'!$AA$23="Moderado"),CONCATENATE("R3C",'GESTION ACADEMIA'!$O$23),"")</f>
        <v/>
      </c>
      <c r="X48" s="69" t="str">
        <f>IF(AND('GESTION ACADEMIA'!$Y$24="Muy Baja",'GESTION ACADEMIA'!$AA$24="Moderado"),CONCATENATE("R3C",'GESTION ACADEMIA'!$O$24),"")</f>
        <v/>
      </c>
      <c r="Y48" s="69" t="str">
        <f>IF(AND('GESTION ACADEMIA'!$Y$25="Muy Baja",'GESTION ACADEMIA'!$AA$25="Moderado"),CONCATENATE("R3C",'GESTION ACADEMIA'!$O$25),"")</f>
        <v/>
      </c>
      <c r="Z48" s="69" t="str">
        <f>IF(AND('GESTION ACADEMIA'!$Y$26="Muy Baja",'GESTION ACADEMIA'!$AA$26="Moderado"),CONCATENATE("R3C",'GESTION ACADEMIA'!$O$26),"")</f>
        <v/>
      </c>
      <c r="AA48" s="70" t="str">
        <f>IF(AND('GESTION ACADEMIA'!$Y$27="Muy Baja",'GESTION ACADEMIA'!$AA$27="Moderado"),CONCATENATE("R3C",'GESTION ACADEMIA'!$O$27),"")</f>
        <v/>
      </c>
      <c r="AB48" s="52" t="str">
        <f>IF(AND('GESTION ACADEMIA'!$Y$22="Muy Baja",'GESTION ACADEMIA'!$AA$22="Mayor"),CONCATENATE("R3C",'GESTION ACADEMIA'!$O$22),"")</f>
        <v/>
      </c>
      <c r="AC48" s="53" t="str">
        <f>IF(AND('GESTION ACADEMIA'!$Y$23="Muy Baja",'GESTION ACADEMIA'!$AA$23="Mayor"),CONCATENATE("R3C",'GESTION ACADEMIA'!$O$23),"")</f>
        <v/>
      </c>
      <c r="AD48" s="53" t="str">
        <f>IF(AND('GESTION ACADEMIA'!$Y$24="Muy Baja",'GESTION ACADEMIA'!$AA$24="Mayor"),CONCATENATE("R3C",'GESTION ACADEMIA'!$O$24),"")</f>
        <v/>
      </c>
      <c r="AE48" s="53" t="str">
        <f>IF(AND('GESTION ACADEMIA'!$Y$25="Muy Baja",'GESTION ACADEMIA'!$AA$25="Mayor"),CONCATENATE("R3C",'GESTION ACADEMIA'!$O$25),"")</f>
        <v/>
      </c>
      <c r="AF48" s="53" t="str">
        <f>IF(AND('GESTION ACADEMIA'!$Y$26="Muy Baja",'GESTION ACADEMIA'!$AA$26="Mayor"),CONCATENATE("R3C",'GESTION ACADEMIA'!$O$26),"")</f>
        <v/>
      </c>
      <c r="AG48" s="54" t="str">
        <f>IF(AND('GESTION ACADEMIA'!$Y$27="Muy Baja",'GESTION ACADEMIA'!$AA$27="Mayor"),CONCATENATE("R3C",'GESTION ACADEMIA'!$O$27),"")</f>
        <v/>
      </c>
      <c r="AH48" s="55" t="str">
        <f>IF(AND('GESTION ACADEMIA'!$Y$22="Muy Baja",'GESTION ACADEMIA'!$AA$22="Catastrófico"),CONCATENATE("R3C",'GESTION ACADEMIA'!$O$22),"")</f>
        <v/>
      </c>
      <c r="AI48" s="56" t="str">
        <f>IF(AND('GESTION ACADEMIA'!$Y$23="Muy Baja",'GESTION ACADEMIA'!$AA$23="Catastrófico"),CONCATENATE("R3C",'GESTION ACADEMIA'!$O$23),"")</f>
        <v/>
      </c>
      <c r="AJ48" s="56" t="str">
        <f>IF(AND('GESTION ACADEMIA'!$Y$24="Muy Baja",'GESTION ACADEMIA'!$AA$24="Catastrófico"),CONCATENATE("R3C",'GESTION ACADEMIA'!$O$24),"")</f>
        <v/>
      </c>
      <c r="AK48" s="56" t="str">
        <f>IF(AND('GESTION ACADEMIA'!$Y$25="Muy Baja",'GESTION ACADEMIA'!$AA$25="Catastrófico"),CONCATENATE("R3C",'GESTION ACADEMIA'!$O$25),"")</f>
        <v/>
      </c>
      <c r="AL48" s="56" t="str">
        <f>IF(AND('GESTION ACADEMIA'!$Y$26="Muy Baja",'GESTION ACADEMIA'!$AA$26="Catastrófico"),CONCATENATE("R3C",'GESTION ACADEMIA'!$O$26),"")</f>
        <v/>
      </c>
      <c r="AM48" s="57" t="str">
        <f>IF(AND('GESTION ACADEMIA'!$Y$27="Muy Baja",'GESTION ACADEMIA'!$AA$27="Catastrófico"),CONCATENATE("R3C",'GESTION ACADEMIA'!$O$27),"")</f>
        <v/>
      </c>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c r="BR48" s="84"/>
      <c r="BS48" s="84"/>
      <c r="BT48" s="84"/>
      <c r="BU48" s="84"/>
      <c r="BV48" s="84"/>
      <c r="BW48" s="84"/>
      <c r="BX48" s="84"/>
      <c r="BY48" s="84"/>
      <c r="BZ48" s="84"/>
      <c r="CA48" s="84"/>
      <c r="CB48" s="84"/>
    </row>
    <row r="49" spans="1:80" ht="15" customHeight="1" x14ac:dyDescent="0.25">
      <c r="A49" s="84"/>
      <c r="B49" s="290"/>
      <c r="C49" s="290"/>
      <c r="D49" s="291"/>
      <c r="E49" s="331"/>
      <c r="F49" s="332"/>
      <c r="G49" s="332"/>
      <c r="H49" s="332"/>
      <c r="I49" s="333"/>
      <c r="J49" s="77" t="str">
        <f>IF(AND('GESTION ACADEMIA'!$Y$28="Muy Baja",'GESTION ACADEMIA'!$AA$28="Leve"),CONCATENATE("R4C",'GESTION ACADEMIA'!$O$28),"")</f>
        <v/>
      </c>
      <c r="K49" s="78" t="str">
        <f>IF(AND('GESTION ACADEMIA'!$Y$29="Muy Baja",'GESTION ACADEMIA'!$AA$29="Leve"),CONCATENATE("R4C",'GESTION ACADEMIA'!$O$29),"")</f>
        <v/>
      </c>
      <c r="L49" s="78" t="str">
        <f>IF(AND('GESTION ACADEMIA'!$Y$30="Muy Baja",'GESTION ACADEMIA'!$AA$30="Leve"),CONCATENATE("R4C",'GESTION ACADEMIA'!$O$30),"")</f>
        <v/>
      </c>
      <c r="M49" s="78" t="str">
        <f>IF(AND('GESTION ACADEMIA'!$Y$31="Muy Baja",'GESTION ACADEMIA'!$AA$31="Leve"),CONCATENATE("R4C",'GESTION ACADEMIA'!$O$31),"")</f>
        <v/>
      </c>
      <c r="N49" s="78" t="str">
        <f>IF(AND('GESTION ACADEMIA'!$Y$32="Muy Baja",'GESTION ACADEMIA'!$AA$32="Leve"),CONCATENATE("R4C",'GESTION ACADEMIA'!$O$32),"")</f>
        <v/>
      </c>
      <c r="O49" s="79" t="str">
        <f>IF(AND('GESTION ACADEMIA'!$Y$33="Muy Baja",'GESTION ACADEMIA'!$AA$33="Leve"),CONCATENATE("R4C",'GESTION ACADEMIA'!$O$33),"")</f>
        <v/>
      </c>
      <c r="P49" s="77" t="str">
        <f>IF(AND('GESTION ACADEMIA'!$Y$28="Muy Baja",'GESTION ACADEMIA'!$AA$28="Menor"),CONCATENATE("R4C",'GESTION ACADEMIA'!$O$28),"")</f>
        <v/>
      </c>
      <c r="Q49" s="78" t="str">
        <f>IF(AND('GESTION ACADEMIA'!$Y$29="Muy Baja",'GESTION ACADEMIA'!$AA$29="Menor"),CONCATENATE("R4C",'GESTION ACADEMIA'!$O$29),"")</f>
        <v/>
      </c>
      <c r="R49" s="78" t="str">
        <f>IF(AND('GESTION ACADEMIA'!$Y$30="Muy Baja",'GESTION ACADEMIA'!$AA$30="Menor"),CONCATENATE("R4C",'GESTION ACADEMIA'!$O$30),"")</f>
        <v/>
      </c>
      <c r="S49" s="78" t="str">
        <f>IF(AND('GESTION ACADEMIA'!$Y$31="Muy Baja",'GESTION ACADEMIA'!$AA$31="Menor"),CONCATENATE("R4C",'GESTION ACADEMIA'!$O$31),"")</f>
        <v/>
      </c>
      <c r="T49" s="78" t="str">
        <f>IF(AND('GESTION ACADEMIA'!$Y$32="Muy Baja",'GESTION ACADEMIA'!$AA$32="Menor"),CONCATENATE("R4C",'GESTION ACADEMIA'!$O$32),"")</f>
        <v/>
      </c>
      <c r="U49" s="79" t="str">
        <f>IF(AND('GESTION ACADEMIA'!$Y$33="Muy Baja",'GESTION ACADEMIA'!$AA$33="Menor"),CONCATENATE("R4C",'GESTION ACADEMIA'!$O$33),"")</f>
        <v/>
      </c>
      <c r="V49" s="68" t="str">
        <f>IF(AND('GESTION ACADEMIA'!$Y$28="Muy Baja",'GESTION ACADEMIA'!$AA$28="Moderado"),CONCATENATE("R4C",'GESTION ACADEMIA'!$O$28),"")</f>
        <v/>
      </c>
      <c r="W49" s="69" t="str">
        <f>IF(AND('GESTION ACADEMIA'!$Y$29="Muy Baja",'GESTION ACADEMIA'!$AA$29="Moderado"),CONCATENATE("R4C",'GESTION ACADEMIA'!$O$29),"")</f>
        <v/>
      </c>
      <c r="X49" s="69" t="str">
        <f>IF(AND('GESTION ACADEMIA'!$Y$30="Muy Baja",'GESTION ACADEMIA'!$AA$30="Moderado"),CONCATENATE("R4C",'GESTION ACADEMIA'!$O$30),"")</f>
        <v/>
      </c>
      <c r="Y49" s="69" t="str">
        <f>IF(AND('GESTION ACADEMIA'!$Y$31="Muy Baja",'GESTION ACADEMIA'!$AA$31="Moderado"),CONCATENATE("R4C",'GESTION ACADEMIA'!$O$31),"")</f>
        <v/>
      </c>
      <c r="Z49" s="69" t="str">
        <f>IF(AND('GESTION ACADEMIA'!$Y$32="Muy Baja",'GESTION ACADEMIA'!$AA$32="Moderado"),CONCATENATE("R4C",'GESTION ACADEMIA'!$O$32),"")</f>
        <v/>
      </c>
      <c r="AA49" s="70" t="str">
        <f>IF(AND('GESTION ACADEMIA'!$Y$33="Muy Baja",'GESTION ACADEMIA'!$AA$33="Moderado"),CONCATENATE("R4C",'GESTION ACADEMIA'!$O$33),"")</f>
        <v/>
      </c>
      <c r="AB49" s="52" t="str">
        <f>IF(AND('GESTION ACADEMIA'!$Y$28="Muy Baja",'GESTION ACADEMIA'!$AA$28="Mayor"),CONCATENATE("R4C",'GESTION ACADEMIA'!$O$28),"")</f>
        <v/>
      </c>
      <c r="AC49" s="53" t="str">
        <f>IF(AND('GESTION ACADEMIA'!$Y$29="Muy Baja",'GESTION ACADEMIA'!$AA$29="Mayor"),CONCATENATE("R4C",'GESTION ACADEMIA'!$O$29),"")</f>
        <v/>
      </c>
      <c r="AD49" s="53" t="str">
        <f>IF(AND('GESTION ACADEMIA'!$Y$30="Muy Baja",'GESTION ACADEMIA'!$AA$30="Mayor"),CONCATENATE("R4C",'GESTION ACADEMIA'!$O$30),"")</f>
        <v/>
      </c>
      <c r="AE49" s="53" t="str">
        <f>IF(AND('GESTION ACADEMIA'!$Y$31="Muy Baja",'GESTION ACADEMIA'!$AA$31="Mayor"),CONCATENATE("R4C",'GESTION ACADEMIA'!$O$31),"")</f>
        <v/>
      </c>
      <c r="AF49" s="53" t="str">
        <f>IF(AND('GESTION ACADEMIA'!$Y$32="Muy Baja",'GESTION ACADEMIA'!$AA$32="Mayor"),CONCATENATE("R4C",'GESTION ACADEMIA'!$O$32),"")</f>
        <v/>
      </c>
      <c r="AG49" s="54" t="str">
        <f>IF(AND('GESTION ACADEMIA'!$Y$33="Muy Baja",'GESTION ACADEMIA'!$AA$33="Mayor"),CONCATENATE("R4C",'GESTION ACADEMIA'!$O$33),"")</f>
        <v/>
      </c>
      <c r="AH49" s="55" t="str">
        <f>IF(AND('GESTION ACADEMIA'!$Y$28="Muy Baja",'GESTION ACADEMIA'!$AA$28="Catastrófico"),CONCATENATE("R4C",'GESTION ACADEMIA'!$O$28),"")</f>
        <v/>
      </c>
      <c r="AI49" s="56" t="str">
        <f>IF(AND('GESTION ACADEMIA'!$Y$29="Muy Baja",'GESTION ACADEMIA'!$AA$29="Catastrófico"),CONCATENATE("R4C",'GESTION ACADEMIA'!$O$29),"")</f>
        <v/>
      </c>
      <c r="AJ49" s="56" t="str">
        <f>IF(AND('GESTION ACADEMIA'!$Y$30="Muy Baja",'GESTION ACADEMIA'!$AA$30="Catastrófico"),CONCATENATE("R4C",'GESTION ACADEMIA'!$O$30),"")</f>
        <v/>
      </c>
      <c r="AK49" s="56" t="str">
        <f>IF(AND('GESTION ACADEMIA'!$Y$31="Muy Baja",'GESTION ACADEMIA'!$AA$31="Catastrófico"),CONCATENATE("R4C",'GESTION ACADEMIA'!$O$31),"")</f>
        <v/>
      </c>
      <c r="AL49" s="56" t="str">
        <f>IF(AND('GESTION ACADEMIA'!$Y$32="Muy Baja",'GESTION ACADEMIA'!$AA$32="Catastrófico"),CONCATENATE("R4C",'GESTION ACADEMIA'!$O$32),"")</f>
        <v/>
      </c>
      <c r="AM49" s="57" t="str">
        <f>IF(AND('GESTION ACADEMIA'!$Y$33="Muy Baja",'GESTION ACADEMIA'!$AA$33="Catastrófico"),CONCATENATE("R4C",'GESTION ACADEMIA'!$O$33),"")</f>
        <v/>
      </c>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c r="BR49" s="84"/>
      <c r="BS49" s="84"/>
      <c r="BT49" s="84"/>
      <c r="BU49" s="84"/>
      <c r="BV49" s="84"/>
      <c r="BW49" s="84"/>
      <c r="BX49" s="84"/>
      <c r="BY49" s="84"/>
      <c r="BZ49" s="84"/>
      <c r="CA49" s="84"/>
      <c r="CB49" s="84"/>
    </row>
    <row r="50" spans="1:80" ht="15" customHeight="1" x14ac:dyDescent="0.25">
      <c r="A50" s="84"/>
      <c r="B50" s="290"/>
      <c r="C50" s="290"/>
      <c r="D50" s="291"/>
      <c r="E50" s="331"/>
      <c r="F50" s="332"/>
      <c r="G50" s="332"/>
      <c r="H50" s="332"/>
      <c r="I50" s="333"/>
      <c r="J50" s="77" t="str">
        <f>IF(AND('GESTION ACADEMIA'!$Y$34="Muy Baja",'GESTION ACADEMIA'!$AA$34="Leve"),CONCATENATE("R5C",'GESTION ACADEMIA'!$O$34),"")</f>
        <v/>
      </c>
      <c r="K50" s="78" t="str">
        <f>IF(AND('GESTION ACADEMIA'!$Y$35="Muy Baja",'GESTION ACADEMIA'!$AA$35="Leve"),CONCATENATE("R5C",'GESTION ACADEMIA'!$O$35),"")</f>
        <v/>
      </c>
      <c r="L50" s="78" t="str">
        <f>IF(AND('GESTION ACADEMIA'!$Y$36="Muy Baja",'GESTION ACADEMIA'!$AA$36="Leve"),CONCATENATE("R5C",'GESTION ACADEMIA'!$O$36),"")</f>
        <v/>
      </c>
      <c r="M50" s="78" t="str">
        <f>IF(AND('GESTION ACADEMIA'!$Y$37="Muy Baja",'GESTION ACADEMIA'!$AA$37="Leve"),CONCATENATE("R5C",'GESTION ACADEMIA'!$O$37),"")</f>
        <v/>
      </c>
      <c r="N50" s="78" t="str">
        <f>IF(AND('GESTION ACADEMIA'!$Y$38="Muy Baja",'GESTION ACADEMIA'!$AA$38="Leve"),CONCATENATE("R5C",'GESTION ACADEMIA'!$O$38),"")</f>
        <v/>
      </c>
      <c r="O50" s="79" t="str">
        <f>IF(AND('GESTION ACADEMIA'!$Y$39="Muy Baja",'GESTION ACADEMIA'!$AA$39="Leve"),CONCATENATE("R5C",'GESTION ACADEMIA'!$O$39),"")</f>
        <v/>
      </c>
      <c r="P50" s="77" t="str">
        <f>IF(AND('GESTION ACADEMIA'!$Y$34="Muy Baja",'GESTION ACADEMIA'!$AA$34="Menor"),CONCATENATE("R5C",'GESTION ACADEMIA'!$O$34),"")</f>
        <v/>
      </c>
      <c r="Q50" s="78" t="str">
        <f>IF(AND('GESTION ACADEMIA'!$Y$35="Muy Baja",'GESTION ACADEMIA'!$AA$35="Menor"),CONCATENATE("R5C",'GESTION ACADEMIA'!$O$35),"")</f>
        <v/>
      </c>
      <c r="R50" s="78" t="str">
        <f>IF(AND('GESTION ACADEMIA'!$Y$36="Muy Baja",'GESTION ACADEMIA'!$AA$36="Menor"),CONCATENATE("R5C",'GESTION ACADEMIA'!$O$36),"")</f>
        <v/>
      </c>
      <c r="S50" s="78" t="str">
        <f>IF(AND('GESTION ACADEMIA'!$Y$37="Muy Baja",'GESTION ACADEMIA'!$AA$37="Menor"),CONCATENATE("R5C",'GESTION ACADEMIA'!$O$37),"")</f>
        <v/>
      </c>
      <c r="T50" s="78" t="str">
        <f>IF(AND('GESTION ACADEMIA'!$Y$38="Muy Baja",'GESTION ACADEMIA'!$AA$38="Menor"),CONCATENATE("R5C",'GESTION ACADEMIA'!$O$38),"")</f>
        <v/>
      </c>
      <c r="U50" s="79" t="str">
        <f>IF(AND('GESTION ACADEMIA'!$Y$39="Muy Baja",'GESTION ACADEMIA'!$AA$39="Menor"),CONCATENATE("R5C",'GESTION ACADEMIA'!$O$39),"")</f>
        <v/>
      </c>
      <c r="V50" s="68" t="str">
        <f>IF(AND('GESTION ACADEMIA'!$Y$34="Muy Baja",'GESTION ACADEMIA'!$AA$34="Moderado"),CONCATENATE("R5C",'GESTION ACADEMIA'!$O$34),"")</f>
        <v/>
      </c>
      <c r="W50" s="69" t="str">
        <f>IF(AND('GESTION ACADEMIA'!$Y$35="Muy Baja",'GESTION ACADEMIA'!$AA$35="Moderado"),CONCATENATE("R5C",'GESTION ACADEMIA'!$O$35),"")</f>
        <v/>
      </c>
      <c r="X50" s="69" t="str">
        <f>IF(AND('GESTION ACADEMIA'!$Y$36="Muy Baja",'GESTION ACADEMIA'!$AA$36="Moderado"),CONCATENATE("R5C",'GESTION ACADEMIA'!$O$36),"")</f>
        <v/>
      </c>
      <c r="Y50" s="69" t="str">
        <f>IF(AND('GESTION ACADEMIA'!$Y$37="Muy Baja",'GESTION ACADEMIA'!$AA$37="Moderado"),CONCATENATE("R5C",'GESTION ACADEMIA'!$O$37),"")</f>
        <v/>
      </c>
      <c r="Z50" s="69" t="str">
        <f>IF(AND('GESTION ACADEMIA'!$Y$38="Muy Baja",'GESTION ACADEMIA'!$AA$38="Moderado"),CONCATENATE("R5C",'GESTION ACADEMIA'!$O$38),"")</f>
        <v/>
      </c>
      <c r="AA50" s="70" t="str">
        <f>IF(AND('GESTION ACADEMIA'!$Y$39="Muy Baja",'GESTION ACADEMIA'!$AA$39="Moderado"),CONCATENATE("R5C",'GESTION ACADEMIA'!$O$39),"")</f>
        <v/>
      </c>
      <c r="AB50" s="52" t="str">
        <f>IF(AND('GESTION ACADEMIA'!$Y$34="Muy Baja",'GESTION ACADEMIA'!$AA$34="Mayor"),CONCATENATE("R5C",'GESTION ACADEMIA'!$O$34),"")</f>
        <v/>
      </c>
      <c r="AC50" s="53" t="str">
        <f>IF(AND('GESTION ACADEMIA'!$Y$35="Muy Baja",'GESTION ACADEMIA'!$AA$35="Mayor"),CONCATENATE("R5C",'GESTION ACADEMIA'!$O$35),"")</f>
        <v/>
      </c>
      <c r="AD50" s="58" t="str">
        <f>IF(AND('GESTION ACADEMIA'!$Y$36="Muy Baja",'GESTION ACADEMIA'!$AA$36="Mayor"),CONCATENATE("R5C",'GESTION ACADEMIA'!$O$36),"")</f>
        <v/>
      </c>
      <c r="AE50" s="58" t="str">
        <f>IF(AND('GESTION ACADEMIA'!$Y$37="Muy Baja",'GESTION ACADEMIA'!$AA$37="Mayor"),CONCATENATE("R5C",'GESTION ACADEMIA'!$O$37),"")</f>
        <v/>
      </c>
      <c r="AF50" s="58" t="str">
        <f>IF(AND('GESTION ACADEMIA'!$Y$38="Muy Baja",'GESTION ACADEMIA'!$AA$38="Mayor"),CONCATENATE("R5C",'GESTION ACADEMIA'!$O$38),"")</f>
        <v/>
      </c>
      <c r="AG50" s="54" t="str">
        <f>IF(AND('GESTION ACADEMIA'!$Y$39="Muy Baja",'GESTION ACADEMIA'!$AA$39="Mayor"),CONCATENATE("R5C",'GESTION ACADEMIA'!$O$39),"")</f>
        <v/>
      </c>
      <c r="AH50" s="55" t="str">
        <f>IF(AND('GESTION ACADEMIA'!$Y$34="Muy Baja",'GESTION ACADEMIA'!$AA$34="Catastrófico"),CONCATENATE("R5C",'GESTION ACADEMIA'!$O$34),"")</f>
        <v/>
      </c>
      <c r="AI50" s="56" t="str">
        <f>IF(AND('GESTION ACADEMIA'!$Y$35="Muy Baja",'GESTION ACADEMIA'!$AA$35="Catastrófico"),CONCATENATE("R5C",'GESTION ACADEMIA'!$O$35),"")</f>
        <v/>
      </c>
      <c r="AJ50" s="56" t="str">
        <f>IF(AND('GESTION ACADEMIA'!$Y$36="Muy Baja",'GESTION ACADEMIA'!$AA$36="Catastrófico"),CONCATENATE("R5C",'GESTION ACADEMIA'!$O$36),"")</f>
        <v/>
      </c>
      <c r="AK50" s="56" t="str">
        <f>IF(AND('GESTION ACADEMIA'!$Y$37="Muy Baja",'GESTION ACADEMIA'!$AA$37="Catastrófico"),CONCATENATE("R5C",'GESTION ACADEMIA'!$O$37),"")</f>
        <v/>
      </c>
      <c r="AL50" s="56" t="str">
        <f>IF(AND('GESTION ACADEMIA'!$Y$38="Muy Baja",'GESTION ACADEMIA'!$AA$38="Catastrófico"),CONCATENATE("R5C",'GESTION ACADEMIA'!$O$38),"")</f>
        <v/>
      </c>
      <c r="AM50" s="57" t="str">
        <f>IF(AND('GESTION ACADEMIA'!$Y$39="Muy Baja",'GESTION ACADEMIA'!$AA$39="Catastrófico"),CONCATENATE("R5C",'GESTION ACADEMIA'!$O$39),"")</f>
        <v/>
      </c>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4"/>
      <c r="BQ50" s="84"/>
      <c r="BR50" s="84"/>
      <c r="BS50" s="84"/>
      <c r="BT50" s="84"/>
      <c r="BU50" s="84"/>
      <c r="BV50" s="84"/>
      <c r="BW50" s="84"/>
      <c r="BX50" s="84"/>
      <c r="BY50" s="84"/>
      <c r="BZ50" s="84"/>
      <c r="CA50" s="84"/>
      <c r="CB50" s="84"/>
    </row>
    <row r="51" spans="1:80" ht="15" customHeight="1" x14ac:dyDescent="0.25">
      <c r="A51" s="84"/>
      <c r="B51" s="290"/>
      <c r="C51" s="290"/>
      <c r="D51" s="291"/>
      <c r="E51" s="331"/>
      <c r="F51" s="332"/>
      <c r="G51" s="332"/>
      <c r="H51" s="332"/>
      <c r="I51" s="333"/>
      <c r="J51" s="77" t="str">
        <f>IF(AND('GESTION ACADEMIA'!$Y$40="Muy Baja",'GESTION ACADEMIA'!$AA$40="Leve"),CONCATENATE("R6C",'GESTION ACADEMIA'!$O$40),"")</f>
        <v/>
      </c>
      <c r="K51" s="78" t="str">
        <f>IF(AND('GESTION ACADEMIA'!$Y$41="Muy Baja",'GESTION ACADEMIA'!$AA$41="Leve"),CONCATENATE("R6C",'GESTION ACADEMIA'!$O$41),"")</f>
        <v/>
      </c>
      <c r="L51" s="78" t="str">
        <f>IF(AND('GESTION ACADEMIA'!$Y$42="Muy Baja",'GESTION ACADEMIA'!$AA$42="Leve"),CONCATENATE("R6C",'GESTION ACADEMIA'!$O$42),"")</f>
        <v/>
      </c>
      <c r="M51" s="78" t="str">
        <f>IF(AND('GESTION ACADEMIA'!$Y$43="Muy Baja",'GESTION ACADEMIA'!$AA$43="Leve"),CONCATENATE("R6C",'GESTION ACADEMIA'!$O$43),"")</f>
        <v/>
      </c>
      <c r="N51" s="78" t="str">
        <f>IF(AND('GESTION ACADEMIA'!$Y$44="Muy Baja",'GESTION ACADEMIA'!$AA$44="Leve"),CONCATENATE("R6C",'GESTION ACADEMIA'!$O$44),"")</f>
        <v/>
      </c>
      <c r="O51" s="79" t="str">
        <f>IF(AND('GESTION ACADEMIA'!$Y$45="Muy Baja",'GESTION ACADEMIA'!$AA$45="Leve"),CONCATENATE("R6C",'GESTION ACADEMIA'!$O$45),"")</f>
        <v/>
      </c>
      <c r="P51" s="77" t="str">
        <f>IF(AND('GESTION ACADEMIA'!$Y$40="Muy Baja",'GESTION ACADEMIA'!$AA$40="Menor"),CONCATENATE("R6C",'GESTION ACADEMIA'!$O$40),"")</f>
        <v/>
      </c>
      <c r="Q51" s="78" t="str">
        <f>IF(AND('GESTION ACADEMIA'!$Y$41="Muy Baja",'GESTION ACADEMIA'!$AA$41="Menor"),CONCATENATE("R6C",'GESTION ACADEMIA'!$O$41),"")</f>
        <v/>
      </c>
      <c r="R51" s="78" t="str">
        <f>IF(AND('GESTION ACADEMIA'!$Y$42="Muy Baja",'GESTION ACADEMIA'!$AA$42="Menor"),CONCATENATE("R6C",'GESTION ACADEMIA'!$O$42),"")</f>
        <v/>
      </c>
      <c r="S51" s="78" t="str">
        <f>IF(AND('GESTION ACADEMIA'!$Y$43="Muy Baja",'GESTION ACADEMIA'!$AA$43="Menor"),CONCATENATE("R6C",'GESTION ACADEMIA'!$O$43),"")</f>
        <v/>
      </c>
      <c r="T51" s="78" t="str">
        <f>IF(AND('GESTION ACADEMIA'!$Y$44="Muy Baja",'GESTION ACADEMIA'!$AA$44="Menor"),CONCATENATE("R6C",'GESTION ACADEMIA'!$O$44),"")</f>
        <v/>
      </c>
      <c r="U51" s="79" t="str">
        <f>IF(AND('GESTION ACADEMIA'!$Y$45="Muy Baja",'GESTION ACADEMIA'!$AA$45="Menor"),CONCATENATE("R6C",'GESTION ACADEMIA'!$O$45),"")</f>
        <v/>
      </c>
      <c r="V51" s="68" t="str">
        <f>IF(AND('GESTION ACADEMIA'!$Y$40="Muy Baja",'GESTION ACADEMIA'!$AA$40="Moderado"),CONCATENATE("R6C",'GESTION ACADEMIA'!$O$40),"")</f>
        <v/>
      </c>
      <c r="W51" s="69" t="str">
        <f>IF(AND('GESTION ACADEMIA'!$Y$41="Muy Baja",'GESTION ACADEMIA'!$AA$41="Moderado"),CONCATENATE("R6C",'GESTION ACADEMIA'!$O$41),"")</f>
        <v/>
      </c>
      <c r="X51" s="69" t="str">
        <f>IF(AND('GESTION ACADEMIA'!$Y$42="Muy Baja",'GESTION ACADEMIA'!$AA$42="Moderado"),CONCATENATE("R6C",'GESTION ACADEMIA'!$O$42),"")</f>
        <v/>
      </c>
      <c r="Y51" s="69" t="str">
        <f>IF(AND('GESTION ACADEMIA'!$Y$43="Muy Baja",'GESTION ACADEMIA'!$AA$43="Moderado"),CONCATENATE("R6C",'GESTION ACADEMIA'!$O$43),"")</f>
        <v/>
      </c>
      <c r="Z51" s="69" t="str">
        <f>IF(AND('GESTION ACADEMIA'!$Y$44="Muy Baja",'GESTION ACADEMIA'!$AA$44="Moderado"),CONCATENATE("R6C",'GESTION ACADEMIA'!$O$44),"")</f>
        <v/>
      </c>
      <c r="AA51" s="70" t="str">
        <f>IF(AND('GESTION ACADEMIA'!$Y$45="Muy Baja",'GESTION ACADEMIA'!$AA$45="Moderado"),CONCATENATE("R6C",'GESTION ACADEMIA'!$O$45),"")</f>
        <v/>
      </c>
      <c r="AB51" s="52" t="str">
        <f>IF(AND('GESTION ACADEMIA'!$Y$40="Muy Baja",'GESTION ACADEMIA'!$AA$40="Mayor"),CONCATENATE("R6C",'GESTION ACADEMIA'!$O$40),"")</f>
        <v/>
      </c>
      <c r="AC51" s="53" t="str">
        <f>IF(AND('GESTION ACADEMIA'!$Y$41="Muy Baja",'GESTION ACADEMIA'!$AA$41="Mayor"),CONCATENATE("R6C",'GESTION ACADEMIA'!$O$41),"")</f>
        <v/>
      </c>
      <c r="AD51" s="58" t="str">
        <f>IF(AND('GESTION ACADEMIA'!$Y$42="Muy Baja",'GESTION ACADEMIA'!$AA$42="Mayor"),CONCATENATE("R6C",'GESTION ACADEMIA'!$O$42),"")</f>
        <v/>
      </c>
      <c r="AE51" s="58" t="str">
        <f>IF(AND('GESTION ACADEMIA'!$Y$43="Muy Baja",'GESTION ACADEMIA'!$AA$43="Mayor"),CONCATENATE("R6C",'GESTION ACADEMIA'!$O$43),"")</f>
        <v/>
      </c>
      <c r="AF51" s="58" t="str">
        <f>IF(AND('GESTION ACADEMIA'!$Y$44="Muy Baja",'GESTION ACADEMIA'!$AA$44="Mayor"),CONCATENATE("R6C",'GESTION ACADEMIA'!$O$44),"")</f>
        <v/>
      </c>
      <c r="AG51" s="54" t="str">
        <f>IF(AND('GESTION ACADEMIA'!$Y$45="Muy Baja",'GESTION ACADEMIA'!$AA$45="Mayor"),CONCATENATE("R6C",'GESTION ACADEMIA'!$O$45),"")</f>
        <v/>
      </c>
      <c r="AH51" s="55" t="str">
        <f>IF(AND('GESTION ACADEMIA'!$Y$40="Muy Baja",'GESTION ACADEMIA'!$AA$40="Catastrófico"),CONCATENATE("R6C",'GESTION ACADEMIA'!$O$40),"")</f>
        <v/>
      </c>
      <c r="AI51" s="56" t="str">
        <f>IF(AND('GESTION ACADEMIA'!$Y$41="Muy Baja",'GESTION ACADEMIA'!$AA$41="Catastrófico"),CONCATENATE("R6C",'GESTION ACADEMIA'!$O$41),"")</f>
        <v/>
      </c>
      <c r="AJ51" s="56" t="str">
        <f>IF(AND('GESTION ACADEMIA'!$Y$42="Muy Baja",'GESTION ACADEMIA'!$AA$42="Catastrófico"),CONCATENATE("R6C",'GESTION ACADEMIA'!$O$42),"")</f>
        <v/>
      </c>
      <c r="AK51" s="56" t="str">
        <f>IF(AND('GESTION ACADEMIA'!$Y$43="Muy Baja",'GESTION ACADEMIA'!$AA$43="Catastrófico"),CONCATENATE("R6C",'GESTION ACADEMIA'!$O$43),"")</f>
        <v/>
      </c>
      <c r="AL51" s="56" t="str">
        <f>IF(AND('GESTION ACADEMIA'!$Y$44="Muy Baja",'GESTION ACADEMIA'!$AA$44="Catastrófico"),CONCATENATE("R6C",'GESTION ACADEMIA'!$O$44),"")</f>
        <v/>
      </c>
      <c r="AM51" s="57" t="str">
        <f>IF(AND('GESTION ACADEMIA'!$Y$45="Muy Baja",'GESTION ACADEMIA'!$AA$45="Catastrófico"),CONCATENATE("R6C",'GESTION ACADEMIA'!$O$45),"")</f>
        <v/>
      </c>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4"/>
      <c r="BR51" s="84"/>
      <c r="BS51" s="84"/>
      <c r="BT51" s="84"/>
      <c r="BU51" s="84"/>
      <c r="BV51" s="84"/>
      <c r="BW51" s="84"/>
      <c r="BX51" s="84"/>
      <c r="BY51" s="84"/>
      <c r="BZ51" s="84"/>
      <c r="CA51" s="84"/>
      <c r="CB51" s="84"/>
    </row>
    <row r="52" spans="1:80" ht="15" customHeight="1" x14ac:dyDescent="0.25">
      <c r="A52" s="84"/>
      <c r="B52" s="290"/>
      <c r="C52" s="290"/>
      <c r="D52" s="291"/>
      <c r="E52" s="331"/>
      <c r="F52" s="332"/>
      <c r="G52" s="332"/>
      <c r="H52" s="332"/>
      <c r="I52" s="333"/>
      <c r="J52" s="77" t="str">
        <f>IF(AND('GESTION ACADEMIA'!$Y$46="Muy Baja",'GESTION ACADEMIA'!$AA$46="Leve"),CONCATENATE("R7C",'GESTION ACADEMIA'!$O$46),"")</f>
        <v/>
      </c>
      <c r="K52" s="78" t="str">
        <f>IF(AND('GESTION ACADEMIA'!$Y$47="Muy Baja",'GESTION ACADEMIA'!$AA$47="Leve"),CONCATENATE("R7C",'GESTION ACADEMIA'!$O$47),"")</f>
        <v/>
      </c>
      <c r="L52" s="78" t="str">
        <f>IF(AND('GESTION ACADEMIA'!$Y$48="Muy Baja",'GESTION ACADEMIA'!$AA$48="Leve"),CONCATENATE("R7C",'GESTION ACADEMIA'!$O$48),"")</f>
        <v/>
      </c>
      <c r="M52" s="78" t="str">
        <f>IF(AND('GESTION ACADEMIA'!$Y$49="Muy Baja",'GESTION ACADEMIA'!$AA$49="Leve"),CONCATENATE("R7C",'GESTION ACADEMIA'!$O$49),"")</f>
        <v/>
      </c>
      <c r="N52" s="78" t="str">
        <f>IF(AND('GESTION ACADEMIA'!$Y$50="Muy Baja",'GESTION ACADEMIA'!$AA$50="Leve"),CONCATENATE("R7C",'GESTION ACADEMIA'!$O$50),"")</f>
        <v/>
      </c>
      <c r="O52" s="79" t="str">
        <f>IF(AND('GESTION ACADEMIA'!$Y$51="Muy Baja",'GESTION ACADEMIA'!$AA$51="Leve"),CONCATENATE("R7C",'GESTION ACADEMIA'!$O$51),"")</f>
        <v/>
      </c>
      <c r="P52" s="77" t="str">
        <f>IF(AND('GESTION ACADEMIA'!$Y$46="Muy Baja",'GESTION ACADEMIA'!$AA$46="Menor"),CONCATENATE("R7C",'GESTION ACADEMIA'!$O$46),"")</f>
        <v/>
      </c>
      <c r="Q52" s="78" t="str">
        <f>IF(AND('GESTION ACADEMIA'!$Y$47="Muy Baja",'GESTION ACADEMIA'!$AA$47="Menor"),CONCATENATE("R7C",'GESTION ACADEMIA'!$O$47),"")</f>
        <v/>
      </c>
      <c r="R52" s="78" t="str">
        <f>IF(AND('GESTION ACADEMIA'!$Y$48="Muy Baja",'GESTION ACADEMIA'!$AA$48="Menor"),CONCATENATE("R7C",'GESTION ACADEMIA'!$O$48),"")</f>
        <v/>
      </c>
      <c r="S52" s="78" t="str">
        <f>IF(AND('GESTION ACADEMIA'!$Y$49="Muy Baja",'GESTION ACADEMIA'!$AA$49="Menor"),CONCATENATE("R7C",'GESTION ACADEMIA'!$O$49),"")</f>
        <v/>
      </c>
      <c r="T52" s="78" t="str">
        <f>IF(AND('GESTION ACADEMIA'!$Y$50="Muy Baja",'GESTION ACADEMIA'!$AA$50="Menor"),CONCATENATE("R7C",'GESTION ACADEMIA'!$O$50),"")</f>
        <v/>
      </c>
      <c r="U52" s="79" t="str">
        <f>IF(AND('GESTION ACADEMIA'!$Y$51="Muy Baja",'GESTION ACADEMIA'!$AA$51="Menor"),CONCATENATE("R7C",'GESTION ACADEMIA'!$O$51),"")</f>
        <v/>
      </c>
      <c r="V52" s="68" t="str">
        <f>IF(AND('GESTION ACADEMIA'!$Y$46="Muy Baja",'GESTION ACADEMIA'!$AA$46="Moderado"),CONCATENATE("R7C",'GESTION ACADEMIA'!$O$46),"")</f>
        <v/>
      </c>
      <c r="W52" s="69" t="str">
        <f>IF(AND('GESTION ACADEMIA'!$Y$47="Muy Baja",'GESTION ACADEMIA'!$AA$47="Moderado"),CONCATENATE("R7C",'GESTION ACADEMIA'!$O$47),"")</f>
        <v/>
      </c>
      <c r="X52" s="69" t="str">
        <f>IF(AND('GESTION ACADEMIA'!$Y$48="Muy Baja",'GESTION ACADEMIA'!$AA$48="Moderado"),CONCATENATE("R7C",'GESTION ACADEMIA'!$O$48),"")</f>
        <v/>
      </c>
      <c r="Y52" s="69" t="str">
        <f>IF(AND('GESTION ACADEMIA'!$Y$49="Muy Baja",'GESTION ACADEMIA'!$AA$49="Moderado"),CONCATENATE("R7C",'GESTION ACADEMIA'!$O$49),"")</f>
        <v/>
      </c>
      <c r="Z52" s="69" t="str">
        <f>IF(AND('GESTION ACADEMIA'!$Y$50="Muy Baja",'GESTION ACADEMIA'!$AA$50="Moderado"),CONCATENATE("R7C",'GESTION ACADEMIA'!$O$50),"")</f>
        <v/>
      </c>
      <c r="AA52" s="70" t="str">
        <f>IF(AND('GESTION ACADEMIA'!$Y$51="Muy Baja",'GESTION ACADEMIA'!$AA$51="Moderado"),CONCATENATE("R7C",'GESTION ACADEMIA'!$O$51),"")</f>
        <v/>
      </c>
      <c r="AB52" s="52" t="str">
        <f>IF(AND('GESTION ACADEMIA'!$Y$46="Muy Baja",'GESTION ACADEMIA'!$AA$46="Mayor"),CONCATENATE("R7C",'GESTION ACADEMIA'!$O$46),"")</f>
        <v/>
      </c>
      <c r="AC52" s="53" t="str">
        <f>IF(AND('GESTION ACADEMIA'!$Y$47="Muy Baja",'GESTION ACADEMIA'!$AA$47="Mayor"),CONCATENATE("R7C",'GESTION ACADEMIA'!$O$47),"")</f>
        <v/>
      </c>
      <c r="AD52" s="58" t="str">
        <f>IF(AND('GESTION ACADEMIA'!$Y$48="Muy Baja",'GESTION ACADEMIA'!$AA$48="Mayor"),CONCATENATE("R7C",'GESTION ACADEMIA'!$O$48),"")</f>
        <v/>
      </c>
      <c r="AE52" s="58" t="str">
        <f>IF(AND('GESTION ACADEMIA'!$Y$49="Muy Baja",'GESTION ACADEMIA'!$AA$49="Mayor"),CONCATENATE("R7C",'GESTION ACADEMIA'!$O$49),"")</f>
        <v/>
      </c>
      <c r="AF52" s="58" t="str">
        <f>IF(AND('GESTION ACADEMIA'!$Y$50="Muy Baja",'GESTION ACADEMIA'!$AA$50="Mayor"),CONCATENATE("R7C",'GESTION ACADEMIA'!$O$50),"")</f>
        <v/>
      </c>
      <c r="AG52" s="54" t="str">
        <f>IF(AND('GESTION ACADEMIA'!$Y$51="Muy Baja",'GESTION ACADEMIA'!$AA$51="Mayor"),CONCATENATE("R7C",'GESTION ACADEMIA'!$O$51),"")</f>
        <v/>
      </c>
      <c r="AH52" s="55" t="str">
        <f>IF(AND('GESTION ACADEMIA'!$Y$46="Muy Baja",'GESTION ACADEMIA'!$AA$46="Catastrófico"),CONCATENATE("R7C",'GESTION ACADEMIA'!$O$46),"")</f>
        <v/>
      </c>
      <c r="AI52" s="56" t="str">
        <f>IF(AND('GESTION ACADEMIA'!$Y$47="Muy Baja",'GESTION ACADEMIA'!$AA$47="Catastrófico"),CONCATENATE("R7C",'GESTION ACADEMIA'!$O$47),"")</f>
        <v/>
      </c>
      <c r="AJ52" s="56" t="str">
        <f>IF(AND('GESTION ACADEMIA'!$Y$48="Muy Baja",'GESTION ACADEMIA'!$AA$48="Catastrófico"),CONCATENATE("R7C",'GESTION ACADEMIA'!$O$48),"")</f>
        <v/>
      </c>
      <c r="AK52" s="56" t="str">
        <f>IF(AND('GESTION ACADEMIA'!$Y$49="Muy Baja",'GESTION ACADEMIA'!$AA$49="Catastrófico"),CONCATENATE("R7C",'GESTION ACADEMIA'!$O$49),"")</f>
        <v/>
      </c>
      <c r="AL52" s="56" t="str">
        <f>IF(AND('GESTION ACADEMIA'!$Y$50="Muy Baja",'GESTION ACADEMIA'!$AA$50="Catastrófico"),CONCATENATE("R7C",'GESTION ACADEMIA'!$O$50),"")</f>
        <v/>
      </c>
      <c r="AM52" s="57" t="str">
        <f>IF(AND('GESTION ACADEMIA'!$Y$51="Muy Baja",'GESTION ACADEMIA'!$AA$51="Catastrófico"),CONCATENATE("R7C",'GESTION ACADEMIA'!$O$51),"")</f>
        <v/>
      </c>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4"/>
      <c r="BP52" s="84"/>
      <c r="BQ52" s="84"/>
      <c r="BR52" s="84"/>
      <c r="BS52" s="84"/>
      <c r="BT52" s="84"/>
      <c r="BU52" s="84"/>
      <c r="BV52" s="84"/>
      <c r="BW52" s="84"/>
      <c r="BX52" s="84"/>
      <c r="BY52" s="84"/>
      <c r="BZ52" s="84"/>
      <c r="CA52" s="84"/>
      <c r="CB52" s="84"/>
    </row>
    <row r="53" spans="1:80" ht="15" customHeight="1" x14ac:dyDescent="0.25">
      <c r="A53" s="84"/>
      <c r="B53" s="290"/>
      <c r="C53" s="290"/>
      <c r="D53" s="291"/>
      <c r="E53" s="331"/>
      <c r="F53" s="332"/>
      <c r="G53" s="332"/>
      <c r="H53" s="332"/>
      <c r="I53" s="333"/>
      <c r="J53" s="77" t="str">
        <f>IF(AND('GESTION ACADEMIA'!$Y$52="Muy Baja",'GESTION ACADEMIA'!$AA$52="Leve"),CONCATENATE("R8C",'GESTION ACADEMIA'!$O$52),"")</f>
        <v/>
      </c>
      <c r="K53" s="78" t="str">
        <f>IF(AND('GESTION ACADEMIA'!$Y$53="Muy Baja",'GESTION ACADEMIA'!$AA$53="Leve"),CONCATENATE("R8C",'GESTION ACADEMIA'!$O$53),"")</f>
        <v/>
      </c>
      <c r="L53" s="78" t="str">
        <f>IF(AND('GESTION ACADEMIA'!$Y$54="Muy Baja",'GESTION ACADEMIA'!$AA$54="Leve"),CONCATENATE("R8C",'GESTION ACADEMIA'!$O$54),"")</f>
        <v/>
      </c>
      <c r="M53" s="78" t="str">
        <f>IF(AND('GESTION ACADEMIA'!$Y$55="Muy Baja",'GESTION ACADEMIA'!$AA$55="Leve"),CONCATENATE("R8C",'GESTION ACADEMIA'!$O$55),"")</f>
        <v/>
      </c>
      <c r="N53" s="78" t="str">
        <f>IF(AND('GESTION ACADEMIA'!$Y$56="Muy Baja",'GESTION ACADEMIA'!$AA$56="Leve"),CONCATENATE("R8C",'GESTION ACADEMIA'!$O$56),"")</f>
        <v/>
      </c>
      <c r="O53" s="79" t="str">
        <f>IF(AND('GESTION ACADEMIA'!$Y$57="Muy Baja",'GESTION ACADEMIA'!$AA$57="Leve"),CONCATENATE("R8C",'GESTION ACADEMIA'!$O$57),"")</f>
        <v/>
      </c>
      <c r="P53" s="77" t="str">
        <f>IF(AND('GESTION ACADEMIA'!$Y$52="Muy Baja",'GESTION ACADEMIA'!$AA$52="Menor"),CONCATENATE("R8C",'GESTION ACADEMIA'!$O$52),"")</f>
        <v/>
      </c>
      <c r="Q53" s="78" t="str">
        <f>IF(AND('GESTION ACADEMIA'!$Y$53="Muy Baja",'GESTION ACADEMIA'!$AA$53="Menor"),CONCATENATE("R8C",'GESTION ACADEMIA'!$O$53),"")</f>
        <v/>
      </c>
      <c r="R53" s="78" t="str">
        <f>IF(AND('GESTION ACADEMIA'!$Y$54="Muy Baja",'GESTION ACADEMIA'!$AA$54="Menor"),CONCATENATE("R8C",'GESTION ACADEMIA'!$O$54),"")</f>
        <v/>
      </c>
      <c r="S53" s="78" t="str">
        <f>IF(AND('GESTION ACADEMIA'!$Y$55="Muy Baja",'GESTION ACADEMIA'!$AA$55="Menor"),CONCATENATE("R8C",'GESTION ACADEMIA'!$O$55),"")</f>
        <v/>
      </c>
      <c r="T53" s="78" t="str">
        <f>IF(AND('GESTION ACADEMIA'!$Y$56="Muy Baja",'GESTION ACADEMIA'!$AA$56="Menor"),CONCATENATE("R8C",'GESTION ACADEMIA'!$O$56),"")</f>
        <v/>
      </c>
      <c r="U53" s="79" t="str">
        <f>IF(AND('GESTION ACADEMIA'!$Y$57="Muy Baja",'GESTION ACADEMIA'!$AA$57="Menor"),CONCATENATE("R8C",'GESTION ACADEMIA'!$O$57),"")</f>
        <v/>
      </c>
      <c r="V53" s="68" t="str">
        <f>IF(AND('GESTION ACADEMIA'!$Y$52="Muy Baja",'GESTION ACADEMIA'!$AA$52="Moderado"),CONCATENATE("R8C",'GESTION ACADEMIA'!$O$52),"")</f>
        <v/>
      </c>
      <c r="W53" s="69" t="str">
        <f>IF(AND('GESTION ACADEMIA'!$Y$53="Muy Baja",'GESTION ACADEMIA'!$AA$53="Moderado"),CONCATENATE("R8C",'GESTION ACADEMIA'!$O$53),"")</f>
        <v/>
      </c>
      <c r="X53" s="69" t="str">
        <f>IF(AND('GESTION ACADEMIA'!$Y$54="Muy Baja",'GESTION ACADEMIA'!$AA$54="Moderado"),CONCATENATE("R8C",'GESTION ACADEMIA'!$O$54),"")</f>
        <v/>
      </c>
      <c r="Y53" s="69" t="str">
        <f>IF(AND('GESTION ACADEMIA'!$Y$55="Muy Baja",'GESTION ACADEMIA'!$AA$55="Moderado"),CONCATENATE("R8C",'GESTION ACADEMIA'!$O$55),"")</f>
        <v/>
      </c>
      <c r="Z53" s="69" t="str">
        <f>IF(AND('GESTION ACADEMIA'!$Y$56="Muy Baja",'GESTION ACADEMIA'!$AA$56="Moderado"),CONCATENATE("R8C",'GESTION ACADEMIA'!$O$56),"")</f>
        <v/>
      </c>
      <c r="AA53" s="70" t="str">
        <f>IF(AND('GESTION ACADEMIA'!$Y$57="Muy Baja",'GESTION ACADEMIA'!$AA$57="Moderado"),CONCATENATE("R8C",'GESTION ACADEMIA'!$O$57),"")</f>
        <v/>
      </c>
      <c r="AB53" s="52" t="str">
        <f>IF(AND('GESTION ACADEMIA'!$Y$52="Muy Baja",'GESTION ACADEMIA'!$AA$52="Mayor"),CONCATENATE("R8C",'GESTION ACADEMIA'!$O$52),"")</f>
        <v/>
      </c>
      <c r="AC53" s="53" t="str">
        <f>IF(AND('GESTION ACADEMIA'!$Y$53="Muy Baja",'GESTION ACADEMIA'!$AA$53="Mayor"),CONCATENATE("R8C",'GESTION ACADEMIA'!$O$53),"")</f>
        <v/>
      </c>
      <c r="AD53" s="58" t="str">
        <f>IF(AND('GESTION ACADEMIA'!$Y$54="Muy Baja",'GESTION ACADEMIA'!$AA$54="Mayor"),CONCATENATE("R8C",'GESTION ACADEMIA'!$O$54),"")</f>
        <v/>
      </c>
      <c r="AE53" s="58" t="str">
        <f>IF(AND('GESTION ACADEMIA'!$Y$55="Muy Baja",'GESTION ACADEMIA'!$AA$55="Mayor"),CONCATENATE("R8C",'GESTION ACADEMIA'!$O$55),"")</f>
        <v/>
      </c>
      <c r="AF53" s="58" t="str">
        <f>IF(AND('GESTION ACADEMIA'!$Y$56="Muy Baja",'GESTION ACADEMIA'!$AA$56="Mayor"),CONCATENATE("R8C",'GESTION ACADEMIA'!$O$56),"")</f>
        <v/>
      </c>
      <c r="AG53" s="54" t="str">
        <f>IF(AND('GESTION ACADEMIA'!$Y$57="Muy Baja",'GESTION ACADEMIA'!$AA$57="Mayor"),CONCATENATE("R8C",'GESTION ACADEMIA'!$O$57),"")</f>
        <v/>
      </c>
      <c r="AH53" s="55" t="str">
        <f>IF(AND('GESTION ACADEMIA'!$Y$52="Muy Baja",'GESTION ACADEMIA'!$AA$52="Catastrófico"),CONCATENATE("R8C",'GESTION ACADEMIA'!$O$52),"")</f>
        <v/>
      </c>
      <c r="AI53" s="56" t="str">
        <f>IF(AND('GESTION ACADEMIA'!$Y$53="Muy Baja",'GESTION ACADEMIA'!$AA$53="Catastrófico"),CONCATENATE("R8C",'GESTION ACADEMIA'!$O$53),"")</f>
        <v/>
      </c>
      <c r="AJ53" s="56" t="str">
        <f>IF(AND('GESTION ACADEMIA'!$Y$54="Muy Baja",'GESTION ACADEMIA'!$AA$54="Catastrófico"),CONCATENATE("R8C",'GESTION ACADEMIA'!$O$54),"")</f>
        <v/>
      </c>
      <c r="AK53" s="56" t="str">
        <f>IF(AND('GESTION ACADEMIA'!$Y$55="Muy Baja",'GESTION ACADEMIA'!$AA$55="Catastrófico"),CONCATENATE("R8C",'GESTION ACADEMIA'!$O$55),"")</f>
        <v/>
      </c>
      <c r="AL53" s="56" t="str">
        <f>IF(AND('GESTION ACADEMIA'!$Y$56="Muy Baja",'GESTION ACADEMIA'!$AA$56="Catastrófico"),CONCATENATE("R8C",'GESTION ACADEMIA'!$O$56),"")</f>
        <v/>
      </c>
      <c r="AM53" s="57" t="str">
        <f>IF(AND('GESTION ACADEMIA'!$Y$57="Muy Baja",'GESTION ACADEMIA'!$AA$57="Catastrófico"),CONCATENATE("R8C",'GESTION ACADEMIA'!$O$57),"")</f>
        <v/>
      </c>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4"/>
      <c r="BP53" s="84"/>
      <c r="BQ53" s="84"/>
      <c r="BR53" s="84"/>
      <c r="BS53" s="84"/>
      <c r="BT53" s="84"/>
      <c r="BU53" s="84"/>
      <c r="BV53" s="84"/>
      <c r="BW53" s="84"/>
      <c r="BX53" s="84"/>
      <c r="BY53" s="84"/>
      <c r="BZ53" s="84"/>
      <c r="CA53" s="84"/>
      <c r="CB53" s="84"/>
    </row>
    <row r="54" spans="1:80" ht="15" customHeight="1" x14ac:dyDescent="0.25">
      <c r="A54" s="84"/>
      <c r="B54" s="290"/>
      <c r="C54" s="290"/>
      <c r="D54" s="291"/>
      <c r="E54" s="331"/>
      <c r="F54" s="332"/>
      <c r="G54" s="332"/>
      <c r="H54" s="332"/>
      <c r="I54" s="333"/>
      <c r="J54" s="77" t="str">
        <f>IF(AND('GESTION ACADEMIA'!$Y$58="Muy Baja",'GESTION ACADEMIA'!$AA$58="Leve"),CONCATENATE("R9C",'GESTION ACADEMIA'!$O$58),"")</f>
        <v/>
      </c>
      <c r="K54" s="78" t="str">
        <f>IF(AND('GESTION ACADEMIA'!$Y$59="Muy Baja",'GESTION ACADEMIA'!$AA$59="Leve"),CONCATENATE("R9C",'GESTION ACADEMIA'!$O$59),"")</f>
        <v/>
      </c>
      <c r="L54" s="78" t="str">
        <f>IF(AND('GESTION ACADEMIA'!$Y$60="Muy Baja",'GESTION ACADEMIA'!$AA$60="Leve"),CONCATENATE("R9C",'GESTION ACADEMIA'!$O$60),"")</f>
        <v/>
      </c>
      <c r="M54" s="78" t="str">
        <f>IF(AND('GESTION ACADEMIA'!$Y$61="Muy Baja",'GESTION ACADEMIA'!$AA$61="Leve"),CONCATENATE("R9C",'GESTION ACADEMIA'!$O$61),"")</f>
        <v/>
      </c>
      <c r="N54" s="78" t="str">
        <f>IF(AND('GESTION ACADEMIA'!$Y$62="Muy Baja",'GESTION ACADEMIA'!$AA$62="Leve"),CONCATENATE("R9C",'GESTION ACADEMIA'!$O$62),"")</f>
        <v/>
      </c>
      <c r="O54" s="79" t="str">
        <f>IF(AND('GESTION ACADEMIA'!$Y$63="Muy Baja",'GESTION ACADEMIA'!$AA$63="Leve"),CONCATENATE("R9C",'GESTION ACADEMIA'!$O$63),"")</f>
        <v/>
      </c>
      <c r="P54" s="77" t="str">
        <f>IF(AND('GESTION ACADEMIA'!$Y$58="Muy Baja",'GESTION ACADEMIA'!$AA$58="Menor"),CONCATENATE("R9C",'GESTION ACADEMIA'!$O$58),"")</f>
        <v/>
      </c>
      <c r="Q54" s="78" t="str">
        <f>IF(AND('GESTION ACADEMIA'!$Y$59="Muy Baja",'GESTION ACADEMIA'!$AA$59="Menor"),CONCATENATE("R9C",'GESTION ACADEMIA'!$O$59),"")</f>
        <v/>
      </c>
      <c r="R54" s="78" t="str">
        <f>IF(AND('GESTION ACADEMIA'!$Y$60="Muy Baja",'GESTION ACADEMIA'!$AA$60="Menor"),CONCATENATE("R9C",'GESTION ACADEMIA'!$O$60),"")</f>
        <v/>
      </c>
      <c r="S54" s="78" t="str">
        <f>IF(AND('GESTION ACADEMIA'!$Y$61="Muy Baja",'GESTION ACADEMIA'!$AA$61="Menor"),CONCATENATE("R9C",'GESTION ACADEMIA'!$O$61),"")</f>
        <v/>
      </c>
      <c r="T54" s="78" t="str">
        <f>IF(AND('GESTION ACADEMIA'!$Y$62="Muy Baja",'GESTION ACADEMIA'!$AA$62="Menor"),CONCATENATE("R9C",'GESTION ACADEMIA'!$O$62),"")</f>
        <v/>
      </c>
      <c r="U54" s="79" t="str">
        <f>IF(AND('GESTION ACADEMIA'!$Y$63="Muy Baja",'GESTION ACADEMIA'!$AA$63="Menor"),CONCATENATE("R9C",'GESTION ACADEMIA'!$O$63),"")</f>
        <v/>
      </c>
      <c r="V54" s="68" t="str">
        <f>IF(AND('GESTION ACADEMIA'!$Y$58="Muy Baja",'GESTION ACADEMIA'!$AA$58="Moderado"),CONCATENATE("R9C",'GESTION ACADEMIA'!$O$58),"")</f>
        <v/>
      </c>
      <c r="W54" s="69" t="str">
        <f>IF(AND('GESTION ACADEMIA'!$Y$59="Muy Baja",'GESTION ACADEMIA'!$AA$59="Moderado"),CONCATENATE("R9C",'GESTION ACADEMIA'!$O$59),"")</f>
        <v/>
      </c>
      <c r="X54" s="69" t="str">
        <f>IF(AND('GESTION ACADEMIA'!$Y$60="Muy Baja",'GESTION ACADEMIA'!$AA$60="Moderado"),CONCATENATE("R9C",'GESTION ACADEMIA'!$O$60),"")</f>
        <v/>
      </c>
      <c r="Y54" s="69" t="str">
        <f>IF(AND('GESTION ACADEMIA'!$Y$61="Muy Baja",'GESTION ACADEMIA'!$AA$61="Moderado"),CONCATENATE("R9C",'GESTION ACADEMIA'!$O$61),"")</f>
        <v/>
      </c>
      <c r="Z54" s="69" t="str">
        <f>IF(AND('GESTION ACADEMIA'!$Y$62="Muy Baja",'GESTION ACADEMIA'!$AA$62="Moderado"),CONCATENATE("R9C",'GESTION ACADEMIA'!$O$62),"")</f>
        <v/>
      </c>
      <c r="AA54" s="70" t="str">
        <f>IF(AND('GESTION ACADEMIA'!$Y$63="Muy Baja",'GESTION ACADEMIA'!$AA$63="Moderado"),CONCATENATE("R9C",'GESTION ACADEMIA'!$O$63),"")</f>
        <v/>
      </c>
      <c r="AB54" s="52" t="str">
        <f>IF(AND('GESTION ACADEMIA'!$Y$58="Muy Baja",'GESTION ACADEMIA'!$AA$58="Mayor"),CONCATENATE("R9C",'GESTION ACADEMIA'!$O$58),"")</f>
        <v/>
      </c>
      <c r="AC54" s="53" t="str">
        <f>IF(AND('GESTION ACADEMIA'!$Y$59="Muy Baja",'GESTION ACADEMIA'!$AA$59="Mayor"),CONCATENATE("R9C",'GESTION ACADEMIA'!$O$59),"")</f>
        <v/>
      </c>
      <c r="AD54" s="58" t="str">
        <f>IF(AND('GESTION ACADEMIA'!$Y$60="Muy Baja",'GESTION ACADEMIA'!$AA$60="Mayor"),CONCATENATE("R9C",'GESTION ACADEMIA'!$O$60),"")</f>
        <v/>
      </c>
      <c r="AE54" s="58" t="str">
        <f>IF(AND('GESTION ACADEMIA'!$Y$61="Muy Baja",'GESTION ACADEMIA'!$AA$61="Mayor"),CONCATENATE("R9C",'GESTION ACADEMIA'!$O$61),"")</f>
        <v/>
      </c>
      <c r="AF54" s="58" t="str">
        <f>IF(AND('GESTION ACADEMIA'!$Y$62="Muy Baja",'GESTION ACADEMIA'!$AA$62="Mayor"),CONCATENATE("R9C",'GESTION ACADEMIA'!$O$62),"")</f>
        <v/>
      </c>
      <c r="AG54" s="54" t="str">
        <f>IF(AND('GESTION ACADEMIA'!$Y$63="Muy Baja",'GESTION ACADEMIA'!$AA$63="Mayor"),CONCATENATE("R9C",'GESTION ACADEMIA'!$O$63),"")</f>
        <v/>
      </c>
      <c r="AH54" s="55" t="str">
        <f>IF(AND('GESTION ACADEMIA'!$Y$58="Muy Baja",'GESTION ACADEMIA'!$AA$58="Catastrófico"),CONCATENATE("R9C",'GESTION ACADEMIA'!$O$58),"")</f>
        <v/>
      </c>
      <c r="AI54" s="56" t="str">
        <f>IF(AND('GESTION ACADEMIA'!$Y$59="Muy Baja",'GESTION ACADEMIA'!$AA$59="Catastrófico"),CONCATENATE("R9C",'GESTION ACADEMIA'!$O$59),"")</f>
        <v/>
      </c>
      <c r="AJ54" s="56" t="str">
        <f>IF(AND('GESTION ACADEMIA'!$Y$60="Muy Baja",'GESTION ACADEMIA'!$AA$60="Catastrófico"),CONCATENATE("R9C",'GESTION ACADEMIA'!$O$60),"")</f>
        <v/>
      </c>
      <c r="AK54" s="56" t="str">
        <f>IF(AND('GESTION ACADEMIA'!$Y$61="Muy Baja",'GESTION ACADEMIA'!$AA$61="Catastrófico"),CONCATENATE("R9C",'GESTION ACADEMIA'!$O$61),"")</f>
        <v/>
      </c>
      <c r="AL54" s="56" t="str">
        <f>IF(AND('GESTION ACADEMIA'!$Y$62="Muy Baja",'GESTION ACADEMIA'!$AA$62="Catastrófico"),CONCATENATE("R9C",'GESTION ACADEMIA'!$O$62),"")</f>
        <v/>
      </c>
      <c r="AM54" s="57" t="str">
        <f>IF(AND('GESTION ACADEMIA'!$Y$63="Muy Baja",'GESTION ACADEMIA'!$AA$63="Catastrófico"),CONCATENATE("R9C",'GESTION ACADEMIA'!$O$63),"")</f>
        <v/>
      </c>
      <c r="AN54" s="84"/>
      <c r="AO54" s="84"/>
      <c r="AP54" s="84"/>
      <c r="AQ54" s="84"/>
      <c r="AR54" s="84"/>
      <c r="AS54" s="84"/>
      <c r="AT54" s="84"/>
      <c r="AU54" s="84"/>
      <c r="AV54" s="84"/>
      <c r="AW54" s="84"/>
      <c r="AX54" s="84"/>
      <c r="AY54" s="84"/>
      <c r="AZ54" s="84"/>
      <c r="BA54" s="84"/>
      <c r="BB54" s="84"/>
      <c r="BC54" s="84"/>
      <c r="BD54" s="84"/>
      <c r="BE54" s="84"/>
      <c r="BF54" s="84"/>
      <c r="BG54" s="84"/>
      <c r="BH54" s="84"/>
      <c r="BI54" s="84"/>
      <c r="BJ54" s="84"/>
      <c r="BK54" s="84"/>
      <c r="BL54" s="84"/>
      <c r="BM54" s="84"/>
      <c r="BN54" s="84"/>
      <c r="BO54" s="84"/>
      <c r="BP54" s="84"/>
      <c r="BQ54" s="84"/>
      <c r="BR54" s="84"/>
      <c r="BS54" s="84"/>
      <c r="BT54" s="84"/>
      <c r="BU54" s="84"/>
      <c r="BV54" s="84"/>
      <c r="BW54" s="84"/>
      <c r="BX54" s="84"/>
      <c r="BY54" s="84"/>
      <c r="BZ54" s="84"/>
      <c r="CA54" s="84"/>
      <c r="CB54" s="84"/>
    </row>
    <row r="55" spans="1:80" ht="15.75" customHeight="1" thickBot="1" x14ac:dyDescent="0.3">
      <c r="A55" s="84"/>
      <c r="B55" s="290"/>
      <c r="C55" s="290"/>
      <c r="D55" s="291"/>
      <c r="E55" s="334"/>
      <c r="F55" s="335"/>
      <c r="G55" s="335"/>
      <c r="H55" s="335"/>
      <c r="I55" s="336"/>
      <c r="J55" s="80" t="str">
        <f>IF(AND('GESTION ACADEMIA'!$Y$64="Muy Baja",'GESTION ACADEMIA'!$AA$64="Leve"),CONCATENATE("R10C",'GESTION ACADEMIA'!$O$64),"")</f>
        <v/>
      </c>
      <c r="K55" s="81" t="str">
        <f>IF(AND('GESTION ACADEMIA'!$Y$65="Muy Baja",'GESTION ACADEMIA'!$AA$65="Leve"),CONCATENATE("R10C",'GESTION ACADEMIA'!$O$65),"")</f>
        <v/>
      </c>
      <c r="L55" s="81" t="str">
        <f>IF(AND('GESTION ACADEMIA'!$Y$66="Muy Baja",'GESTION ACADEMIA'!$AA$66="Leve"),CONCATENATE("R10C",'GESTION ACADEMIA'!$O$66),"")</f>
        <v/>
      </c>
      <c r="M55" s="81" t="str">
        <f>IF(AND('GESTION ACADEMIA'!$Y$67="Muy Baja",'GESTION ACADEMIA'!$AA$67="Leve"),CONCATENATE("R10C",'GESTION ACADEMIA'!$O$67),"")</f>
        <v/>
      </c>
      <c r="N55" s="81" t="str">
        <f>IF(AND('GESTION ACADEMIA'!$Y$68="Muy Baja",'GESTION ACADEMIA'!$AA$68="Leve"),CONCATENATE("R10C",'GESTION ACADEMIA'!$O$68),"")</f>
        <v/>
      </c>
      <c r="O55" s="82" t="str">
        <f>IF(AND('GESTION ACADEMIA'!$Y$69="Muy Baja",'GESTION ACADEMIA'!$AA$69="Leve"),CONCATENATE("R10C",'GESTION ACADEMIA'!$O$69),"")</f>
        <v/>
      </c>
      <c r="P55" s="80" t="str">
        <f>IF(AND('GESTION ACADEMIA'!$Y$64="Muy Baja",'GESTION ACADEMIA'!$AA$64="Menor"),CONCATENATE("R10C",'GESTION ACADEMIA'!$O$64),"")</f>
        <v/>
      </c>
      <c r="Q55" s="81" t="str">
        <f>IF(AND('GESTION ACADEMIA'!$Y$65="Muy Baja",'GESTION ACADEMIA'!$AA$65="Menor"),CONCATENATE("R10C",'GESTION ACADEMIA'!$O$65),"")</f>
        <v/>
      </c>
      <c r="R55" s="81" t="str">
        <f>IF(AND('GESTION ACADEMIA'!$Y$66="Muy Baja",'GESTION ACADEMIA'!$AA$66="Menor"),CONCATENATE("R10C",'GESTION ACADEMIA'!$O$66),"")</f>
        <v/>
      </c>
      <c r="S55" s="81" t="str">
        <f>IF(AND('GESTION ACADEMIA'!$Y$67="Muy Baja",'GESTION ACADEMIA'!$AA$67="Menor"),CONCATENATE("R10C",'GESTION ACADEMIA'!$O$67),"")</f>
        <v/>
      </c>
      <c r="T55" s="81" t="str">
        <f>IF(AND('GESTION ACADEMIA'!$Y$68="Muy Baja",'GESTION ACADEMIA'!$AA$68="Menor"),CONCATENATE("R10C",'GESTION ACADEMIA'!$O$68),"")</f>
        <v/>
      </c>
      <c r="U55" s="82" t="str">
        <f>IF(AND('GESTION ACADEMIA'!$Y$69="Muy Baja",'GESTION ACADEMIA'!$AA$69="Menor"),CONCATENATE("R10C",'GESTION ACADEMIA'!$O$69),"")</f>
        <v/>
      </c>
      <c r="V55" s="71" t="str">
        <f>IF(AND('GESTION ACADEMIA'!$Y$64="Muy Baja",'GESTION ACADEMIA'!$AA$64="Moderado"),CONCATENATE("R10C",'GESTION ACADEMIA'!$O$64),"")</f>
        <v/>
      </c>
      <c r="W55" s="72" t="str">
        <f>IF(AND('GESTION ACADEMIA'!$Y$65="Muy Baja",'GESTION ACADEMIA'!$AA$65="Moderado"),CONCATENATE("R10C",'GESTION ACADEMIA'!$O$65),"")</f>
        <v/>
      </c>
      <c r="X55" s="72" t="str">
        <f>IF(AND('GESTION ACADEMIA'!$Y$66="Muy Baja",'GESTION ACADEMIA'!$AA$66="Moderado"),CONCATENATE("R10C",'GESTION ACADEMIA'!$O$66),"")</f>
        <v/>
      </c>
      <c r="Y55" s="72" t="str">
        <f>IF(AND('GESTION ACADEMIA'!$Y$67="Muy Baja",'GESTION ACADEMIA'!$AA$67="Moderado"),CONCATENATE("R10C",'GESTION ACADEMIA'!$O$67),"")</f>
        <v/>
      </c>
      <c r="Z55" s="72" t="str">
        <f>IF(AND('GESTION ACADEMIA'!$Y$68="Muy Baja",'GESTION ACADEMIA'!$AA$68="Moderado"),CONCATENATE("R10C",'GESTION ACADEMIA'!$O$68),"")</f>
        <v/>
      </c>
      <c r="AA55" s="73" t="str">
        <f>IF(AND('GESTION ACADEMIA'!$Y$69="Muy Baja",'GESTION ACADEMIA'!$AA$69="Moderado"),CONCATENATE("R10C",'GESTION ACADEMIA'!$O$69),"")</f>
        <v/>
      </c>
      <c r="AB55" s="59" t="str">
        <f>IF(AND('GESTION ACADEMIA'!$Y$64="Muy Baja",'GESTION ACADEMIA'!$AA$64="Mayor"),CONCATENATE("R10C",'GESTION ACADEMIA'!$O$64),"")</f>
        <v/>
      </c>
      <c r="AC55" s="60" t="str">
        <f>IF(AND('GESTION ACADEMIA'!$Y$65="Muy Baja",'GESTION ACADEMIA'!$AA$65="Mayor"),CONCATENATE("R10C",'GESTION ACADEMIA'!$O$65),"")</f>
        <v/>
      </c>
      <c r="AD55" s="60" t="str">
        <f>IF(AND('GESTION ACADEMIA'!$Y$66="Muy Baja",'GESTION ACADEMIA'!$AA$66="Mayor"),CONCATENATE("R10C",'GESTION ACADEMIA'!$O$66),"")</f>
        <v/>
      </c>
      <c r="AE55" s="60" t="str">
        <f>IF(AND('GESTION ACADEMIA'!$Y$67="Muy Baja",'GESTION ACADEMIA'!$AA$67="Mayor"),CONCATENATE("R10C",'GESTION ACADEMIA'!$O$67),"")</f>
        <v/>
      </c>
      <c r="AF55" s="60" t="str">
        <f>IF(AND('GESTION ACADEMIA'!$Y$68="Muy Baja",'GESTION ACADEMIA'!$AA$68="Mayor"),CONCATENATE("R10C",'GESTION ACADEMIA'!$O$68),"")</f>
        <v/>
      </c>
      <c r="AG55" s="61" t="str">
        <f>IF(AND('GESTION ACADEMIA'!$Y$69="Muy Baja",'GESTION ACADEMIA'!$AA$69="Mayor"),CONCATENATE("R10C",'GESTION ACADEMIA'!$O$69),"")</f>
        <v/>
      </c>
      <c r="AH55" s="62" t="str">
        <f>IF(AND('GESTION ACADEMIA'!$Y$64="Muy Baja",'GESTION ACADEMIA'!$AA$64="Catastrófico"),CONCATENATE("R10C",'GESTION ACADEMIA'!$O$64),"")</f>
        <v/>
      </c>
      <c r="AI55" s="63" t="str">
        <f>IF(AND('GESTION ACADEMIA'!$Y$65="Muy Baja",'GESTION ACADEMIA'!$AA$65="Catastrófico"),CONCATENATE("R10C",'GESTION ACADEMIA'!$O$65),"")</f>
        <v/>
      </c>
      <c r="AJ55" s="63" t="str">
        <f>IF(AND('GESTION ACADEMIA'!$Y$66="Muy Baja",'GESTION ACADEMIA'!$AA$66="Catastrófico"),CONCATENATE("R10C",'GESTION ACADEMIA'!$O$66),"")</f>
        <v/>
      </c>
      <c r="AK55" s="63" t="str">
        <f>IF(AND('GESTION ACADEMIA'!$Y$67="Muy Baja",'GESTION ACADEMIA'!$AA$67="Catastrófico"),CONCATENATE("R10C",'GESTION ACADEMIA'!$O$67),"")</f>
        <v/>
      </c>
      <c r="AL55" s="63" t="str">
        <f>IF(AND('GESTION ACADEMIA'!$Y$68="Muy Baja",'GESTION ACADEMIA'!$AA$68="Catastrófico"),CONCATENATE("R10C",'GESTION ACADEMIA'!$O$68),"")</f>
        <v/>
      </c>
      <c r="AM55" s="64" t="str">
        <f>IF(AND('GESTION ACADEMIA'!$Y$69="Muy Baja",'GESTION ACADEMIA'!$AA$69="Catastrófico"),CONCATENATE("R10C",'GESTION ACADEMIA'!$O$69),"")</f>
        <v/>
      </c>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S55" s="84"/>
      <c r="BT55" s="84"/>
      <c r="BU55" s="84"/>
      <c r="BV55" s="84"/>
      <c r="BW55" s="84"/>
      <c r="BX55" s="84"/>
      <c r="BY55" s="84"/>
      <c r="BZ55" s="84"/>
      <c r="CA55" s="84"/>
      <c r="CB55" s="84"/>
    </row>
    <row r="56" spans="1:80" x14ac:dyDescent="0.25">
      <c r="A56" s="84"/>
      <c r="B56" s="84"/>
      <c r="C56" s="84"/>
      <c r="D56" s="84"/>
      <c r="E56" s="84"/>
      <c r="F56" s="84"/>
      <c r="G56" s="84"/>
      <c r="H56" s="84"/>
      <c r="I56" s="84"/>
      <c r="J56" s="328" t="s">
        <v>112</v>
      </c>
      <c r="K56" s="329"/>
      <c r="L56" s="329"/>
      <c r="M56" s="329"/>
      <c r="N56" s="329"/>
      <c r="O56" s="330"/>
      <c r="P56" s="328" t="s">
        <v>111</v>
      </c>
      <c r="Q56" s="329"/>
      <c r="R56" s="329"/>
      <c r="S56" s="329"/>
      <c r="T56" s="329"/>
      <c r="U56" s="330"/>
      <c r="V56" s="328" t="s">
        <v>110</v>
      </c>
      <c r="W56" s="329"/>
      <c r="X56" s="329"/>
      <c r="Y56" s="329"/>
      <c r="Z56" s="329"/>
      <c r="AA56" s="330"/>
      <c r="AB56" s="328" t="s">
        <v>109</v>
      </c>
      <c r="AC56" s="337"/>
      <c r="AD56" s="329"/>
      <c r="AE56" s="329"/>
      <c r="AF56" s="329"/>
      <c r="AG56" s="330"/>
      <c r="AH56" s="328" t="s">
        <v>108</v>
      </c>
      <c r="AI56" s="329"/>
      <c r="AJ56" s="329"/>
      <c r="AK56" s="329"/>
      <c r="AL56" s="329"/>
      <c r="AM56" s="330"/>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S56" s="84"/>
      <c r="BT56" s="84"/>
      <c r="BU56" s="84"/>
      <c r="BV56" s="84"/>
      <c r="BW56" s="84"/>
      <c r="BX56" s="84"/>
      <c r="BY56" s="84"/>
      <c r="BZ56" s="84"/>
      <c r="CA56" s="84"/>
      <c r="CB56" s="84"/>
    </row>
    <row r="57" spans="1:80" x14ac:dyDescent="0.25">
      <c r="A57" s="84"/>
      <c r="B57" s="84"/>
      <c r="C57" s="84"/>
      <c r="D57" s="84"/>
      <c r="E57" s="84"/>
      <c r="F57" s="84"/>
      <c r="G57" s="84"/>
      <c r="H57" s="84"/>
      <c r="I57" s="84"/>
      <c r="J57" s="331"/>
      <c r="K57" s="332"/>
      <c r="L57" s="332"/>
      <c r="M57" s="332"/>
      <c r="N57" s="332"/>
      <c r="O57" s="333"/>
      <c r="P57" s="331"/>
      <c r="Q57" s="332"/>
      <c r="R57" s="332"/>
      <c r="S57" s="332"/>
      <c r="T57" s="332"/>
      <c r="U57" s="333"/>
      <c r="V57" s="331"/>
      <c r="W57" s="332"/>
      <c r="X57" s="332"/>
      <c r="Y57" s="332"/>
      <c r="Z57" s="332"/>
      <c r="AA57" s="333"/>
      <c r="AB57" s="331"/>
      <c r="AC57" s="332"/>
      <c r="AD57" s="332"/>
      <c r="AE57" s="332"/>
      <c r="AF57" s="332"/>
      <c r="AG57" s="333"/>
      <c r="AH57" s="331"/>
      <c r="AI57" s="332"/>
      <c r="AJ57" s="332"/>
      <c r="AK57" s="332"/>
      <c r="AL57" s="332"/>
      <c r="AM57" s="333"/>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4"/>
      <c r="BW57" s="84"/>
      <c r="BX57" s="84"/>
      <c r="BY57" s="84"/>
      <c r="BZ57" s="84"/>
      <c r="CA57" s="84"/>
      <c r="CB57" s="84"/>
    </row>
    <row r="58" spans="1:80" x14ac:dyDescent="0.25">
      <c r="A58" s="84"/>
      <c r="B58" s="84"/>
      <c r="C58" s="84"/>
      <c r="D58" s="84"/>
      <c r="E58" s="84"/>
      <c r="F58" s="84"/>
      <c r="G58" s="84"/>
      <c r="H58" s="84"/>
      <c r="I58" s="84"/>
      <c r="J58" s="331"/>
      <c r="K58" s="332"/>
      <c r="L58" s="332"/>
      <c r="M58" s="332"/>
      <c r="N58" s="332"/>
      <c r="O58" s="333"/>
      <c r="P58" s="331"/>
      <c r="Q58" s="332"/>
      <c r="R58" s="332"/>
      <c r="S58" s="332"/>
      <c r="T58" s="332"/>
      <c r="U58" s="333"/>
      <c r="V58" s="331"/>
      <c r="W58" s="332"/>
      <c r="X58" s="332"/>
      <c r="Y58" s="332"/>
      <c r="Z58" s="332"/>
      <c r="AA58" s="333"/>
      <c r="AB58" s="331"/>
      <c r="AC58" s="332"/>
      <c r="AD58" s="332"/>
      <c r="AE58" s="332"/>
      <c r="AF58" s="332"/>
      <c r="AG58" s="333"/>
      <c r="AH58" s="331"/>
      <c r="AI58" s="332"/>
      <c r="AJ58" s="332"/>
      <c r="AK58" s="332"/>
      <c r="AL58" s="332"/>
      <c r="AM58" s="333"/>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4"/>
      <c r="BR58" s="84"/>
      <c r="BS58" s="84"/>
      <c r="BT58" s="84"/>
      <c r="BU58" s="84"/>
      <c r="BV58" s="84"/>
      <c r="BW58" s="84"/>
      <c r="BX58" s="84"/>
      <c r="BY58" s="84"/>
      <c r="BZ58" s="84"/>
      <c r="CA58" s="84"/>
      <c r="CB58" s="84"/>
    </row>
    <row r="59" spans="1:80" x14ac:dyDescent="0.25">
      <c r="A59" s="84"/>
      <c r="B59" s="84"/>
      <c r="C59" s="84"/>
      <c r="D59" s="84"/>
      <c r="E59" s="84"/>
      <c r="F59" s="84"/>
      <c r="G59" s="84"/>
      <c r="H59" s="84"/>
      <c r="I59" s="84"/>
      <c r="J59" s="331"/>
      <c r="K59" s="332"/>
      <c r="L59" s="332"/>
      <c r="M59" s="332"/>
      <c r="N59" s="332"/>
      <c r="O59" s="333"/>
      <c r="P59" s="331"/>
      <c r="Q59" s="332"/>
      <c r="R59" s="332"/>
      <c r="S59" s="332"/>
      <c r="T59" s="332"/>
      <c r="U59" s="333"/>
      <c r="V59" s="331"/>
      <c r="W59" s="332"/>
      <c r="X59" s="332"/>
      <c r="Y59" s="332"/>
      <c r="Z59" s="332"/>
      <c r="AA59" s="333"/>
      <c r="AB59" s="331"/>
      <c r="AC59" s="332"/>
      <c r="AD59" s="332"/>
      <c r="AE59" s="332"/>
      <c r="AF59" s="332"/>
      <c r="AG59" s="333"/>
      <c r="AH59" s="331"/>
      <c r="AI59" s="332"/>
      <c r="AJ59" s="332"/>
      <c r="AK59" s="332"/>
      <c r="AL59" s="332"/>
      <c r="AM59" s="333"/>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S59" s="84"/>
      <c r="BT59" s="84"/>
      <c r="BU59" s="84"/>
      <c r="BV59" s="84"/>
      <c r="BW59" s="84"/>
      <c r="BX59" s="84"/>
      <c r="BY59" s="84"/>
      <c r="BZ59" s="84"/>
      <c r="CA59" s="84"/>
      <c r="CB59" s="84"/>
    </row>
    <row r="60" spans="1:80" x14ac:dyDescent="0.25">
      <c r="A60" s="84"/>
      <c r="B60" s="84"/>
      <c r="C60" s="84"/>
      <c r="D60" s="84"/>
      <c r="E60" s="84"/>
      <c r="F60" s="84"/>
      <c r="G60" s="84"/>
      <c r="H60" s="84"/>
      <c r="I60" s="84"/>
      <c r="J60" s="331"/>
      <c r="K60" s="332"/>
      <c r="L60" s="332"/>
      <c r="M60" s="332"/>
      <c r="N60" s="332"/>
      <c r="O60" s="333"/>
      <c r="P60" s="331"/>
      <c r="Q60" s="332"/>
      <c r="R60" s="332"/>
      <c r="S60" s="332"/>
      <c r="T60" s="332"/>
      <c r="U60" s="333"/>
      <c r="V60" s="331"/>
      <c r="W60" s="332"/>
      <c r="X60" s="332"/>
      <c r="Y60" s="332"/>
      <c r="Z60" s="332"/>
      <c r="AA60" s="333"/>
      <c r="AB60" s="331"/>
      <c r="AC60" s="332"/>
      <c r="AD60" s="332"/>
      <c r="AE60" s="332"/>
      <c r="AF60" s="332"/>
      <c r="AG60" s="333"/>
      <c r="AH60" s="331"/>
      <c r="AI60" s="332"/>
      <c r="AJ60" s="332"/>
      <c r="AK60" s="332"/>
      <c r="AL60" s="332"/>
      <c r="AM60" s="333"/>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S60" s="84"/>
      <c r="BT60" s="84"/>
      <c r="BU60" s="84"/>
      <c r="BV60" s="84"/>
      <c r="BW60" s="84"/>
      <c r="BX60" s="84"/>
      <c r="BY60" s="84"/>
      <c r="BZ60" s="84"/>
      <c r="CA60" s="84"/>
      <c r="CB60" s="84"/>
    </row>
    <row r="61" spans="1:80" ht="15.75" thickBot="1" x14ac:dyDescent="0.3">
      <c r="A61" s="84"/>
      <c r="B61" s="84"/>
      <c r="C61" s="84"/>
      <c r="D61" s="84"/>
      <c r="E61" s="84"/>
      <c r="F61" s="84"/>
      <c r="G61" s="84"/>
      <c r="H61" s="84"/>
      <c r="I61" s="84"/>
      <c r="J61" s="334"/>
      <c r="K61" s="335"/>
      <c r="L61" s="335"/>
      <c r="M61" s="335"/>
      <c r="N61" s="335"/>
      <c r="O61" s="336"/>
      <c r="P61" s="334"/>
      <c r="Q61" s="335"/>
      <c r="R61" s="335"/>
      <c r="S61" s="335"/>
      <c r="T61" s="335"/>
      <c r="U61" s="336"/>
      <c r="V61" s="334"/>
      <c r="W61" s="335"/>
      <c r="X61" s="335"/>
      <c r="Y61" s="335"/>
      <c r="Z61" s="335"/>
      <c r="AA61" s="336"/>
      <c r="AB61" s="334"/>
      <c r="AC61" s="335"/>
      <c r="AD61" s="335"/>
      <c r="AE61" s="335"/>
      <c r="AF61" s="335"/>
      <c r="AG61" s="336"/>
      <c r="AH61" s="334"/>
      <c r="AI61" s="335"/>
      <c r="AJ61" s="335"/>
      <c r="AK61" s="335"/>
      <c r="AL61" s="335"/>
      <c r="AM61" s="336"/>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S61" s="84"/>
      <c r="BT61" s="84"/>
      <c r="BU61" s="84"/>
      <c r="BV61" s="84"/>
      <c r="BW61" s="84"/>
      <c r="BX61" s="84"/>
      <c r="BY61" s="84"/>
      <c r="BZ61" s="84"/>
      <c r="CA61" s="84"/>
      <c r="CB61" s="84"/>
    </row>
    <row r="62" spans="1:80" x14ac:dyDescent="0.25">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row>
    <row r="63" spans="1:80" ht="15" customHeight="1" x14ac:dyDescent="0.25">
      <c r="A63" s="84"/>
      <c r="B63" s="88"/>
      <c r="C63" s="88"/>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4"/>
      <c r="AV63" s="84"/>
      <c r="AW63" s="84"/>
      <c r="AX63" s="84"/>
      <c r="AY63" s="84"/>
      <c r="AZ63" s="84"/>
      <c r="BA63" s="84"/>
      <c r="BB63" s="84"/>
      <c r="BC63" s="84"/>
      <c r="BD63" s="84"/>
      <c r="BE63" s="84"/>
      <c r="BF63" s="84"/>
      <c r="BG63" s="84"/>
      <c r="BH63" s="84"/>
    </row>
    <row r="64" spans="1:80" ht="15" customHeight="1" x14ac:dyDescent="0.25">
      <c r="A64" s="84"/>
      <c r="B64" s="88"/>
      <c r="C64" s="88"/>
      <c r="D64" s="88"/>
      <c r="E64" s="88"/>
      <c r="F64" s="88"/>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4"/>
      <c r="AV64" s="84"/>
      <c r="AW64" s="84"/>
      <c r="AX64" s="84"/>
      <c r="AY64" s="84"/>
      <c r="AZ64" s="84"/>
      <c r="BA64" s="84"/>
      <c r="BB64" s="84"/>
      <c r="BC64" s="84"/>
      <c r="BD64" s="84"/>
      <c r="BE64" s="84"/>
      <c r="BF64" s="84"/>
      <c r="BG64" s="84"/>
      <c r="BH64" s="84"/>
    </row>
    <row r="65" spans="1:60" x14ac:dyDescent="0.25">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row>
    <row r="66" spans="1:60" x14ac:dyDescent="0.25">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row>
    <row r="67" spans="1:60" x14ac:dyDescent="0.25">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row>
    <row r="68" spans="1:60" x14ac:dyDescent="0.25">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row>
    <row r="69" spans="1:60" x14ac:dyDescent="0.25">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row>
    <row r="70" spans="1:60" x14ac:dyDescent="0.25">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row>
    <row r="71" spans="1:60" x14ac:dyDescent="0.25">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row>
    <row r="72" spans="1:60" x14ac:dyDescent="0.25">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row>
    <row r="73" spans="1:60" x14ac:dyDescent="0.25">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row>
    <row r="74" spans="1:60" x14ac:dyDescent="0.25">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row>
    <row r="75" spans="1:60" x14ac:dyDescent="0.25">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row>
    <row r="76" spans="1:60" x14ac:dyDescent="0.25">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row>
    <row r="77" spans="1:60" x14ac:dyDescent="0.25">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row>
    <row r="78" spans="1:60" x14ac:dyDescent="0.25">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row>
    <row r="79" spans="1:60" x14ac:dyDescent="0.25">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row>
    <row r="80" spans="1:60" x14ac:dyDescent="0.25">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row>
    <row r="81" spans="1:60" x14ac:dyDescent="0.25">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row>
    <row r="82" spans="1:60" x14ac:dyDescent="0.25">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row>
    <row r="83" spans="1:60" x14ac:dyDescent="0.25">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row>
    <row r="84" spans="1:60" x14ac:dyDescent="0.25">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row>
    <row r="85" spans="1:60" x14ac:dyDescent="0.25">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row>
    <row r="86" spans="1:60" x14ac:dyDescent="0.25">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row>
    <row r="87" spans="1:60" x14ac:dyDescent="0.25">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row>
    <row r="88" spans="1:60" x14ac:dyDescent="0.25">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row>
    <row r="89" spans="1:60" x14ac:dyDescent="0.25">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row>
    <row r="90" spans="1:60" x14ac:dyDescent="0.25">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row>
    <row r="91" spans="1:60" x14ac:dyDescent="0.25">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row>
    <row r="92" spans="1:60" x14ac:dyDescent="0.25">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row>
    <row r="93" spans="1:60" x14ac:dyDescent="0.25">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c r="AA93" s="84"/>
      <c r="AB93" s="84"/>
      <c r="AC93" s="84"/>
      <c r="AD93" s="84"/>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row>
    <row r="94" spans="1:60" x14ac:dyDescent="0.25">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row>
    <row r="95" spans="1:60" x14ac:dyDescent="0.25">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row>
    <row r="96" spans="1:60" x14ac:dyDescent="0.25">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row>
    <row r="97" spans="1:60" x14ac:dyDescent="0.25">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row>
    <row r="98" spans="1:60" x14ac:dyDescent="0.25">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row>
    <row r="99" spans="1:60" x14ac:dyDescent="0.25">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row>
    <row r="100" spans="1:60" x14ac:dyDescent="0.25">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row>
    <row r="101" spans="1:60" x14ac:dyDescent="0.25">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row>
    <row r="102" spans="1:60" x14ac:dyDescent="0.25">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row>
    <row r="103" spans="1:60" x14ac:dyDescent="0.25">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row>
    <row r="104" spans="1:60" x14ac:dyDescent="0.25">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row>
    <row r="105" spans="1:60" x14ac:dyDescent="0.25">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row>
    <row r="106" spans="1:60" x14ac:dyDescent="0.25">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row>
    <row r="107" spans="1:60" x14ac:dyDescent="0.25">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row>
    <row r="108" spans="1:60" x14ac:dyDescent="0.25">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row>
    <row r="109" spans="1:60" x14ac:dyDescent="0.25">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row>
    <row r="110" spans="1:60" x14ac:dyDescent="0.25">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row>
    <row r="111" spans="1:60" x14ac:dyDescent="0.25">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row>
    <row r="112" spans="1:60" x14ac:dyDescent="0.25">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row>
    <row r="113" spans="1:60" x14ac:dyDescent="0.25">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row>
    <row r="114" spans="1:60" x14ac:dyDescent="0.25">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row>
    <row r="115" spans="1:60" x14ac:dyDescent="0.25">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row>
    <row r="116" spans="1:60" x14ac:dyDescent="0.25">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row>
    <row r="117" spans="1:60" x14ac:dyDescent="0.25">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row>
    <row r="118" spans="1:60" x14ac:dyDescent="0.25">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row>
    <row r="119" spans="1:60" x14ac:dyDescent="0.25">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row>
    <row r="120" spans="1:60" x14ac:dyDescent="0.25">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row>
    <row r="121" spans="1:60" x14ac:dyDescent="0.25">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row>
    <row r="122" spans="1:60" x14ac:dyDescent="0.25">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row>
    <row r="123" spans="1:60" x14ac:dyDescent="0.25">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row>
    <row r="124" spans="1:60" x14ac:dyDescent="0.25">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row>
    <row r="125" spans="1:60" x14ac:dyDescent="0.25">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c r="AC125" s="84"/>
      <c r="AD125" s="84"/>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row>
    <row r="126" spans="1:60" x14ac:dyDescent="0.25">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c r="AK126" s="84"/>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c r="BH126" s="84"/>
    </row>
    <row r="127" spans="1:60" x14ac:dyDescent="0.25">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84"/>
      <c r="AP127" s="84"/>
      <c r="AQ127" s="84"/>
      <c r="AR127" s="84"/>
      <c r="AS127" s="84"/>
      <c r="AT127" s="84"/>
      <c r="AU127" s="84"/>
      <c r="AV127" s="84"/>
      <c r="AW127" s="84"/>
      <c r="AX127" s="84"/>
      <c r="AY127" s="84"/>
      <c r="AZ127" s="84"/>
      <c r="BA127" s="84"/>
      <c r="BB127" s="84"/>
      <c r="BC127" s="84"/>
      <c r="BD127" s="84"/>
      <c r="BE127" s="84"/>
      <c r="BF127" s="84"/>
      <c r="BG127" s="84"/>
      <c r="BH127" s="84"/>
    </row>
    <row r="128" spans="1:60" x14ac:dyDescent="0.25">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row>
    <row r="129" spans="1:60" x14ac:dyDescent="0.25">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c r="AL129" s="84"/>
      <c r="AM129" s="84"/>
      <c r="AN129" s="84"/>
      <c r="AO129" s="84"/>
      <c r="AP129" s="84"/>
      <c r="AQ129" s="84"/>
      <c r="AR129" s="84"/>
      <c r="AS129" s="84"/>
      <c r="AT129" s="84"/>
      <c r="AU129" s="84"/>
      <c r="AV129" s="84"/>
      <c r="AW129" s="84"/>
      <c r="AX129" s="84"/>
      <c r="AY129" s="84"/>
      <c r="AZ129" s="84"/>
      <c r="BA129" s="84"/>
      <c r="BB129" s="84"/>
      <c r="BC129" s="84"/>
      <c r="BD129" s="84"/>
      <c r="BE129" s="84"/>
      <c r="BF129" s="84"/>
      <c r="BG129" s="84"/>
      <c r="BH129" s="84"/>
    </row>
    <row r="130" spans="1:60" x14ac:dyDescent="0.25">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c r="AK130" s="84"/>
      <c r="AL130" s="84"/>
      <c r="AM130" s="84"/>
      <c r="AN130" s="84"/>
      <c r="AO130" s="84"/>
      <c r="AP130" s="84"/>
      <c r="AQ130" s="84"/>
      <c r="AR130" s="84"/>
      <c r="AS130" s="84"/>
      <c r="AT130" s="84"/>
      <c r="AU130" s="84"/>
      <c r="AV130" s="84"/>
      <c r="AW130" s="84"/>
      <c r="AX130" s="84"/>
      <c r="AY130" s="84"/>
      <c r="AZ130" s="84"/>
      <c r="BA130" s="84"/>
      <c r="BB130" s="84"/>
      <c r="BC130" s="84"/>
      <c r="BD130" s="84"/>
      <c r="BE130" s="84"/>
      <c r="BF130" s="84"/>
      <c r="BG130" s="84"/>
      <c r="BH130" s="84"/>
    </row>
    <row r="131" spans="1:60" x14ac:dyDescent="0.25">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c r="AC131" s="84"/>
      <c r="AD131" s="84"/>
      <c r="AE131" s="84"/>
      <c r="AF131" s="84"/>
      <c r="AG131" s="84"/>
      <c r="AH131" s="84"/>
      <c r="AI131" s="84"/>
      <c r="AJ131" s="84"/>
      <c r="AK131" s="84"/>
      <c r="AL131" s="84"/>
      <c r="AM131" s="84"/>
      <c r="AN131" s="84"/>
      <c r="AO131" s="84"/>
      <c r="AP131" s="84"/>
      <c r="AQ131" s="84"/>
      <c r="AR131" s="84"/>
      <c r="AS131" s="84"/>
      <c r="AT131" s="84"/>
      <c r="AU131" s="84"/>
      <c r="AV131" s="84"/>
      <c r="AW131" s="84"/>
      <c r="AX131" s="84"/>
      <c r="AY131" s="84"/>
      <c r="AZ131" s="84"/>
      <c r="BA131" s="84"/>
      <c r="BB131" s="84"/>
      <c r="BC131" s="84"/>
      <c r="BD131" s="84"/>
      <c r="BE131" s="84"/>
      <c r="BF131" s="84"/>
      <c r="BG131" s="84"/>
      <c r="BH131" s="84"/>
    </row>
    <row r="132" spans="1:60" x14ac:dyDescent="0.25">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row>
    <row r="133" spans="1:60" x14ac:dyDescent="0.25">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c r="AA133" s="84"/>
      <c r="AB133" s="84"/>
      <c r="AC133" s="84"/>
      <c r="AD133" s="84"/>
      <c r="AE133" s="84"/>
      <c r="AF133" s="84"/>
      <c r="AG133" s="84"/>
      <c r="AH133" s="84"/>
      <c r="AI133" s="84"/>
      <c r="AJ133" s="84"/>
      <c r="AK133" s="84"/>
      <c r="AL133" s="84"/>
      <c r="AM133" s="84"/>
      <c r="AN133" s="84"/>
      <c r="AO133" s="84"/>
      <c r="AP133" s="84"/>
      <c r="AQ133" s="84"/>
      <c r="AR133" s="84"/>
      <c r="AS133" s="84"/>
      <c r="AT133" s="84"/>
      <c r="AU133" s="84"/>
      <c r="AV133" s="84"/>
      <c r="AW133" s="84"/>
      <c r="AX133" s="84"/>
      <c r="AY133" s="84"/>
      <c r="AZ133" s="84"/>
      <c r="BA133" s="84"/>
      <c r="BB133" s="84"/>
      <c r="BC133" s="84"/>
      <c r="BD133" s="84"/>
      <c r="BE133" s="84"/>
      <c r="BF133" s="84"/>
      <c r="BG133" s="84"/>
      <c r="BH133" s="84"/>
    </row>
    <row r="134" spans="1:60" x14ac:dyDescent="0.25">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row>
    <row r="135" spans="1:60" x14ac:dyDescent="0.25">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c r="AL135" s="84"/>
      <c r="AM135" s="84"/>
      <c r="AN135" s="84"/>
      <c r="AO135" s="84"/>
      <c r="AP135" s="84"/>
      <c r="AQ135" s="84"/>
      <c r="AR135" s="84"/>
      <c r="AS135" s="84"/>
      <c r="AT135" s="84"/>
      <c r="AU135" s="84"/>
      <c r="AV135" s="84"/>
      <c r="AW135" s="84"/>
      <c r="AX135" s="84"/>
      <c r="AY135" s="84"/>
      <c r="AZ135" s="84"/>
      <c r="BA135" s="84"/>
      <c r="BB135" s="84"/>
      <c r="BC135" s="84"/>
      <c r="BD135" s="84"/>
      <c r="BE135" s="84"/>
      <c r="BF135" s="84"/>
      <c r="BG135" s="84"/>
      <c r="BH135" s="84"/>
    </row>
    <row r="136" spans="1:60" x14ac:dyDescent="0.25">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row>
    <row r="137" spans="1:60" x14ac:dyDescent="0.25">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c r="AL137" s="84"/>
      <c r="AM137" s="84"/>
      <c r="AN137" s="84"/>
      <c r="AO137" s="84"/>
      <c r="AP137" s="84"/>
      <c r="AQ137" s="84"/>
      <c r="AR137" s="84"/>
      <c r="AS137" s="84"/>
      <c r="AT137" s="84"/>
      <c r="AU137" s="84"/>
      <c r="AV137" s="84"/>
      <c r="AW137" s="84"/>
      <c r="AX137" s="84"/>
      <c r="AY137" s="84"/>
      <c r="AZ137" s="84"/>
      <c r="BA137" s="84"/>
      <c r="BB137" s="84"/>
      <c r="BC137" s="84"/>
      <c r="BD137" s="84"/>
      <c r="BE137" s="84"/>
      <c r="BF137" s="84"/>
      <c r="BG137" s="84"/>
      <c r="BH137" s="84"/>
    </row>
    <row r="138" spans="1:60" x14ac:dyDescent="0.25">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c r="AK138" s="84"/>
      <c r="AL138" s="84"/>
      <c r="AM138" s="84"/>
      <c r="AN138" s="84"/>
      <c r="AO138" s="84"/>
      <c r="AP138" s="84"/>
      <c r="AQ138" s="84"/>
      <c r="AR138" s="84"/>
      <c r="AS138" s="84"/>
      <c r="AT138" s="84"/>
      <c r="AU138" s="84"/>
      <c r="AV138" s="84"/>
      <c r="AW138" s="84"/>
      <c r="AX138" s="84"/>
      <c r="AY138" s="84"/>
      <c r="AZ138" s="84"/>
      <c r="BA138" s="84"/>
      <c r="BB138" s="84"/>
      <c r="BC138" s="84"/>
      <c r="BD138" s="84"/>
      <c r="BE138" s="84"/>
      <c r="BF138" s="84"/>
      <c r="BG138" s="84"/>
      <c r="BH138" s="84"/>
    </row>
    <row r="139" spans="1:60" x14ac:dyDescent="0.25">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4"/>
      <c r="AK139" s="84"/>
      <c r="AL139" s="84"/>
      <c r="AM139" s="84"/>
      <c r="AN139" s="84"/>
      <c r="AO139" s="84"/>
      <c r="AP139" s="84"/>
      <c r="AQ139" s="84"/>
      <c r="AR139" s="84"/>
      <c r="AS139" s="84"/>
      <c r="AT139" s="84"/>
      <c r="AU139" s="84"/>
      <c r="AV139" s="84"/>
      <c r="AW139" s="84"/>
      <c r="AX139" s="84"/>
      <c r="AY139" s="84"/>
      <c r="AZ139" s="84"/>
      <c r="BA139" s="84"/>
      <c r="BB139" s="84"/>
      <c r="BC139" s="84"/>
      <c r="BD139" s="84"/>
      <c r="BE139" s="84"/>
      <c r="BF139" s="84"/>
      <c r="BG139" s="84"/>
      <c r="BH139" s="84"/>
    </row>
    <row r="140" spans="1:60" x14ac:dyDescent="0.25">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c r="AK140" s="84"/>
      <c r="AL140" s="84"/>
      <c r="AM140" s="84"/>
      <c r="AN140" s="84"/>
      <c r="AO140" s="84"/>
      <c r="AP140" s="84"/>
      <c r="AQ140" s="84"/>
      <c r="AR140" s="84"/>
      <c r="AS140" s="84"/>
      <c r="AT140" s="84"/>
      <c r="AU140" s="84"/>
      <c r="AV140" s="84"/>
      <c r="AW140" s="84"/>
      <c r="AX140" s="84"/>
      <c r="AY140" s="84"/>
      <c r="AZ140" s="84"/>
      <c r="BA140" s="84"/>
      <c r="BB140" s="84"/>
      <c r="BC140" s="84"/>
      <c r="BD140" s="84"/>
      <c r="BE140" s="84"/>
      <c r="BF140" s="84"/>
      <c r="BG140" s="84"/>
      <c r="BH140" s="84"/>
    </row>
    <row r="141" spans="1:60" x14ac:dyDescent="0.25">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c r="AA141" s="84"/>
      <c r="AB141" s="84"/>
      <c r="AC141" s="84"/>
      <c r="AD141" s="84"/>
      <c r="AE141" s="84"/>
      <c r="AF141" s="84"/>
      <c r="AG141" s="84"/>
      <c r="AH141" s="84"/>
      <c r="AI141" s="84"/>
      <c r="AJ141" s="84"/>
      <c r="AK141" s="84"/>
      <c r="AL141" s="84"/>
      <c r="AM141" s="84"/>
      <c r="AN141" s="84"/>
      <c r="AO141" s="84"/>
      <c r="AP141" s="84"/>
      <c r="AQ141" s="84"/>
      <c r="AR141" s="84"/>
      <c r="AS141" s="84"/>
      <c r="AT141" s="84"/>
      <c r="AU141" s="84"/>
      <c r="AV141" s="84"/>
      <c r="AW141" s="84"/>
      <c r="AX141" s="84"/>
      <c r="AY141" s="84"/>
      <c r="AZ141" s="84"/>
      <c r="BA141" s="84"/>
      <c r="BB141" s="84"/>
      <c r="BC141" s="84"/>
      <c r="BD141" s="84"/>
      <c r="BE141" s="84"/>
      <c r="BF141" s="84"/>
      <c r="BG141" s="84"/>
      <c r="BH141" s="84"/>
    </row>
    <row r="142" spans="1:60" x14ac:dyDescent="0.25">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c r="AK142" s="84"/>
      <c r="AL142" s="84"/>
      <c r="AM142" s="84"/>
      <c r="AN142" s="84"/>
      <c r="AO142" s="84"/>
      <c r="AP142" s="84"/>
      <c r="AQ142" s="84"/>
      <c r="AR142" s="84"/>
      <c r="AS142" s="84"/>
      <c r="AT142" s="84"/>
      <c r="AU142" s="84"/>
      <c r="AV142" s="84"/>
      <c r="AW142" s="84"/>
      <c r="AX142" s="84"/>
      <c r="AY142" s="84"/>
      <c r="AZ142" s="84"/>
      <c r="BA142" s="84"/>
      <c r="BB142" s="84"/>
      <c r="BC142" s="84"/>
      <c r="BD142" s="84"/>
      <c r="BE142" s="84"/>
      <c r="BF142" s="84"/>
      <c r="BG142" s="84"/>
      <c r="BH142" s="84"/>
    </row>
    <row r="143" spans="1:60" x14ac:dyDescent="0.25">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c r="AA143" s="84"/>
      <c r="AB143" s="84"/>
      <c r="AC143" s="84"/>
      <c r="AD143" s="84"/>
      <c r="AE143" s="84"/>
      <c r="AF143" s="84"/>
      <c r="AG143" s="84"/>
      <c r="AH143" s="84"/>
      <c r="AI143" s="84"/>
      <c r="AJ143" s="84"/>
      <c r="AK143" s="84"/>
      <c r="AL143" s="84"/>
      <c r="AM143" s="84"/>
      <c r="AN143" s="84"/>
      <c r="AO143" s="84"/>
      <c r="AP143" s="84"/>
      <c r="AQ143" s="84"/>
      <c r="AR143" s="84"/>
      <c r="AS143" s="84"/>
      <c r="AT143" s="84"/>
      <c r="AU143" s="84"/>
      <c r="AV143" s="84"/>
      <c r="AW143" s="84"/>
      <c r="AX143" s="84"/>
      <c r="AY143" s="84"/>
      <c r="AZ143" s="84"/>
      <c r="BA143" s="84"/>
      <c r="BB143" s="84"/>
      <c r="BC143" s="84"/>
      <c r="BD143" s="84"/>
      <c r="BE143" s="84"/>
      <c r="BF143" s="84"/>
      <c r="BG143" s="84"/>
      <c r="BH143" s="84"/>
    </row>
    <row r="144" spans="1:60" x14ac:dyDescent="0.25">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c r="AK144" s="84"/>
      <c r="AL144" s="84"/>
      <c r="AM144" s="84"/>
      <c r="AN144" s="84"/>
      <c r="AO144" s="84"/>
      <c r="AP144" s="84"/>
      <c r="AQ144" s="84"/>
      <c r="AR144" s="84"/>
      <c r="AS144" s="84"/>
      <c r="AT144" s="84"/>
      <c r="AU144" s="84"/>
      <c r="AV144" s="84"/>
      <c r="AW144" s="84"/>
      <c r="AX144" s="84"/>
      <c r="AY144" s="84"/>
      <c r="AZ144" s="84"/>
      <c r="BA144" s="84"/>
      <c r="BB144" s="84"/>
      <c r="BC144" s="84"/>
      <c r="BD144" s="84"/>
      <c r="BE144" s="84"/>
      <c r="BF144" s="84"/>
      <c r="BG144" s="84"/>
      <c r="BH144" s="84"/>
    </row>
    <row r="145" spans="1:60" x14ac:dyDescent="0.25">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4"/>
      <c r="AY145" s="84"/>
      <c r="AZ145" s="84"/>
      <c r="BA145" s="84"/>
      <c r="BB145" s="84"/>
      <c r="BC145" s="84"/>
      <c r="BD145" s="84"/>
      <c r="BE145" s="84"/>
      <c r="BF145" s="84"/>
      <c r="BG145" s="84"/>
      <c r="BH145" s="84"/>
    </row>
    <row r="146" spans="1:60" x14ac:dyDescent="0.25">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c r="AK146" s="84"/>
      <c r="AL146" s="84"/>
      <c r="AM146" s="84"/>
      <c r="AN146" s="84"/>
      <c r="AO146" s="84"/>
      <c r="AP146" s="84"/>
      <c r="AQ146" s="84"/>
      <c r="AR146" s="84"/>
      <c r="AS146" s="84"/>
      <c r="AT146" s="84"/>
      <c r="AU146" s="84"/>
      <c r="AV146" s="84"/>
      <c r="AW146" s="84"/>
      <c r="AX146" s="84"/>
      <c r="AY146" s="84"/>
      <c r="AZ146" s="84"/>
      <c r="BA146" s="84"/>
      <c r="BB146" s="84"/>
      <c r="BC146" s="84"/>
      <c r="BD146" s="84"/>
      <c r="BE146" s="84"/>
      <c r="BF146" s="84"/>
      <c r="BG146" s="84"/>
      <c r="BH146" s="84"/>
    </row>
    <row r="147" spans="1:60" x14ac:dyDescent="0.25">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c r="AA147" s="84"/>
      <c r="AB147" s="84"/>
      <c r="AC147" s="84"/>
      <c r="AD147" s="84"/>
      <c r="AE147" s="84"/>
      <c r="AF147" s="84"/>
      <c r="AG147" s="84"/>
      <c r="AH147" s="84"/>
      <c r="AI147" s="84"/>
      <c r="AJ147" s="84"/>
      <c r="AK147" s="84"/>
      <c r="AL147" s="84"/>
      <c r="AM147" s="84"/>
      <c r="AN147" s="84"/>
      <c r="AO147" s="84"/>
      <c r="AP147" s="84"/>
      <c r="AQ147" s="84"/>
      <c r="AR147" s="84"/>
      <c r="AS147" s="84"/>
      <c r="AT147" s="84"/>
      <c r="AU147" s="84"/>
      <c r="AV147" s="84"/>
      <c r="AW147" s="84"/>
      <c r="AX147" s="84"/>
      <c r="AY147" s="84"/>
      <c r="AZ147" s="84"/>
      <c r="BA147" s="84"/>
      <c r="BB147" s="84"/>
      <c r="BC147" s="84"/>
      <c r="BD147" s="84"/>
      <c r="BE147" s="84"/>
      <c r="BF147" s="84"/>
      <c r="BG147" s="84"/>
      <c r="BH147" s="84"/>
    </row>
    <row r="148" spans="1:60" x14ac:dyDescent="0.25">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c r="AK148" s="84"/>
      <c r="AL148" s="84"/>
      <c r="AM148" s="84"/>
      <c r="AN148" s="84"/>
      <c r="AO148" s="84"/>
      <c r="AP148" s="84"/>
      <c r="AQ148" s="84"/>
      <c r="AR148" s="84"/>
      <c r="AS148" s="84"/>
      <c r="AT148" s="84"/>
      <c r="AU148" s="84"/>
      <c r="AV148" s="84"/>
      <c r="AW148" s="84"/>
      <c r="AX148" s="84"/>
      <c r="AY148" s="84"/>
      <c r="AZ148" s="84"/>
      <c r="BA148" s="84"/>
      <c r="BB148" s="84"/>
      <c r="BC148" s="84"/>
      <c r="BD148" s="84"/>
      <c r="BE148" s="84"/>
      <c r="BF148" s="84"/>
      <c r="BG148" s="84"/>
      <c r="BH148" s="84"/>
    </row>
    <row r="149" spans="1:60" x14ac:dyDescent="0.25">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c r="AA149" s="84"/>
      <c r="AB149" s="84"/>
      <c r="AC149" s="84"/>
      <c r="AD149" s="84"/>
      <c r="AE149" s="84"/>
      <c r="AF149" s="84"/>
      <c r="AG149" s="84"/>
      <c r="AH149" s="84"/>
      <c r="AI149" s="84"/>
      <c r="AJ149" s="84"/>
      <c r="AK149" s="84"/>
      <c r="AL149" s="84"/>
      <c r="AM149" s="84"/>
      <c r="AN149" s="84"/>
      <c r="AO149" s="84"/>
      <c r="AP149" s="84"/>
      <c r="AQ149" s="84"/>
      <c r="AR149" s="84"/>
      <c r="AS149" s="84"/>
      <c r="AT149" s="84"/>
      <c r="AU149" s="84"/>
      <c r="AV149" s="84"/>
      <c r="AW149" s="84"/>
      <c r="AX149" s="84"/>
      <c r="AY149" s="84"/>
      <c r="AZ149" s="84"/>
      <c r="BA149" s="84"/>
      <c r="BB149" s="84"/>
      <c r="BC149" s="84"/>
      <c r="BD149" s="84"/>
      <c r="BE149" s="84"/>
      <c r="BF149" s="84"/>
      <c r="BG149" s="84"/>
      <c r="BH149" s="84"/>
    </row>
    <row r="150" spans="1:60" x14ac:dyDescent="0.25">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row>
    <row r="151" spans="1:60" x14ac:dyDescent="0.25">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c r="AA151" s="84"/>
      <c r="AB151" s="84"/>
      <c r="AC151" s="84"/>
      <c r="AD151" s="84"/>
      <c r="AE151" s="84"/>
      <c r="AF151" s="84"/>
      <c r="AG151" s="84"/>
      <c r="AH151" s="84"/>
      <c r="AI151" s="84"/>
      <c r="AJ151" s="84"/>
      <c r="AK151" s="84"/>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row>
    <row r="152" spans="1:60" x14ac:dyDescent="0.25">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c r="AK152" s="84"/>
      <c r="AL152" s="84"/>
      <c r="AM152" s="84"/>
      <c r="AN152" s="84"/>
      <c r="AO152" s="84"/>
      <c r="AP152" s="84"/>
      <c r="AQ152" s="84"/>
      <c r="AR152" s="84"/>
      <c r="AS152" s="84"/>
      <c r="AT152" s="84"/>
      <c r="AU152" s="84"/>
      <c r="AV152" s="84"/>
      <c r="AW152" s="84"/>
      <c r="AX152" s="84"/>
      <c r="AY152" s="84"/>
      <c r="AZ152" s="84"/>
      <c r="BA152" s="84"/>
      <c r="BB152" s="84"/>
      <c r="BC152" s="84"/>
      <c r="BD152" s="84"/>
      <c r="BE152" s="84"/>
      <c r="BF152" s="84"/>
      <c r="BG152" s="84"/>
      <c r="BH152" s="84"/>
    </row>
    <row r="153" spans="1:60" x14ac:dyDescent="0.25">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c r="AA153" s="84"/>
      <c r="AB153" s="84"/>
      <c r="AC153" s="84"/>
      <c r="AD153" s="84"/>
      <c r="AE153" s="84"/>
      <c r="AF153" s="84"/>
      <c r="AG153" s="84"/>
      <c r="AH153" s="84"/>
      <c r="AI153" s="84"/>
      <c r="AJ153" s="84"/>
      <c r="AK153" s="84"/>
      <c r="AL153" s="84"/>
      <c r="AM153" s="84"/>
      <c r="AN153" s="84"/>
      <c r="AO153" s="84"/>
      <c r="AP153" s="84"/>
      <c r="AQ153" s="84"/>
      <c r="AR153" s="84"/>
      <c r="AS153" s="84"/>
      <c r="AT153" s="84"/>
      <c r="AU153" s="84"/>
      <c r="AV153" s="84"/>
      <c r="AW153" s="84"/>
      <c r="AX153" s="84"/>
      <c r="AY153" s="84"/>
      <c r="AZ153" s="84"/>
      <c r="BA153" s="84"/>
      <c r="BB153" s="84"/>
      <c r="BC153" s="84"/>
      <c r="BD153" s="84"/>
      <c r="BE153" s="84"/>
      <c r="BF153" s="84"/>
      <c r="BG153" s="84"/>
      <c r="BH153" s="84"/>
    </row>
    <row r="154" spans="1:60" x14ac:dyDescent="0.25">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c r="AK154" s="84"/>
      <c r="AL154" s="84"/>
      <c r="AM154" s="84"/>
      <c r="AN154" s="84"/>
      <c r="AO154" s="84"/>
      <c r="AP154" s="84"/>
      <c r="AQ154" s="84"/>
      <c r="AR154" s="84"/>
      <c r="AS154" s="84"/>
      <c r="AT154" s="84"/>
      <c r="AU154" s="84"/>
      <c r="AV154" s="84"/>
      <c r="AW154" s="84"/>
      <c r="AX154" s="84"/>
      <c r="AY154" s="84"/>
      <c r="AZ154" s="84"/>
      <c r="BA154" s="84"/>
      <c r="BB154" s="84"/>
      <c r="BC154" s="84"/>
      <c r="BD154" s="84"/>
      <c r="BE154" s="84"/>
      <c r="BF154" s="84"/>
      <c r="BG154" s="84"/>
      <c r="BH154" s="84"/>
    </row>
    <row r="155" spans="1:60" x14ac:dyDescent="0.25">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c r="AA155" s="84"/>
      <c r="AB155" s="84"/>
      <c r="AC155" s="84"/>
      <c r="AD155" s="84"/>
      <c r="AE155" s="84"/>
      <c r="AF155" s="84"/>
      <c r="AG155" s="84"/>
      <c r="AH155" s="84"/>
      <c r="AI155" s="84"/>
      <c r="AJ155" s="84"/>
      <c r="AK155" s="84"/>
      <c r="AL155" s="84"/>
      <c r="AM155" s="84"/>
      <c r="AN155" s="84"/>
      <c r="AO155" s="84"/>
      <c r="AP155" s="84"/>
      <c r="AQ155" s="84"/>
      <c r="AR155" s="84"/>
      <c r="AS155" s="84"/>
      <c r="AT155" s="84"/>
      <c r="AU155" s="84"/>
      <c r="AV155" s="84"/>
      <c r="AW155" s="84"/>
      <c r="AX155" s="84"/>
      <c r="AY155" s="84"/>
      <c r="AZ155" s="84"/>
      <c r="BA155" s="84"/>
      <c r="BB155" s="84"/>
      <c r="BC155" s="84"/>
      <c r="BD155" s="84"/>
      <c r="BE155" s="84"/>
      <c r="BF155" s="84"/>
      <c r="BG155" s="84"/>
      <c r="BH155" s="84"/>
    </row>
    <row r="156" spans="1:60" x14ac:dyDescent="0.25">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c r="AL156" s="84"/>
      <c r="AM156" s="84"/>
      <c r="AN156" s="84"/>
      <c r="AO156" s="84"/>
      <c r="AP156" s="84"/>
      <c r="AQ156" s="84"/>
      <c r="AR156" s="84"/>
      <c r="AS156" s="84"/>
      <c r="AT156" s="84"/>
      <c r="AU156" s="84"/>
      <c r="AV156" s="84"/>
      <c r="AW156" s="84"/>
      <c r="AX156" s="84"/>
      <c r="AY156" s="84"/>
      <c r="AZ156" s="84"/>
      <c r="BA156" s="84"/>
      <c r="BB156" s="84"/>
      <c r="BC156" s="84"/>
      <c r="BD156" s="84"/>
      <c r="BE156" s="84"/>
      <c r="BF156" s="84"/>
      <c r="BG156" s="84"/>
      <c r="BH156" s="84"/>
    </row>
    <row r="157" spans="1:60" x14ac:dyDescent="0.25">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c r="AA157" s="84"/>
      <c r="AB157" s="84"/>
      <c r="AC157" s="84"/>
      <c r="AD157" s="84"/>
      <c r="AE157" s="84"/>
      <c r="AF157" s="84"/>
      <c r="AG157" s="84"/>
      <c r="AH157" s="84"/>
      <c r="AI157" s="84"/>
      <c r="AJ157" s="84"/>
      <c r="AK157" s="84"/>
      <c r="AL157" s="84"/>
      <c r="AM157" s="84"/>
      <c r="AN157" s="84"/>
      <c r="AO157" s="84"/>
      <c r="AP157" s="84"/>
      <c r="AQ157" s="84"/>
      <c r="AR157" s="84"/>
      <c r="AS157" s="84"/>
      <c r="AT157" s="84"/>
      <c r="AU157" s="84"/>
      <c r="AV157" s="84"/>
      <c r="AW157" s="84"/>
      <c r="AX157" s="84"/>
      <c r="AY157" s="84"/>
      <c r="AZ157" s="84"/>
      <c r="BA157" s="84"/>
      <c r="BB157" s="84"/>
      <c r="BC157" s="84"/>
      <c r="BD157" s="84"/>
      <c r="BE157" s="84"/>
      <c r="BF157" s="84"/>
      <c r="BG157" s="84"/>
      <c r="BH157" s="84"/>
    </row>
    <row r="158" spans="1:60" x14ac:dyDescent="0.25">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c r="AK158" s="84"/>
      <c r="AL158" s="84"/>
      <c r="AM158" s="84"/>
      <c r="AN158" s="84"/>
      <c r="AO158" s="84"/>
      <c r="AP158" s="84"/>
      <c r="AQ158" s="84"/>
      <c r="AR158" s="84"/>
      <c r="AS158" s="84"/>
      <c r="AT158" s="84"/>
      <c r="AU158" s="84"/>
      <c r="AV158" s="84"/>
      <c r="AW158" s="84"/>
      <c r="AX158" s="84"/>
      <c r="AY158" s="84"/>
      <c r="AZ158" s="84"/>
      <c r="BA158" s="84"/>
      <c r="BB158" s="84"/>
      <c r="BC158" s="84"/>
      <c r="BD158" s="84"/>
      <c r="BE158" s="84"/>
      <c r="BF158" s="84"/>
      <c r="BG158" s="84"/>
      <c r="BH158" s="84"/>
    </row>
    <row r="159" spans="1:60" x14ac:dyDescent="0.25">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4"/>
      <c r="AJ159" s="84"/>
      <c r="AK159" s="84"/>
      <c r="AL159" s="84"/>
      <c r="AM159" s="84"/>
      <c r="AN159" s="84"/>
      <c r="AO159" s="84"/>
      <c r="AP159" s="84"/>
      <c r="AQ159" s="84"/>
      <c r="AR159" s="84"/>
      <c r="AS159" s="84"/>
      <c r="AT159" s="84"/>
      <c r="AU159" s="84"/>
      <c r="AV159" s="84"/>
      <c r="AW159" s="84"/>
      <c r="AX159" s="84"/>
      <c r="AY159" s="84"/>
      <c r="AZ159" s="84"/>
      <c r="BA159" s="84"/>
      <c r="BB159" s="84"/>
      <c r="BC159" s="84"/>
      <c r="BD159" s="84"/>
      <c r="BE159" s="84"/>
      <c r="BF159" s="84"/>
      <c r="BG159" s="84"/>
      <c r="BH159" s="84"/>
    </row>
    <row r="160" spans="1:60" x14ac:dyDescent="0.25">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c r="AK160" s="84"/>
      <c r="AL160" s="84"/>
      <c r="AM160" s="84"/>
      <c r="AN160" s="84"/>
      <c r="AO160" s="84"/>
      <c r="AP160" s="84"/>
      <c r="AQ160" s="84"/>
      <c r="AR160" s="84"/>
      <c r="AS160" s="84"/>
      <c r="AT160" s="84"/>
      <c r="AU160" s="84"/>
      <c r="AV160" s="84"/>
      <c r="AW160" s="84"/>
      <c r="AX160" s="84"/>
      <c r="AY160" s="84"/>
      <c r="AZ160" s="84"/>
      <c r="BA160" s="84"/>
      <c r="BB160" s="84"/>
      <c r="BC160" s="84"/>
      <c r="BD160" s="84"/>
      <c r="BE160" s="84"/>
      <c r="BF160" s="84"/>
      <c r="BG160" s="84"/>
      <c r="BH160" s="84"/>
    </row>
    <row r="161" spans="1:60" x14ac:dyDescent="0.25">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c r="AA161" s="84"/>
      <c r="AB161" s="84"/>
      <c r="AC161" s="84"/>
      <c r="AD161" s="84"/>
      <c r="AE161" s="84"/>
      <c r="AF161" s="84"/>
      <c r="AG161" s="84"/>
      <c r="AH161" s="84"/>
      <c r="AI161" s="84"/>
      <c r="AJ161" s="84"/>
      <c r="AK161" s="84"/>
      <c r="AL161" s="84"/>
      <c r="AM161" s="84"/>
      <c r="AN161" s="84"/>
      <c r="AO161" s="84"/>
      <c r="AP161" s="84"/>
      <c r="AQ161" s="84"/>
      <c r="AR161" s="84"/>
      <c r="AS161" s="84"/>
      <c r="AT161" s="84"/>
      <c r="AU161" s="84"/>
      <c r="AV161" s="84"/>
      <c r="AW161" s="84"/>
      <c r="AX161" s="84"/>
      <c r="AY161" s="84"/>
      <c r="AZ161" s="84"/>
      <c r="BA161" s="84"/>
      <c r="BB161" s="84"/>
      <c r="BC161" s="84"/>
      <c r="BD161" s="84"/>
      <c r="BE161" s="84"/>
      <c r="BF161" s="84"/>
      <c r="BG161" s="84"/>
      <c r="BH161" s="84"/>
    </row>
    <row r="162" spans="1:60"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row>
    <row r="163" spans="1:60" x14ac:dyDescent="0.25">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c r="Y163" s="84"/>
      <c r="Z163" s="84"/>
      <c r="AA163" s="84"/>
      <c r="AB163" s="84"/>
      <c r="AC163" s="84"/>
      <c r="AD163" s="84"/>
      <c r="AE163" s="84"/>
      <c r="AF163" s="84"/>
      <c r="AG163" s="84"/>
      <c r="AH163" s="84"/>
      <c r="AI163" s="84"/>
      <c r="AJ163" s="84"/>
      <c r="AK163" s="84"/>
      <c r="AL163" s="84"/>
      <c r="AM163" s="84"/>
      <c r="AN163" s="84"/>
      <c r="AO163" s="84"/>
      <c r="AP163" s="84"/>
      <c r="AQ163" s="84"/>
      <c r="AR163" s="84"/>
      <c r="AS163" s="84"/>
      <c r="AT163" s="84"/>
      <c r="AU163" s="84"/>
      <c r="AV163" s="84"/>
      <c r="AW163" s="84"/>
      <c r="AX163" s="84"/>
      <c r="AY163" s="84"/>
      <c r="AZ163" s="84"/>
      <c r="BA163" s="84"/>
      <c r="BB163" s="84"/>
      <c r="BC163" s="84"/>
      <c r="BD163" s="84"/>
      <c r="BE163" s="84"/>
      <c r="BF163" s="84"/>
      <c r="BG163" s="84"/>
      <c r="BH163" s="84"/>
    </row>
    <row r="164" spans="1:60" x14ac:dyDescent="0.25">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c r="AK164" s="84"/>
      <c r="AL164" s="84"/>
      <c r="AM164" s="84"/>
      <c r="AN164" s="84"/>
      <c r="AO164" s="84"/>
      <c r="AP164" s="84"/>
      <c r="AQ164" s="84"/>
      <c r="AR164" s="84"/>
      <c r="AS164" s="84"/>
      <c r="AT164" s="84"/>
      <c r="AU164" s="84"/>
      <c r="AV164" s="84"/>
      <c r="AW164" s="84"/>
      <c r="AX164" s="84"/>
      <c r="AY164" s="84"/>
      <c r="AZ164" s="84"/>
      <c r="BA164" s="84"/>
      <c r="BB164" s="84"/>
      <c r="BC164" s="84"/>
      <c r="BD164" s="84"/>
      <c r="BE164" s="84"/>
      <c r="BF164" s="84"/>
      <c r="BG164" s="84"/>
      <c r="BH164" s="84"/>
    </row>
    <row r="165" spans="1:60" x14ac:dyDescent="0.25">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c r="Y165" s="84"/>
      <c r="Z165" s="84"/>
      <c r="AA165" s="84"/>
      <c r="AB165" s="84"/>
      <c r="AC165" s="84"/>
      <c r="AD165" s="84"/>
      <c r="AE165" s="84"/>
      <c r="AF165" s="84"/>
      <c r="AG165" s="84"/>
      <c r="AH165" s="84"/>
      <c r="AI165" s="84"/>
      <c r="AJ165" s="84"/>
      <c r="AK165" s="84"/>
      <c r="AL165" s="84"/>
      <c r="AM165" s="84"/>
      <c r="AN165" s="84"/>
      <c r="AO165" s="84"/>
      <c r="AP165" s="84"/>
      <c r="AQ165" s="84"/>
      <c r="AR165" s="84"/>
      <c r="AS165" s="84"/>
      <c r="AT165" s="84"/>
      <c r="AU165" s="84"/>
      <c r="AV165" s="84"/>
      <c r="AW165" s="84"/>
      <c r="AX165" s="84"/>
      <c r="AY165" s="84"/>
      <c r="AZ165" s="84"/>
      <c r="BA165" s="84"/>
      <c r="BB165" s="84"/>
      <c r="BC165" s="84"/>
      <c r="BD165" s="84"/>
      <c r="BE165" s="84"/>
      <c r="BF165" s="84"/>
      <c r="BG165" s="84"/>
      <c r="BH165" s="84"/>
    </row>
    <row r="166" spans="1:60" x14ac:dyDescent="0.25">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c r="AK166" s="84"/>
      <c r="AL166" s="84"/>
      <c r="AM166" s="84"/>
      <c r="AN166" s="84"/>
      <c r="AO166" s="84"/>
      <c r="AP166" s="84"/>
      <c r="AQ166" s="84"/>
      <c r="AR166" s="84"/>
      <c r="AS166" s="84"/>
      <c r="AT166" s="84"/>
      <c r="AU166" s="84"/>
      <c r="AV166" s="84"/>
      <c r="AW166" s="84"/>
      <c r="AX166" s="84"/>
      <c r="AY166" s="84"/>
      <c r="AZ166" s="84"/>
      <c r="BA166" s="84"/>
      <c r="BB166" s="84"/>
      <c r="BC166" s="84"/>
      <c r="BD166" s="84"/>
      <c r="BE166" s="84"/>
      <c r="BF166" s="84"/>
      <c r="BG166" s="84"/>
      <c r="BH166" s="84"/>
    </row>
    <row r="167" spans="1:60" x14ac:dyDescent="0.25">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84"/>
      <c r="Z167" s="84"/>
      <c r="AA167" s="84"/>
      <c r="AB167" s="84"/>
      <c r="AC167" s="84"/>
      <c r="AD167" s="84"/>
      <c r="AE167" s="84"/>
      <c r="AF167" s="84"/>
      <c r="AG167" s="84"/>
      <c r="AH167" s="84"/>
      <c r="AI167" s="84"/>
      <c r="AJ167" s="84"/>
      <c r="AK167" s="84"/>
      <c r="AL167" s="84"/>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row>
    <row r="168" spans="1:60" x14ac:dyDescent="0.25">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4"/>
      <c r="AY168" s="84"/>
      <c r="AZ168" s="84"/>
      <c r="BA168" s="84"/>
      <c r="BB168" s="84"/>
      <c r="BC168" s="84"/>
      <c r="BD168" s="84"/>
      <c r="BE168" s="84"/>
      <c r="BF168" s="84"/>
      <c r="BG168" s="84"/>
      <c r="BH168" s="84"/>
    </row>
    <row r="169" spans="1:60" x14ac:dyDescent="0.25">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c r="Y169" s="84"/>
      <c r="Z169" s="84"/>
      <c r="AA169" s="84"/>
      <c r="AB169" s="84"/>
      <c r="AC169" s="84"/>
      <c r="AD169" s="84"/>
      <c r="AE169" s="84"/>
      <c r="AF169" s="84"/>
      <c r="AG169" s="84"/>
      <c r="AH169" s="84"/>
      <c r="AI169" s="84"/>
      <c r="AJ169" s="84"/>
      <c r="AK169" s="84"/>
      <c r="AL169" s="84"/>
      <c r="AM169" s="84"/>
      <c r="AN169" s="84"/>
      <c r="AO169" s="84"/>
      <c r="AP169" s="84"/>
      <c r="AQ169" s="84"/>
      <c r="AR169" s="84"/>
      <c r="AS169" s="84"/>
      <c r="AT169" s="84"/>
      <c r="AU169" s="84"/>
      <c r="AV169" s="84"/>
      <c r="AW169" s="84"/>
      <c r="AX169" s="84"/>
      <c r="AY169" s="84"/>
      <c r="AZ169" s="84"/>
      <c r="BA169" s="84"/>
      <c r="BB169" s="84"/>
      <c r="BC169" s="84"/>
      <c r="BD169" s="84"/>
      <c r="BE169" s="84"/>
      <c r="BF169" s="84"/>
      <c r="BG169" s="84"/>
      <c r="BH169" s="84"/>
    </row>
    <row r="170" spans="1:60" x14ac:dyDescent="0.25">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c r="AK170" s="84"/>
      <c r="AL170" s="84"/>
      <c r="AM170" s="84"/>
      <c r="AN170" s="84"/>
      <c r="AO170" s="84"/>
      <c r="AP170" s="84"/>
      <c r="AQ170" s="84"/>
      <c r="AR170" s="84"/>
      <c r="AS170" s="84"/>
      <c r="AT170" s="84"/>
      <c r="AU170" s="84"/>
      <c r="AV170" s="84"/>
      <c r="AW170" s="84"/>
      <c r="AX170" s="84"/>
      <c r="AY170" s="84"/>
      <c r="AZ170" s="84"/>
      <c r="BA170" s="84"/>
      <c r="BB170" s="84"/>
      <c r="BC170" s="84"/>
      <c r="BD170" s="84"/>
      <c r="BE170" s="84"/>
      <c r="BF170" s="84"/>
      <c r="BG170" s="84"/>
      <c r="BH170" s="84"/>
    </row>
    <row r="171" spans="1:60"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c r="AA171" s="84"/>
      <c r="AB171" s="84"/>
      <c r="AC171" s="84"/>
      <c r="AD171" s="84"/>
      <c r="AE171" s="84"/>
      <c r="AF171" s="84"/>
      <c r="AG171" s="84"/>
      <c r="AH171" s="84"/>
      <c r="AI171" s="84"/>
      <c r="AJ171" s="84"/>
      <c r="AK171" s="84"/>
      <c r="AL171" s="84"/>
      <c r="AM171" s="84"/>
      <c r="AN171" s="84"/>
      <c r="AO171" s="84"/>
      <c r="AP171" s="84"/>
      <c r="AQ171" s="84"/>
      <c r="AR171" s="84"/>
      <c r="AS171" s="84"/>
      <c r="AT171" s="84"/>
      <c r="AU171" s="84"/>
      <c r="AV171" s="84"/>
      <c r="AW171" s="84"/>
      <c r="AX171" s="84"/>
      <c r="AY171" s="84"/>
      <c r="AZ171" s="84"/>
      <c r="BA171" s="84"/>
      <c r="BB171" s="84"/>
      <c r="BC171" s="84"/>
      <c r="BD171" s="84"/>
      <c r="BE171" s="84"/>
      <c r="BF171" s="84"/>
      <c r="BG171" s="84"/>
      <c r="BH171" s="84"/>
    </row>
    <row r="172" spans="1:60" x14ac:dyDescent="0.25">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c r="AK172" s="84"/>
      <c r="AL172" s="84"/>
      <c r="AM172" s="84"/>
      <c r="AN172" s="84"/>
      <c r="AO172" s="84"/>
      <c r="AP172" s="84"/>
      <c r="AQ172" s="84"/>
      <c r="AR172" s="84"/>
      <c r="AS172" s="84"/>
      <c r="AT172" s="84"/>
      <c r="AU172" s="84"/>
      <c r="AV172" s="84"/>
      <c r="AW172" s="84"/>
      <c r="AX172" s="84"/>
      <c r="AY172" s="84"/>
      <c r="AZ172" s="84"/>
      <c r="BA172" s="84"/>
      <c r="BB172" s="84"/>
      <c r="BC172" s="84"/>
      <c r="BD172" s="84"/>
      <c r="BE172" s="84"/>
      <c r="BF172" s="84"/>
      <c r="BG172" s="84"/>
      <c r="BH172" s="84"/>
    </row>
    <row r="173" spans="1:60" x14ac:dyDescent="0.25">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c r="AA173" s="84"/>
      <c r="AB173" s="84"/>
      <c r="AC173" s="84"/>
      <c r="AD173" s="84"/>
      <c r="AE173" s="84"/>
      <c r="AF173" s="84"/>
      <c r="AG173" s="84"/>
      <c r="AH173" s="84"/>
      <c r="AI173" s="84"/>
      <c r="AJ173" s="84"/>
      <c r="AK173" s="84"/>
      <c r="AL173" s="84"/>
      <c r="AM173" s="84"/>
      <c r="AN173" s="84"/>
      <c r="AO173" s="84"/>
      <c r="AP173" s="84"/>
      <c r="AQ173" s="84"/>
      <c r="AR173" s="84"/>
      <c r="AS173" s="84"/>
      <c r="AT173" s="84"/>
      <c r="AU173" s="84"/>
      <c r="AV173" s="84"/>
      <c r="AW173" s="84"/>
      <c r="AX173" s="84"/>
      <c r="AY173" s="84"/>
      <c r="AZ173" s="84"/>
      <c r="BA173" s="84"/>
      <c r="BB173" s="84"/>
      <c r="BC173" s="84"/>
      <c r="BD173" s="84"/>
      <c r="BE173" s="84"/>
      <c r="BF173" s="84"/>
      <c r="BG173" s="84"/>
      <c r="BH173" s="84"/>
    </row>
    <row r="174" spans="1:60" x14ac:dyDescent="0.25">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c r="AK174" s="84"/>
      <c r="AL174" s="84"/>
      <c r="AM174" s="84"/>
      <c r="AN174" s="84"/>
      <c r="AO174" s="84"/>
      <c r="AP174" s="84"/>
      <c r="AQ174" s="84"/>
      <c r="AR174" s="84"/>
      <c r="AS174" s="84"/>
      <c r="AT174" s="84"/>
      <c r="AU174" s="84"/>
      <c r="AV174" s="84"/>
      <c r="AW174" s="84"/>
      <c r="AX174" s="84"/>
      <c r="AY174" s="84"/>
      <c r="AZ174" s="84"/>
      <c r="BA174" s="84"/>
      <c r="BB174" s="84"/>
      <c r="BC174" s="84"/>
      <c r="BD174" s="84"/>
      <c r="BE174" s="84"/>
      <c r="BF174" s="84"/>
      <c r="BG174" s="84"/>
      <c r="BH174" s="84"/>
    </row>
    <row r="175" spans="1:60" x14ac:dyDescent="0.25">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c r="Y175" s="84"/>
      <c r="Z175" s="84"/>
      <c r="AA175" s="84"/>
      <c r="AB175" s="84"/>
      <c r="AC175" s="84"/>
      <c r="AD175" s="84"/>
      <c r="AE175" s="84"/>
      <c r="AF175" s="84"/>
      <c r="AG175" s="84"/>
      <c r="AH175" s="84"/>
      <c r="AI175" s="84"/>
      <c r="AJ175" s="84"/>
      <c r="AK175" s="84"/>
      <c r="AL175" s="84"/>
      <c r="AM175" s="84"/>
      <c r="AN175" s="84"/>
      <c r="AO175" s="84"/>
      <c r="AP175" s="84"/>
      <c r="AQ175" s="84"/>
      <c r="AR175" s="84"/>
      <c r="AS175" s="84"/>
      <c r="AT175" s="84"/>
      <c r="AU175" s="84"/>
      <c r="AV175" s="84"/>
      <c r="AW175" s="84"/>
      <c r="AX175" s="84"/>
      <c r="AY175" s="84"/>
      <c r="AZ175" s="84"/>
      <c r="BA175" s="84"/>
      <c r="BB175" s="84"/>
      <c r="BC175" s="84"/>
      <c r="BD175" s="84"/>
      <c r="BE175" s="84"/>
      <c r="BF175" s="84"/>
      <c r="BG175" s="84"/>
      <c r="BH175" s="84"/>
    </row>
    <row r="176" spans="1:60" x14ac:dyDescent="0.25">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c r="AK176" s="84"/>
      <c r="AL176" s="84"/>
      <c r="AM176" s="84"/>
      <c r="AN176" s="84"/>
      <c r="AO176" s="84"/>
      <c r="AP176" s="84"/>
      <c r="AQ176" s="84"/>
      <c r="AR176" s="84"/>
      <c r="AS176" s="84"/>
      <c r="AT176" s="84"/>
      <c r="AU176" s="84"/>
      <c r="AV176" s="84"/>
      <c r="AW176" s="84"/>
      <c r="AX176" s="84"/>
      <c r="AY176" s="84"/>
      <c r="AZ176" s="84"/>
      <c r="BA176" s="84"/>
      <c r="BB176" s="84"/>
      <c r="BC176" s="84"/>
      <c r="BD176" s="84"/>
      <c r="BE176" s="84"/>
      <c r="BF176" s="84"/>
      <c r="BG176" s="84"/>
      <c r="BH176" s="84"/>
    </row>
    <row r="177" spans="1:60" x14ac:dyDescent="0.25">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84"/>
      <c r="Z177" s="84"/>
      <c r="AA177" s="84"/>
      <c r="AB177" s="84"/>
      <c r="AC177" s="84"/>
      <c r="AD177" s="84"/>
      <c r="AE177" s="84"/>
      <c r="AF177" s="84"/>
      <c r="AG177" s="84"/>
      <c r="AH177" s="84"/>
      <c r="AI177" s="84"/>
      <c r="AJ177" s="84"/>
      <c r="AK177" s="84"/>
      <c r="AL177" s="84"/>
      <c r="AM177" s="84"/>
      <c r="AN177" s="84"/>
      <c r="AO177" s="84"/>
      <c r="AP177" s="84"/>
      <c r="AQ177" s="84"/>
      <c r="AR177" s="84"/>
      <c r="AS177" s="84"/>
      <c r="AT177" s="84"/>
      <c r="AU177" s="84"/>
      <c r="AV177" s="84"/>
      <c r="AW177" s="84"/>
      <c r="AX177" s="84"/>
      <c r="AY177" s="84"/>
      <c r="AZ177" s="84"/>
      <c r="BA177" s="84"/>
      <c r="BB177" s="84"/>
      <c r="BC177" s="84"/>
      <c r="BD177" s="84"/>
      <c r="BE177" s="84"/>
      <c r="BF177" s="84"/>
      <c r="BG177" s="84"/>
      <c r="BH177" s="84"/>
    </row>
    <row r="178" spans="1:60" x14ac:dyDescent="0.25">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4"/>
      <c r="AY178" s="84"/>
      <c r="AZ178" s="84"/>
      <c r="BA178" s="84"/>
      <c r="BB178" s="84"/>
      <c r="BC178" s="84"/>
      <c r="BD178" s="84"/>
      <c r="BE178" s="84"/>
      <c r="BF178" s="84"/>
      <c r="BG178" s="84"/>
      <c r="BH178" s="84"/>
    </row>
    <row r="179" spans="1:60" x14ac:dyDescent="0.25">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c r="AA179" s="84"/>
      <c r="AB179" s="84"/>
      <c r="AC179" s="84"/>
      <c r="AD179" s="84"/>
      <c r="AE179" s="84"/>
      <c r="AF179" s="84"/>
      <c r="AG179" s="84"/>
      <c r="AH179" s="84"/>
      <c r="AI179" s="84"/>
      <c r="AJ179" s="84"/>
      <c r="AK179" s="84"/>
      <c r="AL179" s="84"/>
      <c r="AM179" s="84"/>
      <c r="AN179" s="84"/>
      <c r="AO179" s="84"/>
      <c r="AP179" s="84"/>
      <c r="AQ179" s="84"/>
      <c r="AR179" s="84"/>
      <c r="AS179" s="84"/>
      <c r="AT179" s="84"/>
      <c r="AU179" s="84"/>
      <c r="AV179" s="84"/>
      <c r="AW179" s="84"/>
      <c r="AX179" s="84"/>
      <c r="AY179" s="84"/>
      <c r="AZ179" s="84"/>
      <c r="BA179" s="84"/>
      <c r="BB179" s="84"/>
      <c r="BC179" s="84"/>
      <c r="BD179" s="84"/>
      <c r="BE179" s="84"/>
      <c r="BF179" s="84"/>
      <c r="BG179" s="84"/>
      <c r="BH179" s="84"/>
    </row>
    <row r="180" spans="1:60" x14ac:dyDescent="0.25">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c r="AK180" s="84"/>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row>
    <row r="181" spans="1:60" x14ac:dyDescent="0.25">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row>
    <row r="182" spans="1:60" x14ac:dyDescent="0.25">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c r="AK182" s="84"/>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row>
    <row r="183" spans="1:60" x14ac:dyDescent="0.25">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row>
    <row r="184" spans="1:60" x14ac:dyDescent="0.25">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row>
    <row r="185" spans="1:60" x14ac:dyDescent="0.25">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c r="Y185" s="84"/>
      <c r="Z185" s="84"/>
      <c r="AA185" s="84"/>
      <c r="AB185" s="84"/>
      <c r="AC185" s="84"/>
      <c r="AD185" s="84"/>
      <c r="AE185" s="84"/>
      <c r="AF185" s="84"/>
      <c r="AG185" s="84"/>
      <c r="AH185" s="84"/>
      <c r="AI185" s="84"/>
      <c r="AJ185" s="84"/>
      <c r="AK185" s="84"/>
      <c r="AL185" s="84"/>
      <c r="AM185" s="84"/>
      <c r="AN185" s="84"/>
      <c r="AO185" s="84"/>
      <c r="AP185" s="84"/>
      <c r="AQ185" s="84"/>
      <c r="AR185" s="84"/>
      <c r="AS185" s="84"/>
      <c r="AT185" s="84"/>
      <c r="AU185" s="84"/>
      <c r="AV185" s="84"/>
      <c r="AW185" s="84"/>
      <c r="AX185" s="84"/>
      <c r="AY185" s="84"/>
      <c r="AZ185" s="84"/>
      <c r="BA185" s="84"/>
      <c r="BB185" s="84"/>
      <c r="BC185" s="84"/>
      <c r="BD185" s="84"/>
      <c r="BE185" s="84"/>
      <c r="BF185" s="84"/>
      <c r="BG185" s="84"/>
      <c r="BH185" s="84"/>
    </row>
    <row r="186" spans="1:60" x14ac:dyDescent="0.25">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c r="AK186" s="84"/>
      <c r="AL186" s="84"/>
      <c r="AM186" s="84"/>
      <c r="AN186" s="84"/>
      <c r="AO186" s="84"/>
      <c r="AP186" s="84"/>
      <c r="AQ186" s="84"/>
      <c r="AR186" s="84"/>
      <c r="AS186" s="84"/>
      <c r="AT186" s="84"/>
      <c r="AU186" s="84"/>
      <c r="AV186" s="84"/>
      <c r="AW186" s="84"/>
      <c r="AX186" s="84"/>
      <c r="AY186" s="84"/>
      <c r="AZ186" s="84"/>
      <c r="BA186" s="84"/>
      <c r="BB186" s="84"/>
      <c r="BC186" s="84"/>
      <c r="BD186" s="84"/>
      <c r="BE186" s="84"/>
      <c r="BF186" s="84"/>
      <c r="BG186" s="84"/>
      <c r="BH186" s="84"/>
    </row>
    <row r="187" spans="1:60" x14ac:dyDescent="0.25">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84"/>
      <c r="Z187" s="84"/>
      <c r="AA187" s="84"/>
      <c r="AB187" s="84"/>
      <c r="AC187" s="84"/>
      <c r="AD187" s="84"/>
      <c r="AE187" s="84"/>
      <c r="AF187" s="84"/>
      <c r="AG187" s="84"/>
      <c r="AH187" s="84"/>
      <c r="AI187" s="84"/>
      <c r="AJ187" s="84"/>
      <c r="AK187" s="84"/>
      <c r="AL187" s="84"/>
      <c r="AM187" s="84"/>
      <c r="AN187" s="84"/>
      <c r="AO187" s="84"/>
      <c r="AP187" s="84"/>
      <c r="AQ187" s="84"/>
      <c r="AR187" s="84"/>
      <c r="AS187" s="84"/>
      <c r="AT187" s="84"/>
      <c r="AU187" s="84"/>
      <c r="AV187" s="84"/>
      <c r="AW187" s="84"/>
      <c r="AX187" s="84"/>
      <c r="AY187" s="84"/>
      <c r="AZ187" s="84"/>
      <c r="BA187" s="84"/>
      <c r="BB187" s="84"/>
      <c r="BC187" s="84"/>
      <c r="BD187" s="84"/>
      <c r="BE187" s="84"/>
      <c r="BF187" s="84"/>
      <c r="BG187" s="84"/>
      <c r="BH187" s="84"/>
    </row>
    <row r="188" spans="1:60" x14ac:dyDescent="0.25">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c r="AK188" s="84"/>
      <c r="AL188" s="84"/>
      <c r="AM188" s="84"/>
      <c r="AN188" s="84"/>
      <c r="AO188" s="84"/>
      <c r="AP188" s="84"/>
      <c r="AQ188" s="84"/>
      <c r="AR188" s="84"/>
      <c r="AS188" s="84"/>
      <c r="AT188" s="84"/>
      <c r="AU188" s="84"/>
      <c r="AV188" s="84"/>
      <c r="AW188" s="84"/>
      <c r="AX188" s="84"/>
      <c r="AY188" s="84"/>
      <c r="AZ188" s="84"/>
      <c r="BA188" s="84"/>
      <c r="BB188" s="84"/>
      <c r="BC188" s="84"/>
      <c r="BD188" s="84"/>
      <c r="BE188" s="84"/>
      <c r="BF188" s="84"/>
      <c r="BG188" s="84"/>
      <c r="BH188" s="84"/>
    </row>
    <row r="189" spans="1:60" x14ac:dyDescent="0.25">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c r="Y189" s="84"/>
      <c r="Z189" s="84"/>
      <c r="AA189" s="84"/>
      <c r="AB189" s="84"/>
      <c r="AC189" s="84"/>
      <c r="AD189" s="84"/>
      <c r="AE189" s="84"/>
      <c r="AF189" s="84"/>
      <c r="AG189" s="84"/>
      <c r="AH189" s="84"/>
      <c r="AI189" s="84"/>
      <c r="AJ189" s="84"/>
      <c r="AK189" s="84"/>
      <c r="AL189" s="84"/>
      <c r="AM189" s="84"/>
      <c r="AN189" s="84"/>
      <c r="AO189" s="84"/>
      <c r="AP189" s="84"/>
      <c r="AQ189" s="84"/>
      <c r="AR189" s="84"/>
      <c r="AS189" s="84"/>
      <c r="AT189" s="84"/>
      <c r="AU189" s="84"/>
      <c r="AV189" s="84"/>
      <c r="AW189" s="84"/>
      <c r="AX189" s="84"/>
      <c r="AY189" s="84"/>
      <c r="AZ189" s="84"/>
      <c r="BA189" s="84"/>
      <c r="BB189" s="84"/>
      <c r="BC189" s="84"/>
      <c r="BD189" s="84"/>
      <c r="BE189" s="84"/>
      <c r="BF189" s="84"/>
      <c r="BG189" s="84"/>
      <c r="BH189" s="84"/>
    </row>
    <row r="190" spans="1:60" x14ac:dyDescent="0.25">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c r="AK190" s="84"/>
      <c r="AL190" s="84"/>
      <c r="AM190" s="84"/>
      <c r="AN190" s="84"/>
      <c r="AO190" s="84"/>
      <c r="AP190" s="84"/>
      <c r="AQ190" s="84"/>
      <c r="AR190" s="84"/>
      <c r="AS190" s="84"/>
      <c r="AT190" s="84"/>
      <c r="AU190" s="84"/>
      <c r="AV190" s="84"/>
      <c r="AW190" s="84"/>
      <c r="AX190" s="84"/>
      <c r="AY190" s="84"/>
      <c r="AZ190" s="84"/>
      <c r="BA190" s="84"/>
      <c r="BB190" s="84"/>
      <c r="BC190" s="84"/>
      <c r="BD190" s="84"/>
      <c r="BE190" s="84"/>
      <c r="BF190" s="84"/>
      <c r="BG190" s="84"/>
      <c r="BH190" s="84"/>
    </row>
    <row r="191" spans="1:60" x14ac:dyDescent="0.25">
      <c r="A191" s="84"/>
      <c r="J191" s="84"/>
      <c r="K191" s="84"/>
      <c r="L191" s="84"/>
      <c r="M191" s="84"/>
      <c r="N191" s="84"/>
      <c r="O191" s="84"/>
      <c r="P191" s="84"/>
      <c r="Q191" s="84"/>
      <c r="R191" s="84"/>
      <c r="S191" s="84"/>
      <c r="T191" s="84"/>
      <c r="U191" s="84"/>
      <c r="V191" s="84"/>
      <c r="W191" s="84"/>
      <c r="X191" s="84"/>
      <c r="Y191" s="84"/>
      <c r="Z191" s="84"/>
      <c r="AA191" s="84"/>
      <c r="AB191" s="84"/>
      <c r="AC191" s="84"/>
      <c r="AD191" s="84"/>
      <c r="AE191" s="84"/>
      <c r="AF191" s="84"/>
      <c r="AG191" s="84"/>
      <c r="AH191" s="84"/>
      <c r="AI191" s="84"/>
      <c r="AJ191" s="84"/>
      <c r="AK191" s="84"/>
      <c r="AL191" s="84"/>
      <c r="AM191" s="84"/>
      <c r="AN191" s="84"/>
      <c r="AO191" s="84"/>
      <c r="AP191" s="84"/>
      <c r="AQ191" s="84"/>
      <c r="AR191" s="84"/>
      <c r="AS191" s="84"/>
      <c r="AT191" s="84"/>
      <c r="AU191" s="84"/>
      <c r="AV191" s="84"/>
      <c r="AW191" s="84"/>
      <c r="AX191" s="84"/>
      <c r="AY191" s="84"/>
      <c r="AZ191" s="84"/>
      <c r="BA191" s="84"/>
      <c r="BB191" s="84"/>
      <c r="BC191" s="84"/>
      <c r="BD191" s="84"/>
      <c r="BE191" s="84"/>
      <c r="BF191" s="84"/>
      <c r="BG191" s="84"/>
      <c r="BH191" s="84"/>
    </row>
    <row r="192" spans="1:60" x14ac:dyDescent="0.25">
      <c r="A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c r="AK192" s="84"/>
      <c r="AL192" s="84"/>
      <c r="AM192" s="84"/>
      <c r="AN192" s="84"/>
      <c r="AO192" s="84"/>
      <c r="AP192" s="84"/>
      <c r="AQ192" s="84"/>
      <c r="AR192" s="84"/>
      <c r="AS192" s="84"/>
      <c r="AT192" s="84"/>
      <c r="AU192" s="84"/>
      <c r="AV192" s="84"/>
      <c r="AW192" s="84"/>
      <c r="AX192" s="84"/>
      <c r="AY192" s="84"/>
      <c r="AZ192" s="84"/>
      <c r="BA192" s="84"/>
      <c r="BB192" s="84"/>
      <c r="BC192" s="84"/>
      <c r="BD192" s="84"/>
      <c r="BE192" s="84"/>
      <c r="BF192" s="84"/>
      <c r="BG192" s="84"/>
      <c r="BH192" s="84"/>
    </row>
    <row r="193" spans="1:60" x14ac:dyDescent="0.25">
      <c r="A193" s="84"/>
      <c r="J193" s="84"/>
      <c r="K193" s="84"/>
      <c r="L193" s="84"/>
      <c r="M193" s="84"/>
      <c r="N193" s="84"/>
      <c r="O193" s="84"/>
      <c r="P193" s="84"/>
      <c r="Q193" s="84"/>
      <c r="R193" s="84"/>
      <c r="S193" s="84"/>
      <c r="T193" s="84"/>
      <c r="U193" s="84"/>
      <c r="V193" s="84"/>
      <c r="W193" s="84"/>
      <c r="X193" s="84"/>
      <c r="Y193" s="84"/>
      <c r="Z193" s="84"/>
      <c r="AA193" s="84"/>
      <c r="AB193" s="84"/>
      <c r="AC193" s="84"/>
      <c r="AD193" s="84"/>
      <c r="AE193" s="84"/>
      <c r="AF193" s="84"/>
      <c r="AG193" s="84"/>
      <c r="AH193" s="84"/>
      <c r="AI193" s="84"/>
      <c r="AJ193" s="84"/>
      <c r="AK193" s="84"/>
      <c r="AL193" s="84"/>
      <c r="AM193" s="84"/>
      <c r="AN193" s="84"/>
      <c r="AO193" s="84"/>
      <c r="AP193" s="84"/>
      <c r="AQ193" s="84"/>
      <c r="AR193" s="84"/>
      <c r="AS193" s="84"/>
      <c r="AT193" s="84"/>
      <c r="AU193" s="84"/>
      <c r="AV193" s="84"/>
      <c r="AW193" s="84"/>
      <c r="AX193" s="84"/>
      <c r="AY193" s="84"/>
      <c r="AZ193" s="84"/>
      <c r="BA193" s="84"/>
      <c r="BB193" s="84"/>
      <c r="BC193" s="84"/>
      <c r="BD193" s="84"/>
      <c r="BE193" s="84"/>
      <c r="BF193" s="84"/>
      <c r="BG193" s="84"/>
      <c r="BH193" s="84"/>
    </row>
    <row r="194" spans="1:60" x14ac:dyDescent="0.25">
      <c r="A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c r="AK194" s="84"/>
      <c r="AL194" s="84"/>
      <c r="AM194" s="84"/>
      <c r="AN194" s="84"/>
      <c r="AO194" s="84"/>
      <c r="AP194" s="84"/>
      <c r="AQ194" s="84"/>
      <c r="AR194" s="84"/>
      <c r="AS194" s="84"/>
      <c r="AT194" s="84"/>
      <c r="AU194" s="84"/>
      <c r="AV194" s="84"/>
      <c r="AW194" s="84"/>
      <c r="AX194" s="84"/>
      <c r="AY194" s="84"/>
      <c r="AZ194" s="84"/>
      <c r="BA194" s="84"/>
      <c r="BB194" s="84"/>
      <c r="BC194" s="84"/>
      <c r="BD194" s="84"/>
      <c r="BE194" s="84"/>
      <c r="BF194" s="84"/>
      <c r="BG194" s="84"/>
      <c r="BH194" s="84"/>
    </row>
    <row r="195" spans="1:60" x14ac:dyDescent="0.25">
      <c r="A195" s="84"/>
      <c r="J195" s="84"/>
      <c r="K195" s="84"/>
      <c r="L195" s="84"/>
      <c r="M195" s="84"/>
      <c r="N195" s="84"/>
      <c r="O195" s="84"/>
      <c r="P195" s="84"/>
      <c r="Q195" s="84"/>
      <c r="R195" s="84"/>
      <c r="S195" s="84"/>
      <c r="T195" s="84"/>
      <c r="U195" s="84"/>
      <c r="V195" s="84"/>
      <c r="W195" s="84"/>
      <c r="X195" s="84"/>
      <c r="Y195" s="84"/>
      <c r="Z195" s="84"/>
      <c r="AA195" s="84"/>
      <c r="AB195" s="84"/>
      <c r="AC195" s="84"/>
      <c r="AD195" s="84"/>
      <c r="AE195" s="84"/>
      <c r="AF195" s="84"/>
      <c r="AG195" s="84"/>
      <c r="AH195" s="84"/>
      <c r="AI195" s="84"/>
      <c r="AJ195" s="84"/>
      <c r="AK195" s="84"/>
      <c r="AL195" s="84"/>
      <c r="AM195" s="84"/>
      <c r="AN195" s="84"/>
      <c r="AO195" s="84"/>
      <c r="AP195" s="84"/>
      <c r="AQ195" s="84"/>
      <c r="AR195" s="84"/>
      <c r="AS195" s="84"/>
      <c r="AT195" s="84"/>
      <c r="AU195" s="84"/>
      <c r="AV195" s="84"/>
      <c r="AW195" s="84"/>
      <c r="AX195" s="84"/>
      <c r="AY195" s="84"/>
      <c r="AZ195" s="84"/>
      <c r="BA195" s="84"/>
      <c r="BB195" s="84"/>
      <c r="BC195" s="84"/>
      <c r="BD195" s="84"/>
      <c r="BE195" s="84"/>
      <c r="BF195" s="84"/>
      <c r="BG195" s="84"/>
      <c r="BH195" s="84"/>
    </row>
    <row r="196" spans="1:60" x14ac:dyDescent="0.25">
      <c r="A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c r="AK196" s="84"/>
      <c r="AL196" s="84"/>
      <c r="AM196" s="84"/>
      <c r="AN196" s="84"/>
      <c r="AO196" s="84"/>
      <c r="AP196" s="84"/>
      <c r="AQ196" s="84"/>
      <c r="AR196" s="84"/>
      <c r="AS196" s="84"/>
      <c r="AT196" s="84"/>
      <c r="AU196" s="84"/>
      <c r="AV196" s="84"/>
      <c r="AW196" s="84"/>
      <c r="AX196" s="84"/>
      <c r="AY196" s="84"/>
      <c r="AZ196" s="84"/>
      <c r="BA196" s="84"/>
      <c r="BB196" s="84"/>
      <c r="BC196" s="84"/>
      <c r="BD196" s="84"/>
      <c r="BE196" s="84"/>
      <c r="BF196" s="84"/>
      <c r="BG196" s="84"/>
      <c r="BH196" s="84"/>
    </row>
    <row r="197" spans="1:60" x14ac:dyDescent="0.25">
      <c r="A197" s="84"/>
      <c r="J197" s="84"/>
      <c r="K197" s="84"/>
      <c r="L197" s="84"/>
      <c r="M197" s="84"/>
      <c r="N197" s="84"/>
      <c r="O197" s="84"/>
      <c r="P197" s="84"/>
      <c r="Q197" s="84"/>
      <c r="R197" s="84"/>
      <c r="S197" s="84"/>
      <c r="T197" s="84"/>
      <c r="U197" s="84"/>
      <c r="V197" s="84"/>
      <c r="W197" s="84"/>
      <c r="X197" s="84"/>
      <c r="Y197" s="84"/>
      <c r="Z197" s="84"/>
      <c r="AA197" s="84"/>
      <c r="AB197" s="84"/>
      <c r="AC197" s="84"/>
      <c r="AD197" s="84"/>
      <c r="AE197" s="84"/>
      <c r="AF197" s="84"/>
      <c r="AG197" s="84"/>
      <c r="AH197" s="84"/>
      <c r="AI197" s="84"/>
      <c r="AJ197" s="84"/>
      <c r="AK197" s="84"/>
      <c r="AL197" s="84"/>
      <c r="AM197" s="84"/>
      <c r="AN197" s="84"/>
      <c r="AO197" s="84"/>
      <c r="AP197" s="84"/>
      <c r="AQ197" s="84"/>
      <c r="AR197" s="84"/>
      <c r="AS197" s="84"/>
      <c r="AT197" s="84"/>
      <c r="AU197" s="84"/>
      <c r="AV197" s="84"/>
      <c r="AW197" s="84"/>
      <c r="AX197" s="84"/>
      <c r="AY197" s="84"/>
      <c r="AZ197" s="84"/>
      <c r="BA197" s="84"/>
      <c r="BB197" s="84"/>
      <c r="BC197" s="84"/>
      <c r="BD197" s="84"/>
      <c r="BE197" s="84"/>
      <c r="BF197" s="84"/>
      <c r="BG197" s="84"/>
      <c r="BH197" s="84"/>
    </row>
    <row r="198" spans="1:60" x14ac:dyDescent="0.25">
      <c r="A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c r="AK198" s="84"/>
      <c r="AL198" s="84"/>
      <c r="AM198" s="84"/>
      <c r="AN198" s="84"/>
      <c r="AO198" s="84"/>
      <c r="AP198" s="84"/>
      <c r="AQ198" s="84"/>
      <c r="AR198" s="84"/>
      <c r="AS198" s="84"/>
      <c r="AT198" s="84"/>
      <c r="AU198" s="84"/>
      <c r="AV198" s="84"/>
      <c r="AW198" s="84"/>
      <c r="AX198" s="84"/>
      <c r="AY198" s="84"/>
      <c r="AZ198" s="84"/>
      <c r="BA198" s="84"/>
      <c r="BB198" s="84"/>
      <c r="BC198" s="84"/>
      <c r="BD198" s="84"/>
      <c r="BE198" s="84"/>
      <c r="BF198" s="84"/>
      <c r="BG198" s="84"/>
      <c r="BH198" s="84"/>
    </row>
    <row r="199" spans="1:60" x14ac:dyDescent="0.25">
      <c r="A199" s="84"/>
      <c r="J199" s="84"/>
      <c r="K199" s="84"/>
      <c r="L199" s="84"/>
      <c r="M199" s="84"/>
      <c r="N199" s="84"/>
      <c r="O199" s="84"/>
      <c r="P199" s="84"/>
      <c r="Q199" s="84"/>
      <c r="R199" s="84"/>
      <c r="S199" s="84"/>
      <c r="T199" s="84"/>
      <c r="U199" s="84"/>
      <c r="V199" s="84"/>
      <c r="W199" s="84"/>
      <c r="X199" s="84"/>
      <c r="Y199" s="84"/>
      <c r="Z199" s="84"/>
      <c r="AA199" s="84"/>
      <c r="AB199" s="84"/>
      <c r="AC199" s="84"/>
      <c r="AD199" s="84"/>
      <c r="AE199" s="84"/>
      <c r="AF199" s="84"/>
      <c r="AG199" s="84"/>
      <c r="AH199" s="84"/>
      <c r="AI199" s="84"/>
      <c r="AJ199" s="84"/>
      <c r="AK199" s="84"/>
      <c r="AL199" s="84"/>
      <c r="AM199" s="84"/>
      <c r="AN199" s="84"/>
      <c r="AO199" s="84"/>
      <c r="AP199" s="84"/>
      <c r="AQ199" s="84"/>
      <c r="AR199" s="84"/>
      <c r="AS199" s="84"/>
      <c r="AT199" s="84"/>
      <c r="AU199" s="84"/>
      <c r="AV199" s="84"/>
      <c r="AW199" s="84"/>
      <c r="AX199" s="84"/>
      <c r="AY199" s="84"/>
      <c r="AZ199" s="84"/>
      <c r="BA199" s="84"/>
      <c r="BB199" s="84"/>
      <c r="BC199" s="84"/>
      <c r="BD199" s="84"/>
      <c r="BE199" s="84"/>
      <c r="BF199" s="84"/>
      <c r="BG199" s="84"/>
      <c r="BH199" s="84"/>
    </row>
    <row r="200" spans="1:60" x14ac:dyDescent="0.25">
      <c r="A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c r="AK200" s="84"/>
      <c r="AL200" s="84"/>
      <c r="AM200" s="84"/>
      <c r="AN200" s="84"/>
      <c r="AO200" s="84"/>
      <c r="AP200" s="84"/>
      <c r="AQ200" s="84"/>
      <c r="AR200" s="84"/>
      <c r="AS200" s="84"/>
      <c r="AT200" s="84"/>
      <c r="AU200" s="84"/>
      <c r="AV200" s="84"/>
      <c r="AW200" s="84"/>
      <c r="AX200" s="84"/>
      <c r="AY200" s="84"/>
      <c r="AZ200" s="84"/>
      <c r="BA200" s="84"/>
      <c r="BB200" s="84"/>
      <c r="BC200" s="84"/>
      <c r="BD200" s="84"/>
      <c r="BE200" s="84"/>
      <c r="BF200" s="84"/>
      <c r="BG200" s="84"/>
      <c r="BH200" s="84"/>
    </row>
    <row r="201" spans="1:60" x14ac:dyDescent="0.25">
      <c r="A201" s="84"/>
      <c r="J201" s="84"/>
      <c r="K201" s="84"/>
      <c r="L201" s="84"/>
      <c r="M201" s="84"/>
      <c r="N201" s="84"/>
      <c r="O201" s="84"/>
      <c r="P201" s="84"/>
      <c r="Q201" s="84"/>
      <c r="R201" s="84"/>
      <c r="S201" s="84"/>
      <c r="T201" s="84"/>
      <c r="U201" s="84"/>
      <c r="V201" s="84"/>
      <c r="W201" s="84"/>
      <c r="X201" s="84"/>
      <c r="Y201" s="84"/>
      <c r="Z201" s="84"/>
      <c r="AA201" s="84"/>
      <c r="AB201" s="84"/>
      <c r="AC201" s="84"/>
      <c r="AD201" s="84"/>
      <c r="AE201" s="84"/>
      <c r="AF201" s="84"/>
      <c r="AG201" s="84"/>
      <c r="AH201" s="84"/>
      <c r="AI201" s="84"/>
      <c r="AJ201" s="84"/>
      <c r="AK201" s="84"/>
      <c r="AL201" s="84"/>
      <c r="AM201" s="84"/>
      <c r="AN201" s="84"/>
      <c r="AO201" s="84"/>
      <c r="AP201" s="84"/>
      <c r="AQ201" s="84"/>
      <c r="AR201" s="84"/>
      <c r="AS201" s="84"/>
      <c r="AT201" s="84"/>
      <c r="AU201" s="84"/>
      <c r="AV201" s="84"/>
      <c r="AW201" s="84"/>
      <c r="AX201" s="84"/>
      <c r="AY201" s="84"/>
      <c r="AZ201" s="84"/>
      <c r="BA201" s="84"/>
      <c r="BB201" s="84"/>
      <c r="BC201" s="84"/>
      <c r="BD201" s="84"/>
      <c r="BE201" s="84"/>
      <c r="BF201" s="84"/>
      <c r="BG201" s="84"/>
      <c r="BH201" s="84"/>
    </row>
    <row r="202" spans="1:60" x14ac:dyDescent="0.25">
      <c r="A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c r="AK202" s="84"/>
      <c r="AL202" s="84"/>
      <c r="AM202" s="84"/>
      <c r="AN202" s="84"/>
      <c r="AO202" s="84"/>
      <c r="AP202" s="84"/>
      <c r="AQ202" s="84"/>
      <c r="AR202" s="84"/>
      <c r="AS202" s="84"/>
      <c r="AT202" s="84"/>
      <c r="AU202" s="84"/>
      <c r="AV202" s="84"/>
      <c r="AW202" s="84"/>
      <c r="AX202" s="84"/>
      <c r="AY202" s="84"/>
      <c r="AZ202" s="84"/>
      <c r="BA202" s="84"/>
      <c r="BB202" s="84"/>
      <c r="BC202" s="84"/>
      <c r="BD202" s="84"/>
      <c r="BE202" s="84"/>
      <c r="BF202" s="84"/>
      <c r="BG202" s="84"/>
      <c r="BH202" s="84"/>
    </row>
    <row r="203" spans="1:60" x14ac:dyDescent="0.25">
      <c r="A203" s="84"/>
      <c r="J203" s="84"/>
      <c r="K203" s="84"/>
      <c r="L203" s="84"/>
      <c r="M203" s="84"/>
      <c r="N203" s="84"/>
      <c r="O203" s="84"/>
      <c r="P203" s="84"/>
      <c r="Q203" s="84"/>
      <c r="R203" s="84"/>
      <c r="S203" s="84"/>
      <c r="T203" s="84"/>
      <c r="U203" s="84"/>
      <c r="V203" s="84"/>
      <c r="W203" s="84"/>
      <c r="X203" s="84"/>
      <c r="Y203" s="84"/>
      <c r="Z203" s="84"/>
      <c r="AA203" s="84"/>
      <c r="AB203" s="84"/>
      <c r="AC203" s="84"/>
      <c r="AD203" s="84"/>
      <c r="AE203" s="84"/>
      <c r="AF203" s="84"/>
      <c r="AG203" s="84"/>
      <c r="AH203" s="84"/>
      <c r="AI203" s="84"/>
      <c r="AJ203" s="84"/>
      <c r="AK203" s="84"/>
      <c r="AL203" s="84"/>
      <c r="AM203" s="84"/>
      <c r="AN203" s="84"/>
      <c r="AO203" s="84"/>
      <c r="AP203" s="84"/>
      <c r="AQ203" s="84"/>
      <c r="AR203" s="84"/>
      <c r="AS203" s="84"/>
      <c r="AT203" s="84"/>
      <c r="AU203" s="84"/>
      <c r="AV203" s="84"/>
      <c r="AW203" s="84"/>
      <c r="AX203" s="84"/>
      <c r="AY203" s="84"/>
      <c r="AZ203" s="84"/>
      <c r="BA203" s="84"/>
      <c r="BB203" s="84"/>
      <c r="BC203" s="84"/>
      <c r="BD203" s="84"/>
      <c r="BE203" s="84"/>
      <c r="BF203" s="84"/>
      <c r="BG203" s="84"/>
      <c r="BH203" s="84"/>
    </row>
    <row r="204" spans="1:60" x14ac:dyDescent="0.25">
      <c r="A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c r="AK204" s="84"/>
      <c r="AL204" s="84"/>
      <c r="AM204" s="84"/>
      <c r="AN204" s="84"/>
      <c r="AO204" s="84"/>
      <c r="AP204" s="84"/>
      <c r="AQ204" s="84"/>
      <c r="AR204" s="84"/>
      <c r="AS204" s="84"/>
      <c r="AT204" s="84"/>
      <c r="AU204" s="84"/>
      <c r="AV204" s="84"/>
      <c r="AW204" s="84"/>
      <c r="AX204" s="84"/>
      <c r="AY204" s="84"/>
      <c r="AZ204" s="84"/>
      <c r="BA204" s="84"/>
      <c r="BB204" s="84"/>
      <c r="BC204" s="84"/>
      <c r="BD204" s="84"/>
      <c r="BE204" s="84"/>
      <c r="BF204" s="84"/>
      <c r="BG204" s="84"/>
      <c r="BH204" s="84"/>
    </row>
    <row r="205" spans="1:60" x14ac:dyDescent="0.25">
      <c r="A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row>
    <row r="206" spans="1:60" x14ac:dyDescent="0.25">
      <c r="A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c r="AM206" s="84"/>
      <c r="AN206" s="84"/>
      <c r="AO206" s="84"/>
      <c r="AP206" s="84"/>
      <c r="AQ206" s="84"/>
      <c r="AR206" s="84"/>
      <c r="AS206" s="84"/>
      <c r="AT206" s="84"/>
      <c r="AU206" s="84"/>
      <c r="AV206" s="84"/>
      <c r="AW206" s="84"/>
      <c r="AX206" s="84"/>
      <c r="AY206" s="84"/>
      <c r="AZ206" s="84"/>
      <c r="BA206" s="84"/>
      <c r="BB206" s="84"/>
      <c r="BC206" s="84"/>
      <c r="BD206" s="84"/>
      <c r="BE206" s="84"/>
      <c r="BF206" s="84"/>
      <c r="BG206" s="84"/>
      <c r="BH206" s="84"/>
    </row>
    <row r="207" spans="1:60" x14ac:dyDescent="0.25">
      <c r="A207" s="84"/>
      <c r="J207" s="84"/>
      <c r="K207" s="84"/>
      <c r="L207" s="84"/>
      <c r="M207" s="84"/>
      <c r="N207" s="84"/>
      <c r="O207" s="84"/>
      <c r="P207" s="84"/>
      <c r="Q207" s="84"/>
      <c r="R207" s="84"/>
      <c r="S207" s="84"/>
      <c r="T207" s="84"/>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row>
    <row r="208" spans="1:60" x14ac:dyDescent="0.25">
      <c r="A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c r="AM208" s="84"/>
      <c r="AN208" s="84"/>
      <c r="AO208" s="84"/>
      <c r="AP208" s="84"/>
      <c r="AQ208" s="84"/>
      <c r="AR208" s="84"/>
      <c r="AS208" s="84"/>
      <c r="AT208" s="84"/>
      <c r="AU208" s="84"/>
      <c r="AV208" s="84"/>
      <c r="AW208" s="84"/>
      <c r="AX208" s="84"/>
      <c r="AY208" s="84"/>
      <c r="AZ208" s="84"/>
      <c r="BA208" s="84"/>
      <c r="BB208" s="84"/>
      <c r="BC208" s="84"/>
      <c r="BD208" s="84"/>
      <c r="BE208" s="84"/>
      <c r="BF208" s="84"/>
      <c r="BG208" s="84"/>
      <c r="BH208" s="84"/>
    </row>
    <row r="209" spans="1:60" x14ac:dyDescent="0.25">
      <c r="A209" s="84"/>
      <c r="J209" s="84"/>
      <c r="K209" s="84"/>
      <c r="L209" s="84"/>
      <c r="M209" s="84"/>
      <c r="N209" s="84"/>
      <c r="O209" s="84"/>
      <c r="P209" s="84"/>
      <c r="Q209" s="84"/>
      <c r="R209" s="84"/>
      <c r="S209" s="84"/>
      <c r="T209" s="84"/>
      <c r="U209" s="84"/>
      <c r="V209" s="84"/>
      <c r="W209" s="84"/>
      <c r="X209" s="84"/>
      <c r="Y209" s="84"/>
      <c r="Z209" s="84"/>
      <c r="AA209" s="84"/>
      <c r="AB209" s="84"/>
      <c r="AC209" s="84"/>
      <c r="AD209" s="84"/>
      <c r="AE209" s="84"/>
      <c r="AF209" s="84"/>
      <c r="AG209" s="84"/>
      <c r="AH209" s="84"/>
      <c r="AI209" s="84"/>
      <c r="AJ209" s="84"/>
      <c r="AK209" s="84"/>
      <c r="AL209" s="84"/>
      <c r="AM209" s="84"/>
      <c r="AN209" s="84"/>
      <c r="AO209" s="84"/>
      <c r="AP209" s="84"/>
      <c r="AQ209" s="84"/>
      <c r="AR209" s="84"/>
      <c r="AS209" s="84"/>
      <c r="AT209" s="84"/>
      <c r="AU209" s="84"/>
      <c r="AV209" s="84"/>
      <c r="AW209" s="84"/>
      <c r="AX209" s="84"/>
      <c r="AY209" s="84"/>
      <c r="AZ209" s="84"/>
      <c r="BA209" s="84"/>
      <c r="BB209" s="84"/>
      <c r="BC209" s="84"/>
      <c r="BD209" s="84"/>
      <c r="BE209" s="84"/>
      <c r="BF209" s="84"/>
      <c r="BG209" s="84"/>
      <c r="BH209" s="84"/>
    </row>
    <row r="210" spans="1:60" x14ac:dyDescent="0.25">
      <c r="A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row>
    <row r="211" spans="1:60" x14ac:dyDescent="0.25">
      <c r="A211" s="84"/>
      <c r="J211" s="84"/>
      <c r="K211" s="84"/>
      <c r="L211" s="84"/>
      <c r="M211" s="84"/>
      <c r="N211" s="84"/>
      <c r="O211" s="84"/>
      <c r="P211" s="84"/>
      <c r="Q211" s="84"/>
      <c r="R211" s="84"/>
      <c r="S211" s="84"/>
      <c r="T211" s="84"/>
      <c r="U211" s="84"/>
      <c r="V211" s="84"/>
      <c r="W211" s="84"/>
      <c r="X211" s="84"/>
      <c r="Y211" s="84"/>
      <c r="Z211" s="84"/>
      <c r="AA211" s="84"/>
      <c r="AB211" s="84"/>
      <c r="AC211" s="84"/>
      <c r="AD211" s="84"/>
      <c r="AE211" s="84"/>
      <c r="AF211" s="84"/>
      <c r="AG211" s="84"/>
      <c r="AH211" s="84"/>
      <c r="AI211" s="84"/>
      <c r="AJ211" s="84"/>
      <c r="AK211" s="84"/>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row>
    <row r="212" spans="1:60" x14ac:dyDescent="0.25">
      <c r="A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c r="AK212" s="84"/>
      <c r="AL212" s="84"/>
      <c r="AM212" s="84"/>
      <c r="AN212" s="84"/>
      <c r="AO212" s="84"/>
      <c r="AP212" s="84"/>
      <c r="AQ212" s="84"/>
      <c r="AR212" s="84"/>
      <c r="AS212" s="84"/>
      <c r="AT212" s="84"/>
      <c r="AU212" s="84"/>
      <c r="AV212" s="84"/>
      <c r="AW212" s="84"/>
      <c r="AX212" s="84"/>
      <c r="AY212" s="84"/>
      <c r="AZ212" s="84"/>
      <c r="BA212" s="84"/>
      <c r="BB212" s="84"/>
      <c r="BC212" s="84"/>
      <c r="BD212" s="84"/>
      <c r="BE212" s="84"/>
      <c r="BF212" s="84"/>
      <c r="BG212" s="84"/>
      <c r="BH212" s="84"/>
    </row>
    <row r="213" spans="1:60" x14ac:dyDescent="0.25">
      <c r="A213" s="84"/>
      <c r="J213" s="84"/>
      <c r="K213" s="84"/>
      <c r="L213" s="84"/>
      <c r="M213" s="84"/>
      <c r="N213" s="84"/>
      <c r="O213" s="84"/>
      <c r="P213" s="84"/>
      <c r="Q213" s="84"/>
      <c r="R213" s="84"/>
      <c r="S213" s="84"/>
      <c r="T213" s="84"/>
      <c r="U213" s="84"/>
      <c r="V213" s="84"/>
      <c r="W213" s="84"/>
      <c r="X213" s="84"/>
      <c r="Y213" s="84"/>
      <c r="Z213" s="84"/>
      <c r="AA213" s="84"/>
      <c r="AB213" s="84"/>
      <c r="AC213" s="84"/>
      <c r="AD213" s="84"/>
      <c r="AE213" s="84"/>
      <c r="AF213" s="84"/>
      <c r="AG213" s="84"/>
      <c r="AH213" s="84"/>
      <c r="AI213" s="84"/>
      <c r="AJ213" s="84"/>
      <c r="AK213" s="84"/>
      <c r="AL213" s="84"/>
      <c r="AM213" s="84"/>
      <c r="AN213" s="84"/>
      <c r="AO213" s="84"/>
      <c r="AP213" s="84"/>
      <c r="AQ213" s="84"/>
      <c r="AR213" s="84"/>
      <c r="AS213" s="84"/>
      <c r="AT213" s="84"/>
      <c r="AU213" s="84"/>
      <c r="AV213" s="84"/>
      <c r="AW213" s="84"/>
      <c r="AX213" s="84"/>
      <c r="AY213" s="84"/>
      <c r="AZ213" s="84"/>
      <c r="BA213" s="84"/>
      <c r="BB213" s="84"/>
      <c r="BC213" s="84"/>
      <c r="BD213" s="84"/>
      <c r="BE213" s="84"/>
      <c r="BF213" s="84"/>
      <c r="BG213" s="84"/>
      <c r="BH213" s="84"/>
    </row>
    <row r="214" spans="1:60" x14ac:dyDescent="0.25">
      <c r="A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c r="AK214" s="84"/>
      <c r="AL214" s="84"/>
      <c r="AM214" s="84"/>
      <c r="AN214" s="84"/>
      <c r="AO214" s="84"/>
      <c r="AP214" s="84"/>
      <c r="AQ214" s="84"/>
      <c r="AR214" s="84"/>
      <c r="AS214" s="84"/>
      <c r="AT214" s="84"/>
      <c r="AU214" s="84"/>
      <c r="AV214" s="84"/>
      <c r="AW214" s="84"/>
      <c r="AX214" s="84"/>
      <c r="AY214" s="84"/>
      <c r="AZ214" s="84"/>
      <c r="BA214" s="84"/>
      <c r="BB214" s="84"/>
      <c r="BC214" s="84"/>
      <c r="BD214" s="84"/>
      <c r="BE214" s="84"/>
      <c r="BF214" s="84"/>
      <c r="BG214" s="84"/>
      <c r="BH214" s="84"/>
    </row>
    <row r="215" spans="1:60" x14ac:dyDescent="0.25">
      <c r="A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M215" s="84"/>
      <c r="AN215" s="84"/>
      <c r="AO215" s="84"/>
      <c r="AP215" s="84"/>
      <c r="AQ215" s="84"/>
      <c r="AR215" s="84"/>
      <c r="AS215" s="84"/>
      <c r="AT215" s="84"/>
      <c r="AU215" s="84"/>
      <c r="AV215" s="84"/>
      <c r="AW215" s="84"/>
      <c r="AX215" s="84"/>
      <c r="AY215" s="84"/>
      <c r="AZ215" s="84"/>
      <c r="BA215" s="84"/>
      <c r="BB215" s="84"/>
      <c r="BC215" s="84"/>
      <c r="BD215" s="84"/>
      <c r="BE215" s="84"/>
      <c r="BF215" s="84"/>
      <c r="BG215" s="84"/>
      <c r="BH215" s="84"/>
    </row>
    <row r="216" spans="1:60" x14ac:dyDescent="0.25">
      <c r="A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c r="AK216" s="84"/>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row>
    <row r="217" spans="1:60" x14ac:dyDescent="0.25">
      <c r="A217" s="84"/>
      <c r="J217" s="84"/>
      <c r="K217" s="84"/>
      <c r="L217" s="84"/>
      <c r="M217" s="84"/>
      <c r="N217" s="84"/>
      <c r="O217" s="84"/>
      <c r="P217" s="84"/>
      <c r="Q217" s="84"/>
      <c r="R217" s="84"/>
      <c r="S217" s="84"/>
      <c r="T217" s="84"/>
      <c r="U217" s="84"/>
      <c r="V217" s="84"/>
      <c r="W217" s="84"/>
      <c r="X217" s="84"/>
      <c r="Y217" s="84"/>
      <c r="Z217" s="84"/>
      <c r="AA217" s="84"/>
      <c r="AB217" s="84"/>
      <c r="AC217" s="84"/>
      <c r="AD217" s="84"/>
      <c r="AE217" s="84"/>
      <c r="AF217" s="84"/>
      <c r="AG217" s="84"/>
      <c r="AH217" s="84"/>
      <c r="AI217" s="84"/>
      <c r="AJ217" s="84"/>
      <c r="AK217" s="84"/>
      <c r="AL217" s="84"/>
      <c r="AM217" s="84"/>
      <c r="AN217" s="84"/>
      <c r="AO217" s="84"/>
      <c r="AP217" s="84"/>
      <c r="AQ217" s="84"/>
      <c r="AR217" s="84"/>
      <c r="AS217" s="84"/>
      <c r="AT217" s="84"/>
      <c r="AU217" s="84"/>
      <c r="AV217" s="84"/>
      <c r="AW217" s="84"/>
      <c r="AX217" s="84"/>
      <c r="AY217" s="84"/>
      <c r="AZ217" s="84"/>
      <c r="BA217" s="84"/>
      <c r="BB217" s="84"/>
      <c r="BC217" s="84"/>
      <c r="BD217" s="84"/>
      <c r="BE217" s="84"/>
      <c r="BF217" s="84"/>
      <c r="BG217" s="84"/>
      <c r="BH217" s="84"/>
    </row>
    <row r="218" spans="1:60" x14ac:dyDescent="0.25">
      <c r="A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c r="AL218" s="84"/>
      <c r="AM218" s="84"/>
      <c r="AN218" s="84"/>
      <c r="AO218" s="84"/>
      <c r="AP218" s="84"/>
      <c r="AQ218" s="84"/>
      <c r="AR218" s="84"/>
      <c r="AS218" s="84"/>
      <c r="AT218" s="84"/>
      <c r="AU218" s="84"/>
      <c r="AV218" s="84"/>
      <c r="AW218" s="84"/>
      <c r="AX218" s="84"/>
      <c r="AY218" s="84"/>
      <c r="AZ218" s="84"/>
      <c r="BA218" s="84"/>
      <c r="BB218" s="84"/>
      <c r="BC218" s="84"/>
      <c r="BD218" s="84"/>
      <c r="BE218" s="84"/>
      <c r="BF218" s="84"/>
      <c r="BG218" s="84"/>
      <c r="BH218" s="84"/>
    </row>
    <row r="219" spans="1:60" x14ac:dyDescent="0.25">
      <c r="A219" s="84"/>
      <c r="J219" s="84"/>
      <c r="K219" s="84"/>
      <c r="L219" s="84"/>
      <c r="M219" s="84"/>
      <c r="N219" s="84"/>
      <c r="O219" s="84"/>
      <c r="P219" s="84"/>
      <c r="Q219" s="84"/>
      <c r="R219" s="84"/>
      <c r="S219" s="84"/>
      <c r="T219" s="84"/>
      <c r="U219" s="84"/>
      <c r="V219" s="84"/>
      <c r="W219" s="84"/>
      <c r="X219" s="84"/>
      <c r="Y219" s="84"/>
      <c r="Z219" s="84"/>
      <c r="AA219" s="84"/>
      <c r="AB219" s="84"/>
      <c r="AC219" s="84"/>
      <c r="AD219" s="84"/>
      <c r="AE219" s="84"/>
      <c r="AF219" s="84"/>
      <c r="AG219" s="84"/>
      <c r="AH219" s="84"/>
      <c r="AI219" s="84"/>
      <c r="AJ219" s="84"/>
      <c r="AK219" s="84"/>
      <c r="AL219" s="84"/>
      <c r="AM219" s="84"/>
      <c r="AN219" s="84"/>
      <c r="AO219" s="84"/>
      <c r="AP219" s="84"/>
      <c r="AQ219" s="84"/>
      <c r="AR219" s="84"/>
      <c r="AS219" s="84"/>
      <c r="AT219" s="84"/>
      <c r="AU219" s="84"/>
      <c r="AV219" s="84"/>
      <c r="AW219" s="84"/>
      <c r="AX219" s="84"/>
      <c r="AY219" s="84"/>
      <c r="AZ219" s="84"/>
      <c r="BA219" s="84"/>
      <c r="BB219" s="84"/>
      <c r="BC219" s="84"/>
      <c r="BD219" s="84"/>
      <c r="BE219" s="84"/>
      <c r="BF219" s="84"/>
      <c r="BG219" s="84"/>
      <c r="BH219" s="84"/>
    </row>
    <row r="220" spans="1:60" x14ac:dyDescent="0.25">
      <c r="A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c r="AL220" s="84"/>
      <c r="AM220" s="84"/>
      <c r="AN220" s="84"/>
      <c r="AO220" s="84"/>
      <c r="AP220" s="84"/>
      <c r="AQ220" s="84"/>
      <c r="AR220" s="84"/>
      <c r="AS220" s="84"/>
      <c r="AT220" s="84"/>
      <c r="AU220" s="84"/>
      <c r="AV220" s="84"/>
      <c r="AW220" s="84"/>
      <c r="AX220" s="84"/>
      <c r="AY220" s="84"/>
      <c r="AZ220" s="84"/>
      <c r="BA220" s="84"/>
      <c r="BB220" s="84"/>
      <c r="BC220" s="84"/>
      <c r="BD220" s="84"/>
      <c r="BE220" s="84"/>
      <c r="BF220" s="84"/>
      <c r="BG220" s="84"/>
      <c r="BH220" s="84"/>
    </row>
    <row r="221" spans="1:60" x14ac:dyDescent="0.25">
      <c r="A221" s="84"/>
      <c r="J221" s="84"/>
      <c r="K221" s="84"/>
      <c r="L221" s="84"/>
      <c r="M221" s="84"/>
      <c r="N221" s="84"/>
      <c r="O221" s="84"/>
      <c r="P221" s="84"/>
      <c r="Q221" s="84"/>
      <c r="R221" s="84"/>
      <c r="S221" s="84"/>
      <c r="T221" s="84"/>
      <c r="U221" s="84"/>
      <c r="V221" s="84"/>
      <c r="W221" s="84"/>
      <c r="X221" s="84"/>
      <c r="Y221" s="84"/>
      <c r="Z221" s="84"/>
      <c r="AA221" s="84"/>
      <c r="AB221" s="84"/>
      <c r="AC221" s="84"/>
      <c r="AD221" s="84"/>
      <c r="AE221" s="84"/>
      <c r="AF221" s="84"/>
      <c r="AG221" s="84"/>
      <c r="AH221" s="84"/>
      <c r="AI221" s="84"/>
      <c r="AJ221" s="84"/>
      <c r="AK221" s="84"/>
      <c r="AL221" s="84"/>
      <c r="AM221" s="84"/>
      <c r="AN221" s="84"/>
      <c r="AO221" s="84"/>
      <c r="AP221" s="84"/>
      <c r="AQ221" s="84"/>
      <c r="AR221" s="84"/>
      <c r="AS221" s="84"/>
      <c r="AT221" s="84"/>
      <c r="AU221" s="84"/>
      <c r="AV221" s="84"/>
      <c r="AW221" s="84"/>
      <c r="AX221" s="84"/>
      <c r="AY221" s="84"/>
      <c r="AZ221" s="84"/>
      <c r="BA221" s="84"/>
      <c r="BB221" s="84"/>
      <c r="BC221" s="84"/>
      <c r="BD221" s="84"/>
      <c r="BE221" s="84"/>
      <c r="BF221" s="84"/>
      <c r="BG221" s="84"/>
      <c r="BH221" s="84"/>
    </row>
    <row r="222" spans="1:60" x14ac:dyDescent="0.25">
      <c r="A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c r="AK222" s="84"/>
      <c r="AL222" s="84"/>
      <c r="AM222" s="84"/>
      <c r="AN222" s="84"/>
      <c r="AO222" s="84"/>
      <c r="AP222" s="84"/>
      <c r="AQ222" s="84"/>
      <c r="AR222" s="84"/>
      <c r="AS222" s="84"/>
      <c r="AT222" s="84"/>
      <c r="AU222" s="84"/>
      <c r="AV222" s="84"/>
      <c r="AW222" s="84"/>
      <c r="AX222" s="84"/>
      <c r="AY222" s="84"/>
      <c r="AZ222" s="84"/>
      <c r="BA222" s="84"/>
      <c r="BB222" s="84"/>
      <c r="BC222" s="84"/>
      <c r="BD222" s="84"/>
      <c r="BE222" s="84"/>
      <c r="BF222" s="84"/>
      <c r="BG222" s="84"/>
      <c r="BH222" s="84"/>
    </row>
    <row r="223" spans="1:60" x14ac:dyDescent="0.25">
      <c r="A223" s="84"/>
      <c r="J223" s="84"/>
      <c r="K223" s="84"/>
      <c r="L223" s="84"/>
      <c r="M223" s="84"/>
      <c r="N223" s="84"/>
      <c r="O223" s="84"/>
      <c r="P223" s="84"/>
      <c r="Q223" s="84"/>
      <c r="R223" s="84"/>
      <c r="S223" s="84"/>
      <c r="T223" s="84"/>
      <c r="U223" s="84"/>
      <c r="V223" s="84"/>
      <c r="W223" s="84"/>
      <c r="X223" s="84"/>
      <c r="Y223" s="84"/>
      <c r="Z223" s="84"/>
      <c r="AA223" s="84"/>
      <c r="AB223" s="84"/>
      <c r="AC223" s="84"/>
      <c r="AD223" s="84"/>
      <c r="AE223" s="84"/>
      <c r="AF223" s="84"/>
      <c r="AG223" s="84"/>
      <c r="AH223" s="84"/>
      <c r="AI223" s="84"/>
      <c r="AJ223" s="84"/>
      <c r="AK223" s="84"/>
      <c r="AL223" s="84"/>
      <c r="AM223" s="84"/>
      <c r="AN223" s="84"/>
      <c r="AO223" s="84"/>
      <c r="AP223" s="84"/>
      <c r="AQ223" s="84"/>
      <c r="AR223" s="84"/>
      <c r="AS223" s="84"/>
      <c r="AT223" s="84"/>
      <c r="AU223" s="84"/>
      <c r="AV223" s="84"/>
      <c r="AW223" s="84"/>
      <c r="AX223" s="84"/>
      <c r="AY223" s="84"/>
      <c r="AZ223" s="84"/>
      <c r="BA223" s="84"/>
      <c r="BB223" s="84"/>
      <c r="BC223" s="84"/>
      <c r="BD223" s="84"/>
      <c r="BE223" s="84"/>
      <c r="BF223" s="84"/>
      <c r="BG223" s="84"/>
      <c r="BH223" s="84"/>
    </row>
    <row r="224" spans="1:60" x14ac:dyDescent="0.25">
      <c r="A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c r="AK224" s="84"/>
      <c r="AL224" s="84"/>
      <c r="AM224" s="84"/>
      <c r="AN224" s="84"/>
      <c r="AO224" s="84"/>
      <c r="AP224" s="84"/>
      <c r="AQ224" s="84"/>
      <c r="AR224" s="84"/>
      <c r="AS224" s="84"/>
      <c r="AT224" s="84"/>
      <c r="AU224" s="84"/>
      <c r="AV224" s="84"/>
      <c r="AW224" s="84"/>
      <c r="AX224" s="84"/>
      <c r="AY224" s="84"/>
      <c r="AZ224" s="84"/>
      <c r="BA224" s="84"/>
      <c r="BB224" s="84"/>
      <c r="BC224" s="84"/>
      <c r="BD224" s="84"/>
      <c r="BE224" s="84"/>
      <c r="BF224" s="84"/>
      <c r="BG224" s="84"/>
      <c r="BH224" s="84"/>
    </row>
    <row r="225" spans="1:60" x14ac:dyDescent="0.25">
      <c r="A225" s="84"/>
      <c r="J225" s="84"/>
      <c r="K225" s="84"/>
      <c r="L225" s="84"/>
      <c r="M225" s="84"/>
      <c r="N225" s="84"/>
      <c r="O225" s="84"/>
      <c r="P225" s="84"/>
      <c r="Q225" s="84"/>
      <c r="R225" s="84"/>
      <c r="S225" s="84"/>
      <c r="T225" s="84"/>
      <c r="U225" s="84"/>
      <c r="V225" s="84"/>
      <c r="W225" s="84"/>
      <c r="X225" s="84"/>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row>
    <row r="226" spans="1:60" x14ac:dyDescent="0.25">
      <c r="A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row>
    <row r="227" spans="1:60" x14ac:dyDescent="0.25">
      <c r="A227" s="84"/>
      <c r="J227" s="84"/>
      <c r="K227" s="84"/>
      <c r="L227" s="84"/>
      <c r="M227" s="84"/>
      <c r="N227" s="84"/>
      <c r="O227" s="84"/>
      <c r="P227" s="84"/>
      <c r="Q227" s="84"/>
      <c r="R227" s="84"/>
      <c r="S227" s="84"/>
      <c r="T227" s="84"/>
      <c r="U227" s="84"/>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4"/>
      <c r="AX227" s="84"/>
      <c r="AY227" s="84"/>
      <c r="AZ227" s="84"/>
      <c r="BA227" s="84"/>
      <c r="BB227" s="84"/>
      <c r="BC227" s="84"/>
      <c r="BD227" s="84"/>
      <c r="BE227" s="84"/>
      <c r="BF227" s="84"/>
      <c r="BG227" s="84"/>
      <c r="BH227" s="84"/>
    </row>
    <row r="228" spans="1:60" x14ac:dyDescent="0.25">
      <c r="A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4"/>
      <c r="AY228" s="84"/>
      <c r="AZ228" s="84"/>
      <c r="BA228" s="84"/>
      <c r="BB228" s="84"/>
      <c r="BC228" s="84"/>
      <c r="BD228" s="84"/>
      <c r="BE228" s="84"/>
      <c r="BF228" s="84"/>
      <c r="BG228" s="84"/>
      <c r="BH228" s="84"/>
    </row>
    <row r="229" spans="1:60" x14ac:dyDescent="0.25">
      <c r="A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c r="AM229" s="84"/>
      <c r="AN229" s="84"/>
      <c r="AO229" s="84"/>
      <c r="AP229" s="84"/>
      <c r="AQ229" s="84"/>
      <c r="AR229" s="84"/>
      <c r="AS229" s="84"/>
      <c r="AT229" s="84"/>
      <c r="AU229" s="84"/>
      <c r="AV229" s="84"/>
      <c r="AW229" s="84"/>
      <c r="AX229" s="84"/>
      <c r="AY229" s="84"/>
      <c r="AZ229" s="84"/>
      <c r="BA229" s="84"/>
      <c r="BB229" s="84"/>
      <c r="BC229" s="84"/>
      <c r="BD229" s="84"/>
      <c r="BE229" s="84"/>
      <c r="BF229" s="84"/>
      <c r="BG229" s="84"/>
      <c r="BH229" s="84"/>
    </row>
    <row r="230" spans="1:60" x14ac:dyDescent="0.25">
      <c r="A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c r="AK230" s="84"/>
      <c r="AL230" s="84"/>
      <c r="AM230" s="84"/>
      <c r="AN230" s="84"/>
      <c r="AO230" s="84"/>
      <c r="AP230" s="84"/>
      <c r="AQ230" s="84"/>
      <c r="AR230" s="84"/>
      <c r="AS230" s="84"/>
      <c r="AT230" s="84"/>
      <c r="AU230" s="84"/>
      <c r="AV230" s="84"/>
      <c r="AW230" s="84"/>
      <c r="AX230" s="84"/>
      <c r="AY230" s="84"/>
      <c r="AZ230" s="84"/>
      <c r="BA230" s="84"/>
      <c r="BB230" s="84"/>
      <c r="BC230" s="84"/>
      <c r="BD230" s="84"/>
      <c r="BE230" s="84"/>
      <c r="BF230" s="84"/>
      <c r="BG230" s="84"/>
      <c r="BH230" s="84"/>
    </row>
    <row r="231" spans="1:60" x14ac:dyDescent="0.25">
      <c r="A231" s="84"/>
      <c r="J231" s="84"/>
      <c r="K231" s="84"/>
      <c r="L231" s="84"/>
      <c r="M231" s="84"/>
      <c r="N231" s="84"/>
      <c r="O231" s="84"/>
      <c r="P231" s="84"/>
      <c r="Q231" s="84"/>
      <c r="R231" s="84"/>
      <c r="S231" s="84"/>
      <c r="T231" s="84"/>
      <c r="U231" s="84"/>
      <c r="V231" s="84"/>
      <c r="W231" s="84"/>
      <c r="X231" s="84"/>
      <c r="Y231" s="84"/>
      <c r="Z231" s="84"/>
      <c r="AA231" s="84"/>
      <c r="AB231" s="84"/>
      <c r="AC231" s="84"/>
      <c r="AD231" s="84"/>
      <c r="AE231" s="84"/>
      <c r="AF231" s="84"/>
      <c r="AG231" s="84"/>
      <c r="AH231" s="84"/>
      <c r="AI231" s="84"/>
      <c r="AJ231" s="84"/>
      <c r="AK231" s="84"/>
      <c r="AL231" s="84"/>
      <c r="AM231" s="84"/>
      <c r="AN231" s="84"/>
      <c r="AO231" s="84"/>
      <c r="AP231" s="84"/>
      <c r="AQ231" s="84"/>
      <c r="AR231" s="84"/>
      <c r="AS231" s="84"/>
      <c r="AT231" s="84"/>
      <c r="AU231" s="84"/>
      <c r="AV231" s="84"/>
      <c r="AW231" s="84"/>
      <c r="AX231" s="84"/>
      <c r="AY231" s="84"/>
      <c r="AZ231" s="84"/>
      <c r="BA231" s="84"/>
      <c r="BB231" s="84"/>
      <c r="BC231" s="84"/>
      <c r="BD231" s="84"/>
      <c r="BE231" s="84"/>
      <c r="BF231" s="84"/>
      <c r="BG231" s="84"/>
      <c r="BH231" s="84"/>
    </row>
    <row r="232" spans="1:60" x14ac:dyDescent="0.25">
      <c r="A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c r="AK232" s="84"/>
      <c r="AL232" s="84"/>
      <c r="AM232" s="84"/>
      <c r="AN232" s="84"/>
      <c r="AO232" s="84"/>
      <c r="AP232" s="84"/>
      <c r="AQ232" s="84"/>
      <c r="AR232" s="84"/>
      <c r="AS232" s="84"/>
      <c r="AT232" s="84"/>
      <c r="AU232" s="84"/>
      <c r="AV232" s="84"/>
      <c r="AW232" s="84"/>
      <c r="AX232" s="84"/>
      <c r="AY232" s="84"/>
      <c r="AZ232" s="84"/>
      <c r="BA232" s="84"/>
      <c r="BB232" s="84"/>
      <c r="BC232" s="84"/>
      <c r="BD232" s="84"/>
      <c r="BE232" s="84"/>
      <c r="BF232" s="84"/>
      <c r="BG232" s="84"/>
      <c r="BH232" s="84"/>
    </row>
    <row r="233" spans="1:60" x14ac:dyDescent="0.25">
      <c r="A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c r="AM233" s="84"/>
      <c r="AN233" s="84"/>
      <c r="AO233" s="84"/>
      <c r="AP233" s="84"/>
      <c r="AQ233" s="84"/>
      <c r="AR233" s="84"/>
      <c r="AS233" s="84"/>
      <c r="AT233" s="84"/>
      <c r="AU233" s="84"/>
      <c r="AV233" s="84"/>
      <c r="AW233" s="84"/>
      <c r="AX233" s="84"/>
      <c r="AY233" s="84"/>
      <c r="AZ233" s="84"/>
      <c r="BA233" s="84"/>
      <c r="BB233" s="84"/>
      <c r="BC233" s="84"/>
      <c r="BD233" s="84"/>
      <c r="BE233" s="84"/>
      <c r="BF233" s="84"/>
      <c r="BG233" s="84"/>
      <c r="BH233" s="84"/>
    </row>
    <row r="234" spans="1:60" x14ac:dyDescent="0.25">
      <c r="A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c r="AK234" s="84"/>
      <c r="AL234" s="84"/>
      <c r="AM234" s="84"/>
      <c r="AN234" s="84"/>
      <c r="AO234" s="84"/>
      <c r="AP234" s="84"/>
      <c r="AQ234" s="84"/>
      <c r="AR234" s="84"/>
      <c r="AS234" s="84"/>
      <c r="AT234" s="84"/>
      <c r="AU234" s="84"/>
      <c r="AV234" s="84"/>
      <c r="AW234" s="84"/>
      <c r="AX234" s="84"/>
      <c r="AY234" s="84"/>
      <c r="AZ234" s="84"/>
      <c r="BA234" s="84"/>
      <c r="BB234" s="84"/>
      <c r="BC234" s="84"/>
      <c r="BD234" s="84"/>
      <c r="BE234" s="84"/>
      <c r="BF234" s="84"/>
      <c r="BG234" s="84"/>
      <c r="BH234" s="84"/>
    </row>
    <row r="235" spans="1:60" x14ac:dyDescent="0.25">
      <c r="A235" s="84"/>
      <c r="J235" s="84"/>
      <c r="K235" s="84"/>
      <c r="L235" s="84"/>
      <c r="M235" s="84"/>
      <c r="N235" s="84"/>
      <c r="O235" s="84"/>
      <c r="P235" s="84"/>
      <c r="Q235" s="84"/>
      <c r="R235" s="84"/>
      <c r="S235" s="84"/>
      <c r="T235" s="84"/>
      <c r="U235" s="84"/>
      <c r="V235" s="84"/>
      <c r="W235" s="84"/>
      <c r="X235" s="84"/>
      <c r="Y235" s="84"/>
      <c r="Z235" s="84"/>
      <c r="AA235" s="84"/>
      <c r="AB235" s="84"/>
      <c r="AC235" s="84"/>
      <c r="AD235" s="84"/>
      <c r="AE235" s="84"/>
      <c r="AF235" s="84"/>
      <c r="AG235" s="84"/>
      <c r="AH235" s="84"/>
      <c r="AI235" s="84"/>
      <c r="AJ235" s="84"/>
      <c r="AK235" s="84"/>
      <c r="AL235" s="84"/>
      <c r="AM235" s="84"/>
      <c r="AN235" s="84"/>
      <c r="AO235" s="84"/>
      <c r="AP235" s="84"/>
      <c r="AQ235" s="84"/>
      <c r="AR235" s="84"/>
      <c r="AS235" s="84"/>
      <c r="AT235" s="84"/>
      <c r="AU235" s="84"/>
      <c r="AV235" s="84"/>
      <c r="AW235" s="84"/>
      <c r="AX235" s="84"/>
      <c r="AY235" s="84"/>
      <c r="AZ235" s="84"/>
      <c r="BA235" s="84"/>
      <c r="BB235" s="84"/>
      <c r="BC235" s="84"/>
      <c r="BD235" s="84"/>
      <c r="BE235" s="84"/>
      <c r="BF235" s="84"/>
      <c r="BG235" s="84"/>
      <c r="BH235" s="84"/>
    </row>
    <row r="236" spans="1:60" x14ac:dyDescent="0.25">
      <c r="A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c r="AK236" s="84"/>
      <c r="AL236" s="84"/>
      <c r="AM236" s="84"/>
      <c r="AN236" s="84"/>
      <c r="AO236" s="84"/>
      <c r="AP236" s="84"/>
      <c r="AQ236" s="84"/>
      <c r="AR236" s="84"/>
      <c r="AS236" s="84"/>
      <c r="AT236" s="84"/>
      <c r="AU236" s="84"/>
      <c r="AV236" s="84"/>
      <c r="AW236" s="84"/>
      <c r="AX236" s="84"/>
      <c r="AY236" s="84"/>
      <c r="AZ236" s="84"/>
      <c r="BA236" s="84"/>
      <c r="BB236" s="84"/>
      <c r="BC236" s="84"/>
      <c r="BD236" s="84"/>
      <c r="BE236" s="84"/>
      <c r="BF236" s="84"/>
      <c r="BG236" s="84"/>
      <c r="BH236" s="84"/>
    </row>
    <row r="237" spans="1:60" x14ac:dyDescent="0.25">
      <c r="A237" s="84"/>
      <c r="J237" s="84"/>
      <c r="K237" s="84"/>
      <c r="L237" s="84"/>
      <c r="M237" s="84"/>
      <c r="N237" s="84"/>
      <c r="O237" s="84"/>
      <c r="P237" s="84"/>
      <c r="Q237" s="84"/>
      <c r="R237" s="84"/>
      <c r="S237" s="84"/>
      <c r="T237" s="84"/>
      <c r="U237" s="84"/>
      <c r="V237" s="84"/>
      <c r="W237" s="84"/>
      <c r="X237" s="84"/>
      <c r="Y237" s="84"/>
      <c r="Z237" s="84"/>
      <c r="AA237" s="84"/>
      <c r="AB237" s="84"/>
      <c r="AC237" s="84"/>
      <c r="AD237" s="84"/>
      <c r="AE237" s="84"/>
      <c r="AF237" s="84"/>
      <c r="AG237" s="84"/>
      <c r="AH237" s="84"/>
      <c r="AI237" s="84"/>
      <c r="AJ237" s="84"/>
      <c r="AK237" s="84"/>
      <c r="AL237" s="84"/>
      <c r="AM237" s="84"/>
      <c r="AN237" s="84"/>
      <c r="AO237" s="84"/>
      <c r="AP237" s="84"/>
      <c r="AQ237" s="84"/>
      <c r="AR237" s="84"/>
      <c r="AS237" s="84"/>
      <c r="AT237" s="84"/>
      <c r="AU237" s="84"/>
      <c r="AV237" s="84"/>
      <c r="AW237" s="84"/>
      <c r="AX237" s="84"/>
      <c r="AY237" s="84"/>
      <c r="AZ237" s="84"/>
      <c r="BA237" s="84"/>
      <c r="BB237" s="84"/>
      <c r="BC237" s="84"/>
      <c r="BD237" s="84"/>
      <c r="BE237" s="84"/>
      <c r="BF237" s="84"/>
      <c r="BG237" s="84"/>
      <c r="BH237" s="84"/>
    </row>
    <row r="238" spans="1:60" x14ac:dyDescent="0.25">
      <c r="A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c r="AK238" s="84"/>
      <c r="AL238" s="84"/>
      <c r="AM238" s="84"/>
      <c r="AN238" s="84"/>
      <c r="AO238" s="84"/>
      <c r="AP238" s="84"/>
      <c r="AQ238" s="84"/>
      <c r="AR238" s="84"/>
      <c r="AS238" s="84"/>
      <c r="AT238" s="84"/>
      <c r="AU238" s="84"/>
      <c r="AV238" s="84"/>
      <c r="AW238" s="84"/>
      <c r="AX238" s="84"/>
      <c r="AY238" s="84"/>
      <c r="AZ238" s="84"/>
      <c r="BA238" s="84"/>
      <c r="BB238" s="84"/>
      <c r="BC238" s="84"/>
      <c r="BD238" s="84"/>
      <c r="BE238" s="84"/>
      <c r="BF238" s="84"/>
      <c r="BG238" s="84"/>
      <c r="BH238" s="84"/>
    </row>
    <row r="239" spans="1:60" x14ac:dyDescent="0.25">
      <c r="A239" s="84"/>
      <c r="J239" s="84"/>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c r="AZ239" s="84"/>
      <c r="BA239" s="84"/>
      <c r="BB239" s="84"/>
      <c r="BC239" s="84"/>
      <c r="BD239" s="84"/>
      <c r="BE239" s="84"/>
      <c r="BF239" s="84"/>
      <c r="BG239" s="84"/>
      <c r="BH239" s="84"/>
    </row>
    <row r="240" spans="1:60" x14ac:dyDescent="0.25">
      <c r="A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c r="AK240" s="84"/>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row>
    <row r="241" spans="1:60" x14ac:dyDescent="0.25">
      <c r="A241" s="84"/>
      <c r="J241" s="84"/>
      <c r="K241" s="84"/>
      <c r="L241" s="84"/>
      <c r="M241" s="84"/>
      <c r="N241" s="84"/>
      <c r="O241" s="84"/>
      <c r="P241" s="84"/>
      <c r="Q241" s="84"/>
      <c r="R241" s="84"/>
      <c r="S241" s="84"/>
      <c r="T241" s="84"/>
      <c r="U241" s="84"/>
      <c r="V241" s="84"/>
      <c r="W241" s="84"/>
      <c r="X241" s="84"/>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c r="AZ241" s="84"/>
      <c r="BA241" s="84"/>
      <c r="BB241" s="84"/>
      <c r="BC241" s="84"/>
      <c r="BD241" s="84"/>
      <c r="BE241" s="84"/>
      <c r="BF241" s="84"/>
      <c r="BG241" s="84"/>
      <c r="BH241" s="84"/>
    </row>
    <row r="242" spans="1:60" x14ac:dyDescent="0.25">
      <c r="A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c r="AK242" s="84"/>
      <c r="AL242" s="84"/>
      <c r="AM242" s="84"/>
      <c r="AN242" s="84"/>
      <c r="AO242" s="84"/>
      <c r="AP242" s="84"/>
      <c r="AQ242" s="84"/>
      <c r="AR242" s="84"/>
      <c r="AS242" s="84"/>
      <c r="AT242" s="84"/>
      <c r="AU242" s="84"/>
      <c r="AV242" s="84"/>
      <c r="AW242" s="84"/>
      <c r="AX242" s="84"/>
      <c r="AY242" s="84"/>
      <c r="AZ242" s="84"/>
      <c r="BA242" s="84"/>
      <c r="BB242" s="84"/>
      <c r="BC242" s="84"/>
      <c r="BD242" s="84"/>
      <c r="BE242" s="84"/>
      <c r="BF242" s="84"/>
      <c r="BG242" s="84"/>
      <c r="BH242" s="84"/>
    </row>
    <row r="243" spans="1:60" x14ac:dyDescent="0.25">
      <c r="A243" s="84"/>
      <c r="J243" s="84"/>
      <c r="K243" s="84"/>
      <c r="L243" s="84"/>
      <c r="M243" s="84"/>
      <c r="N243" s="84"/>
      <c r="O243" s="84"/>
      <c r="P243" s="84"/>
      <c r="Q243" s="84"/>
      <c r="R243" s="84"/>
      <c r="S243" s="84"/>
      <c r="T243" s="84"/>
      <c r="U243" s="84"/>
      <c r="V243" s="84"/>
      <c r="W243" s="84"/>
      <c r="X243" s="84"/>
      <c r="Y243" s="84"/>
      <c r="Z243" s="84"/>
      <c r="AA243" s="84"/>
      <c r="AB243" s="84"/>
      <c r="AC243" s="84"/>
      <c r="AD243" s="84"/>
      <c r="AE243" s="84"/>
      <c r="AF243" s="84"/>
      <c r="AG243" s="84"/>
      <c r="AH243" s="84"/>
      <c r="AI243" s="84"/>
      <c r="AJ243" s="84"/>
      <c r="AK243" s="84"/>
      <c r="AL243" s="84"/>
      <c r="AM243" s="84"/>
      <c r="AN243" s="84"/>
      <c r="AO243" s="84"/>
      <c r="AP243" s="84"/>
      <c r="AQ243" s="84"/>
      <c r="AR243" s="84"/>
      <c r="AS243" s="84"/>
      <c r="AT243" s="84"/>
      <c r="AU243" s="84"/>
      <c r="AV243" s="84"/>
      <c r="AW243" s="84"/>
      <c r="AX243" s="84"/>
      <c r="AY243" s="84"/>
      <c r="AZ243" s="84"/>
      <c r="BA243" s="84"/>
      <c r="BB243" s="84"/>
      <c r="BC243" s="84"/>
      <c r="BD243" s="84"/>
      <c r="BE243" s="84"/>
      <c r="BF243" s="84"/>
      <c r="BG243" s="84"/>
      <c r="BH243" s="84"/>
    </row>
    <row r="244" spans="1:60" x14ac:dyDescent="0.25">
      <c r="A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c r="AK244" s="84"/>
      <c r="AL244" s="84"/>
      <c r="AM244" s="84"/>
      <c r="AN244" s="84"/>
      <c r="AO244" s="84"/>
      <c r="AP244" s="84"/>
      <c r="AQ244" s="84"/>
      <c r="AR244" s="84"/>
      <c r="AS244" s="84"/>
      <c r="AT244" s="84"/>
      <c r="AU244" s="84"/>
      <c r="AV244" s="84"/>
      <c r="AW244" s="84"/>
      <c r="AX244" s="84"/>
      <c r="AY244" s="84"/>
      <c r="AZ244" s="84"/>
      <c r="BA244" s="84"/>
      <c r="BB244" s="84"/>
      <c r="BC244" s="84"/>
      <c r="BD244" s="84"/>
      <c r="BE244" s="84"/>
      <c r="BF244" s="84"/>
      <c r="BG244" s="84"/>
      <c r="BH244" s="84"/>
    </row>
    <row r="245" spans="1:60" x14ac:dyDescent="0.25">
      <c r="A245" s="84"/>
    </row>
    <row r="246" spans="1:60" x14ac:dyDescent="0.25">
      <c r="A246" s="84"/>
    </row>
    <row r="247" spans="1:60" x14ac:dyDescent="0.25">
      <c r="A247" s="84"/>
    </row>
    <row r="248" spans="1:60" x14ac:dyDescent="0.25">
      <c r="A248" s="84"/>
    </row>
  </sheetData>
  <sheetProtection algorithmName="SHA-512" hashValue="pk41qPkreGaIienBHjYN6qHrG0CgO529+BqkFfOkTGgU8ieLIk2ly7oHCkTe6nIJwtUs4b/6dT5t6eEiLeXG7Q==" saltValue="1Vg2zxH2JXOw6ZLmo/E9SA==" spinCount="100000" sheet="1" objects="1" scenarios="1"/>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K55"/>
  <sheetViews>
    <sheetView zoomScale="90" zoomScaleNormal="90" workbookViewId="0">
      <selection activeCell="D19" sqref="D19"/>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4"/>
      <c r="B1" s="378" t="s">
        <v>55</v>
      </c>
      <c r="C1" s="378"/>
      <c r="D1" s="378"/>
      <c r="E1" s="84"/>
      <c r="F1" s="84"/>
      <c r="G1" s="84"/>
      <c r="H1" s="84"/>
      <c r="I1" s="84"/>
      <c r="J1" s="84"/>
      <c r="K1" s="84"/>
      <c r="L1" s="84"/>
      <c r="M1" s="84"/>
      <c r="N1" s="84"/>
      <c r="O1" s="84"/>
      <c r="P1" s="84"/>
      <c r="Q1" s="84"/>
      <c r="R1" s="84"/>
      <c r="S1" s="84"/>
      <c r="T1" s="84"/>
      <c r="U1" s="84"/>
      <c r="V1" s="84"/>
      <c r="W1" s="84"/>
      <c r="X1" s="84"/>
      <c r="Y1" s="84"/>
      <c r="Z1" s="84"/>
      <c r="AA1" s="84"/>
      <c r="AB1" s="84"/>
      <c r="AC1" s="84"/>
      <c r="AD1" s="84"/>
      <c r="AE1" s="84"/>
    </row>
    <row r="2" spans="1:37" x14ac:dyDescent="0.2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row>
    <row r="3" spans="1:37" ht="25.5" x14ac:dyDescent="0.25">
      <c r="A3" s="84"/>
      <c r="B3" s="11"/>
      <c r="C3" s="12" t="s">
        <v>52</v>
      </c>
      <c r="D3" s="12" t="s">
        <v>4</v>
      </c>
      <c r="E3" s="84"/>
      <c r="F3" s="84"/>
      <c r="G3" s="84"/>
      <c r="H3" s="84"/>
      <c r="I3" s="84"/>
      <c r="J3" s="84"/>
      <c r="K3" s="84"/>
      <c r="L3" s="84"/>
      <c r="M3" s="84"/>
      <c r="N3" s="84"/>
      <c r="O3" s="84"/>
      <c r="P3" s="84"/>
      <c r="Q3" s="84"/>
      <c r="R3" s="84"/>
      <c r="S3" s="84"/>
      <c r="T3" s="84"/>
      <c r="U3" s="84"/>
      <c r="V3" s="84"/>
      <c r="W3" s="84"/>
      <c r="X3" s="84"/>
      <c r="Y3" s="84"/>
      <c r="Z3" s="84"/>
      <c r="AA3" s="84"/>
      <c r="AB3" s="84"/>
      <c r="AC3" s="84"/>
      <c r="AD3" s="84"/>
      <c r="AE3" s="84"/>
    </row>
    <row r="4" spans="1:37" ht="51" x14ac:dyDescent="0.25">
      <c r="A4" s="84"/>
      <c r="B4" s="13" t="s">
        <v>51</v>
      </c>
      <c r="C4" s="14" t="s">
        <v>102</v>
      </c>
      <c r="D4" s="15">
        <v>0.2</v>
      </c>
      <c r="E4" s="84"/>
      <c r="F4" s="84"/>
      <c r="G4" s="84"/>
      <c r="H4" s="84"/>
      <c r="I4" s="84"/>
      <c r="J4" s="84"/>
      <c r="K4" s="84"/>
      <c r="L4" s="84"/>
      <c r="M4" s="84"/>
      <c r="N4" s="84"/>
      <c r="O4" s="84"/>
      <c r="P4" s="84"/>
      <c r="Q4" s="84"/>
      <c r="R4" s="84"/>
      <c r="S4" s="84"/>
      <c r="T4" s="84"/>
      <c r="U4" s="84"/>
      <c r="V4" s="84"/>
      <c r="W4" s="84"/>
      <c r="X4" s="84"/>
      <c r="Y4" s="84"/>
      <c r="Z4" s="84"/>
      <c r="AA4" s="84"/>
      <c r="AB4" s="84"/>
      <c r="AC4" s="84"/>
      <c r="AD4" s="84"/>
      <c r="AE4" s="84"/>
    </row>
    <row r="5" spans="1:37" ht="51" x14ac:dyDescent="0.25">
      <c r="A5" s="84"/>
      <c r="B5" s="16" t="s">
        <v>53</v>
      </c>
      <c r="C5" s="17" t="s">
        <v>103</v>
      </c>
      <c r="D5" s="18">
        <v>0.4</v>
      </c>
      <c r="E5" s="84"/>
      <c r="F5" s="84"/>
      <c r="G5" s="84"/>
      <c r="H5" s="84"/>
      <c r="I5" s="84"/>
      <c r="J5" s="84"/>
      <c r="K5" s="84"/>
      <c r="L5" s="84"/>
      <c r="M5" s="84"/>
      <c r="N5" s="84"/>
      <c r="O5" s="84"/>
      <c r="P5" s="84"/>
      <c r="Q5" s="84"/>
      <c r="R5" s="84"/>
      <c r="S5" s="84"/>
      <c r="T5" s="84"/>
      <c r="U5" s="84"/>
      <c r="V5" s="84"/>
      <c r="W5" s="84"/>
      <c r="X5" s="84"/>
      <c r="Y5" s="84"/>
      <c r="Z5" s="84"/>
      <c r="AA5" s="84"/>
      <c r="AB5" s="84"/>
      <c r="AC5" s="84"/>
      <c r="AD5" s="84"/>
      <c r="AE5" s="84"/>
    </row>
    <row r="6" spans="1:37" ht="51" x14ac:dyDescent="0.25">
      <c r="A6" s="84"/>
      <c r="B6" s="19" t="s">
        <v>107</v>
      </c>
      <c r="C6" s="17" t="s">
        <v>104</v>
      </c>
      <c r="D6" s="18">
        <v>0.6</v>
      </c>
      <c r="E6" s="84"/>
      <c r="F6" s="84"/>
      <c r="G6" s="84"/>
      <c r="H6" s="84"/>
      <c r="I6" s="84"/>
      <c r="J6" s="84"/>
      <c r="K6" s="84"/>
      <c r="L6" s="84"/>
      <c r="M6" s="84"/>
      <c r="N6" s="84"/>
      <c r="O6" s="84"/>
      <c r="P6" s="84"/>
      <c r="Q6" s="84"/>
      <c r="R6" s="84"/>
      <c r="S6" s="84"/>
      <c r="T6" s="84"/>
      <c r="U6" s="84"/>
      <c r="V6" s="84"/>
      <c r="W6" s="84"/>
      <c r="X6" s="84"/>
      <c r="Y6" s="84"/>
      <c r="Z6" s="84"/>
      <c r="AA6" s="84"/>
      <c r="AB6" s="84"/>
      <c r="AC6" s="84"/>
      <c r="AD6" s="84"/>
      <c r="AE6" s="84"/>
    </row>
    <row r="7" spans="1:37" ht="76.5" x14ac:dyDescent="0.25">
      <c r="A7" s="84"/>
      <c r="B7" s="20" t="s">
        <v>6</v>
      </c>
      <c r="C7" s="17" t="s">
        <v>105</v>
      </c>
      <c r="D7" s="18">
        <v>0.8</v>
      </c>
      <c r="E7" s="84"/>
      <c r="F7" s="84"/>
      <c r="G7" s="84"/>
      <c r="H7" s="84"/>
      <c r="I7" s="84"/>
      <c r="J7" s="84"/>
      <c r="K7" s="84"/>
      <c r="L7" s="84"/>
      <c r="M7" s="84"/>
      <c r="N7" s="84"/>
      <c r="O7" s="84"/>
      <c r="P7" s="84"/>
      <c r="Q7" s="84"/>
      <c r="R7" s="84"/>
      <c r="S7" s="84"/>
      <c r="T7" s="84"/>
      <c r="U7" s="84"/>
      <c r="V7" s="84"/>
      <c r="W7" s="84"/>
      <c r="X7" s="84"/>
      <c r="Y7" s="84"/>
      <c r="Z7" s="84"/>
      <c r="AA7" s="84"/>
      <c r="AB7" s="84"/>
      <c r="AC7" s="84"/>
      <c r="AD7" s="84"/>
      <c r="AE7" s="84"/>
    </row>
    <row r="8" spans="1:37" ht="51" x14ac:dyDescent="0.25">
      <c r="A8" s="84"/>
      <c r="B8" s="21" t="s">
        <v>54</v>
      </c>
      <c r="C8" s="17" t="s">
        <v>106</v>
      </c>
      <c r="D8" s="18">
        <v>1</v>
      </c>
      <c r="E8" s="84"/>
      <c r="F8" s="84"/>
      <c r="G8" s="84"/>
      <c r="H8" s="84"/>
      <c r="I8" s="84"/>
      <c r="J8" s="84"/>
      <c r="K8" s="84"/>
      <c r="L8" s="84"/>
      <c r="M8" s="84"/>
      <c r="N8" s="84"/>
      <c r="O8" s="84"/>
      <c r="P8" s="84"/>
      <c r="Q8" s="84"/>
      <c r="R8" s="84"/>
      <c r="S8" s="84"/>
      <c r="T8" s="84"/>
      <c r="U8" s="84"/>
      <c r="V8" s="84"/>
      <c r="W8" s="84"/>
      <c r="X8" s="84"/>
      <c r="Y8" s="84"/>
      <c r="Z8" s="84"/>
      <c r="AA8" s="84"/>
      <c r="AB8" s="84"/>
      <c r="AC8" s="84"/>
      <c r="AD8" s="84"/>
      <c r="AE8" s="84"/>
    </row>
    <row r="9" spans="1:37" x14ac:dyDescent="0.25">
      <c r="A9" s="84"/>
      <c r="B9" s="108"/>
      <c r="C9" s="108"/>
      <c r="D9" s="108"/>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7" ht="16.5" x14ac:dyDescent="0.25">
      <c r="A10" s="84"/>
      <c r="B10" s="109"/>
      <c r="C10" s="108"/>
      <c r="D10" s="108"/>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row>
    <row r="11" spans="1:37" x14ac:dyDescent="0.25">
      <c r="A11" s="84"/>
      <c r="B11" s="108"/>
      <c r="C11" s="108"/>
      <c r="D11" s="108"/>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row>
    <row r="12" spans="1:37" x14ac:dyDescent="0.25">
      <c r="A12" s="84"/>
      <c r="B12" s="108"/>
      <c r="C12" s="108"/>
      <c r="D12" s="108"/>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row>
    <row r="13" spans="1:37" x14ac:dyDescent="0.25">
      <c r="A13" s="84"/>
      <c r="B13" s="108"/>
      <c r="C13" s="108"/>
      <c r="D13" s="108"/>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row>
    <row r="14" spans="1:37" x14ac:dyDescent="0.25">
      <c r="A14" s="84"/>
      <c r="B14" s="108"/>
      <c r="C14" s="108"/>
      <c r="D14" s="108"/>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row>
    <row r="15" spans="1:37" x14ac:dyDescent="0.25">
      <c r="A15" s="84"/>
      <c r="B15" s="108"/>
      <c r="C15" s="108"/>
      <c r="D15" s="108"/>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c r="AJ15" s="84"/>
      <c r="AK15" s="84"/>
    </row>
    <row r="16" spans="1:37" x14ac:dyDescent="0.25">
      <c r="A16" s="84"/>
      <c r="B16" s="108"/>
      <c r="C16" s="108"/>
      <c r="D16" s="108"/>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row>
    <row r="17" spans="1:37" x14ac:dyDescent="0.25">
      <c r="A17" s="84"/>
      <c r="B17" s="108"/>
      <c r="C17" s="108"/>
      <c r="D17" s="108"/>
      <c r="E17" s="84"/>
      <c r="F17" s="84"/>
      <c r="G17" s="84"/>
      <c r="H17" s="84"/>
      <c r="I17" s="84"/>
      <c r="J17" s="84"/>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4"/>
    </row>
    <row r="18" spans="1:37" x14ac:dyDescent="0.25">
      <c r="A18" s="84"/>
      <c r="B18" s="108"/>
      <c r="C18" s="108"/>
      <c r="D18" s="108"/>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c r="AJ18" s="84"/>
      <c r="AK18" s="84"/>
    </row>
    <row r="19" spans="1:37" x14ac:dyDescent="0.25">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4"/>
      <c r="AK19" s="84"/>
    </row>
    <row r="20" spans="1:37" x14ac:dyDescent="0.25">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row>
    <row r="21" spans="1:37" x14ac:dyDescent="0.25">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I21" s="84"/>
      <c r="AJ21" s="84"/>
      <c r="AK21" s="84"/>
    </row>
    <row r="22" spans="1:37" x14ac:dyDescent="0.25">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c r="AK22" s="84"/>
    </row>
    <row r="23" spans="1:37" x14ac:dyDescent="0.25">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row>
    <row r="24" spans="1:37" x14ac:dyDescent="0.25">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row>
    <row r="25" spans="1:37" x14ac:dyDescent="0.25">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row>
    <row r="26" spans="1:37" x14ac:dyDescent="0.25">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row>
    <row r="27" spans="1:37" x14ac:dyDescent="0.25">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row>
    <row r="28" spans="1:37" x14ac:dyDescent="0.25">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row>
    <row r="29" spans="1:37" x14ac:dyDescent="0.25">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row>
    <row r="30" spans="1:37" x14ac:dyDescent="0.25">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row>
    <row r="31" spans="1:37" x14ac:dyDescent="0.25">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row>
    <row r="32" spans="1:37" x14ac:dyDescent="0.25">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row>
    <row r="33" spans="1:31" x14ac:dyDescent="0.25">
      <c r="A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row>
    <row r="34" spans="1:31" x14ac:dyDescent="0.25">
      <c r="A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row>
    <row r="35" spans="1:31" x14ac:dyDescent="0.25">
      <c r="A35" s="84"/>
    </row>
    <row r="36" spans="1:31" x14ac:dyDescent="0.25">
      <c r="A36" s="84"/>
    </row>
    <row r="37" spans="1:31" x14ac:dyDescent="0.25">
      <c r="A37" s="84"/>
    </row>
    <row r="38" spans="1:31" x14ac:dyDescent="0.25">
      <c r="A38" s="84"/>
    </row>
    <row r="39" spans="1:31" x14ac:dyDescent="0.25">
      <c r="A39" s="84"/>
    </row>
    <row r="40" spans="1:31" x14ac:dyDescent="0.25">
      <c r="A40" s="84"/>
    </row>
    <row r="41" spans="1:31" x14ac:dyDescent="0.25">
      <c r="A41" s="84"/>
    </row>
    <row r="42" spans="1:31" x14ac:dyDescent="0.25">
      <c r="A42" s="84"/>
    </row>
    <row r="43" spans="1:31" x14ac:dyDescent="0.25">
      <c r="A43" s="84"/>
    </row>
    <row r="44" spans="1:31" x14ac:dyDescent="0.25">
      <c r="A44" s="84"/>
    </row>
    <row r="45" spans="1:31" x14ac:dyDescent="0.25">
      <c r="A45" s="84"/>
    </row>
    <row r="46" spans="1:31" x14ac:dyDescent="0.25">
      <c r="A46" s="84"/>
    </row>
    <row r="47" spans="1:31" x14ac:dyDescent="0.25">
      <c r="A47" s="84"/>
    </row>
    <row r="48" spans="1:31" x14ac:dyDescent="0.25">
      <c r="A48" s="84"/>
    </row>
    <row r="49" spans="1:1" x14ac:dyDescent="0.25">
      <c r="A49" s="84"/>
    </row>
    <row r="50" spans="1:1" x14ac:dyDescent="0.25">
      <c r="A50" s="84"/>
    </row>
    <row r="51" spans="1:1" x14ac:dyDescent="0.25">
      <c r="A51" s="84"/>
    </row>
    <row r="52" spans="1:1" x14ac:dyDescent="0.25">
      <c r="A52" s="84"/>
    </row>
    <row r="53" spans="1:1" x14ac:dyDescent="0.25">
      <c r="A53" s="84"/>
    </row>
    <row r="54" spans="1:1" x14ac:dyDescent="0.25">
      <c r="A54" s="84"/>
    </row>
    <row r="55" spans="1:1" x14ac:dyDescent="0.25">
      <c r="A55" s="84"/>
    </row>
  </sheetData>
  <mergeCells count="1">
    <mergeCell ref="B1:D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4"/>
      <c r="B1" s="379" t="s">
        <v>63</v>
      </c>
      <c r="C1" s="379"/>
      <c r="D1" s="379"/>
      <c r="E1" s="84"/>
      <c r="F1" s="84"/>
      <c r="G1" s="84"/>
      <c r="H1" s="84"/>
      <c r="I1" s="84"/>
      <c r="J1" s="84"/>
      <c r="K1" s="84"/>
      <c r="L1" s="84"/>
      <c r="M1" s="84"/>
      <c r="N1" s="84"/>
      <c r="O1" s="84"/>
      <c r="P1" s="84"/>
      <c r="Q1" s="84"/>
      <c r="R1" s="84"/>
      <c r="S1" s="84"/>
      <c r="T1" s="84"/>
      <c r="U1" s="84"/>
    </row>
    <row r="2" spans="1:21" x14ac:dyDescent="0.25">
      <c r="A2" s="84"/>
      <c r="B2" s="84"/>
      <c r="C2" s="84"/>
      <c r="D2" s="84"/>
      <c r="E2" s="84"/>
      <c r="F2" s="84"/>
      <c r="G2" s="84"/>
      <c r="H2" s="84"/>
      <c r="I2" s="84"/>
      <c r="J2" s="84"/>
      <c r="K2" s="84"/>
      <c r="L2" s="84"/>
      <c r="M2" s="84"/>
      <c r="N2" s="84"/>
      <c r="O2" s="84"/>
      <c r="P2" s="84"/>
      <c r="Q2" s="84"/>
      <c r="R2" s="84"/>
      <c r="S2" s="84"/>
      <c r="T2" s="84"/>
      <c r="U2" s="84"/>
    </row>
    <row r="3" spans="1:21" ht="30" x14ac:dyDescent="0.25">
      <c r="A3" s="84"/>
      <c r="B3" s="105"/>
      <c r="C3" s="36" t="s">
        <v>56</v>
      </c>
      <c r="D3" s="36" t="s">
        <v>57</v>
      </c>
      <c r="E3" s="84"/>
      <c r="F3" s="84"/>
      <c r="G3" s="84"/>
      <c r="H3" s="84"/>
      <c r="I3" s="84"/>
      <c r="J3" s="84"/>
      <c r="K3" s="84"/>
      <c r="L3" s="84"/>
      <c r="M3" s="84"/>
      <c r="N3" s="84"/>
      <c r="O3" s="84"/>
      <c r="P3" s="84"/>
      <c r="Q3" s="84"/>
      <c r="R3" s="84"/>
      <c r="S3" s="84"/>
      <c r="T3" s="84"/>
      <c r="U3" s="84"/>
    </row>
    <row r="4" spans="1:21" ht="33.75" x14ac:dyDescent="0.25">
      <c r="A4" s="104" t="s">
        <v>83</v>
      </c>
      <c r="B4" s="39" t="s">
        <v>101</v>
      </c>
      <c r="C4" s="44" t="s">
        <v>158</v>
      </c>
      <c r="D4" s="37" t="s">
        <v>97</v>
      </c>
      <c r="E4" s="84" t="s">
        <v>223</v>
      </c>
      <c r="F4" s="84"/>
      <c r="G4" s="84"/>
      <c r="H4" s="84"/>
      <c r="I4" s="84"/>
      <c r="J4" s="84"/>
      <c r="K4" s="84"/>
      <c r="L4" s="84"/>
      <c r="M4" s="84"/>
      <c r="N4" s="84"/>
      <c r="O4" s="84"/>
      <c r="P4" s="84"/>
      <c r="Q4" s="84"/>
      <c r="R4" s="84"/>
      <c r="S4" s="84"/>
      <c r="T4" s="84"/>
      <c r="U4" s="84"/>
    </row>
    <row r="5" spans="1:21" ht="67.5" x14ac:dyDescent="0.25">
      <c r="A5" s="104" t="s">
        <v>84</v>
      </c>
      <c r="B5" s="40" t="s">
        <v>59</v>
      </c>
      <c r="C5" s="45" t="s">
        <v>93</v>
      </c>
      <c r="D5" s="38" t="s">
        <v>98</v>
      </c>
      <c r="E5" s="84" t="s">
        <v>224</v>
      </c>
      <c r="F5" s="84"/>
      <c r="G5" s="84"/>
      <c r="H5" s="84"/>
      <c r="I5" s="84"/>
      <c r="J5" s="84"/>
      <c r="K5" s="84"/>
      <c r="L5" s="84"/>
      <c r="M5" s="84"/>
      <c r="N5" s="84"/>
      <c r="O5" s="84"/>
      <c r="P5" s="84"/>
      <c r="Q5" s="84"/>
      <c r="R5" s="84"/>
      <c r="S5" s="84"/>
      <c r="T5" s="84"/>
      <c r="U5" s="84"/>
    </row>
    <row r="6" spans="1:21" ht="67.5" x14ac:dyDescent="0.25">
      <c r="A6" s="104" t="s">
        <v>81</v>
      </c>
      <c r="B6" s="41" t="s">
        <v>60</v>
      </c>
      <c r="C6" s="45" t="s">
        <v>94</v>
      </c>
      <c r="D6" s="38" t="s">
        <v>100</v>
      </c>
      <c r="E6" s="84" t="s">
        <v>225</v>
      </c>
      <c r="F6" s="84"/>
      <c r="G6" s="84"/>
      <c r="H6" s="84"/>
      <c r="I6" s="84"/>
      <c r="J6" s="84"/>
      <c r="K6" s="84"/>
      <c r="L6" s="84"/>
      <c r="M6" s="84"/>
      <c r="N6" s="84"/>
      <c r="O6" s="84"/>
      <c r="P6" s="84"/>
      <c r="Q6" s="84"/>
      <c r="R6" s="84"/>
      <c r="S6" s="84"/>
      <c r="T6" s="84"/>
      <c r="U6" s="84"/>
    </row>
    <row r="7" spans="1:21" ht="101.25" x14ac:dyDescent="0.25">
      <c r="A7" s="104" t="s">
        <v>7</v>
      </c>
      <c r="B7" s="42" t="s">
        <v>61</v>
      </c>
      <c r="C7" s="45" t="s">
        <v>95</v>
      </c>
      <c r="D7" s="38" t="s">
        <v>99</v>
      </c>
      <c r="E7" s="84" t="s">
        <v>226</v>
      </c>
      <c r="F7" s="84"/>
      <c r="G7" s="84"/>
      <c r="H7" s="84"/>
      <c r="I7" s="84"/>
      <c r="J7" s="84"/>
      <c r="K7" s="84"/>
      <c r="L7" s="84"/>
      <c r="M7" s="84"/>
      <c r="N7" s="84"/>
      <c r="O7" s="84"/>
      <c r="P7" s="84"/>
      <c r="Q7" s="84"/>
      <c r="R7" s="84"/>
      <c r="S7" s="84"/>
      <c r="T7" s="84"/>
      <c r="U7" s="84"/>
    </row>
    <row r="8" spans="1:21" ht="67.5" x14ac:dyDescent="0.25">
      <c r="A8" s="104" t="s">
        <v>85</v>
      </c>
      <c r="B8" s="43" t="s">
        <v>62</v>
      </c>
      <c r="C8" s="45" t="s">
        <v>96</v>
      </c>
      <c r="D8" s="38" t="s">
        <v>118</v>
      </c>
      <c r="E8" s="84" t="s">
        <v>227</v>
      </c>
      <c r="F8" s="84"/>
      <c r="G8" s="84"/>
      <c r="H8" s="84"/>
      <c r="I8" s="84"/>
      <c r="J8" s="84"/>
      <c r="K8" s="84"/>
      <c r="L8" s="84"/>
      <c r="M8" s="84"/>
      <c r="N8" s="84"/>
      <c r="O8" s="84"/>
      <c r="P8" s="84"/>
      <c r="Q8" s="84"/>
      <c r="R8" s="84"/>
      <c r="S8" s="84"/>
      <c r="T8" s="84"/>
      <c r="U8" s="84"/>
    </row>
    <row r="9" spans="1:21" ht="20.25" x14ac:dyDescent="0.25">
      <c r="A9" s="104"/>
      <c r="B9" s="104"/>
      <c r="C9" s="106"/>
      <c r="D9" s="106"/>
      <c r="E9" s="84"/>
      <c r="F9" s="84"/>
      <c r="G9" s="84"/>
      <c r="H9" s="84"/>
      <c r="I9" s="84"/>
      <c r="J9" s="84"/>
      <c r="K9" s="84"/>
      <c r="L9" s="84"/>
      <c r="M9" s="84"/>
      <c r="N9" s="84"/>
      <c r="O9" s="84"/>
      <c r="P9" s="84"/>
      <c r="Q9" s="84"/>
      <c r="R9" s="84"/>
      <c r="S9" s="84"/>
      <c r="T9" s="84"/>
      <c r="U9" s="84"/>
    </row>
    <row r="10" spans="1:21" ht="16.5" x14ac:dyDescent="0.25">
      <c r="A10" s="104"/>
      <c r="B10" s="107"/>
      <c r="C10" s="107"/>
      <c r="D10" s="107"/>
      <c r="E10" s="84"/>
      <c r="F10" s="84"/>
      <c r="G10" s="84"/>
      <c r="H10" s="84"/>
      <c r="I10" s="84"/>
      <c r="J10" s="84"/>
      <c r="K10" s="84"/>
      <c r="L10" s="84"/>
      <c r="M10" s="84"/>
      <c r="N10" s="84"/>
      <c r="O10" s="84"/>
      <c r="P10" s="84"/>
      <c r="Q10" s="84"/>
      <c r="R10" s="84"/>
      <c r="S10" s="84"/>
      <c r="T10" s="84"/>
      <c r="U10" s="84"/>
    </row>
    <row r="11" spans="1:21" x14ac:dyDescent="0.25">
      <c r="A11" s="104"/>
      <c r="B11" s="104" t="s">
        <v>91</v>
      </c>
      <c r="C11" s="104" t="s">
        <v>146</v>
      </c>
      <c r="D11" s="104" t="s">
        <v>153</v>
      </c>
      <c r="E11" s="84"/>
      <c r="F11" s="84"/>
      <c r="G11" s="84"/>
      <c r="H11" s="84"/>
      <c r="I11" s="84"/>
      <c r="J11" s="84"/>
      <c r="K11" s="84"/>
      <c r="L11" s="84"/>
      <c r="M11" s="84"/>
      <c r="N11" s="84"/>
      <c r="O11" s="84"/>
      <c r="P11" s="84"/>
      <c r="Q11" s="84"/>
      <c r="R11" s="84"/>
      <c r="S11" s="84"/>
      <c r="T11" s="84"/>
      <c r="U11" s="84"/>
    </row>
    <row r="12" spans="1:21" x14ac:dyDescent="0.25">
      <c r="A12" s="104"/>
      <c r="B12" s="104" t="s">
        <v>89</v>
      </c>
      <c r="C12" s="104" t="s">
        <v>150</v>
      </c>
      <c r="D12" s="104" t="s">
        <v>154</v>
      </c>
      <c r="E12" s="84"/>
      <c r="F12" s="84"/>
      <c r="G12" s="84"/>
      <c r="H12" s="84"/>
      <c r="I12" s="84"/>
      <c r="J12" s="84"/>
      <c r="K12" s="84"/>
      <c r="L12" s="84"/>
      <c r="M12" s="84"/>
      <c r="N12" s="84"/>
      <c r="O12" s="84"/>
      <c r="P12" s="84"/>
      <c r="Q12" s="84"/>
      <c r="R12" s="84"/>
      <c r="S12" s="84"/>
      <c r="T12" s="84"/>
      <c r="U12" s="84"/>
    </row>
    <row r="13" spans="1:21" x14ac:dyDescent="0.25">
      <c r="A13" s="104"/>
      <c r="B13" s="104"/>
      <c r="C13" s="104" t="s">
        <v>149</v>
      </c>
      <c r="D13" s="104" t="s">
        <v>155</v>
      </c>
      <c r="E13" s="84"/>
      <c r="F13" s="84"/>
      <c r="G13" s="84"/>
      <c r="H13" s="84"/>
      <c r="I13" s="84"/>
      <c r="J13" s="84"/>
      <c r="K13" s="84"/>
      <c r="L13" s="84"/>
      <c r="M13" s="84"/>
      <c r="N13" s="84"/>
      <c r="O13" s="84"/>
      <c r="P13" s="84"/>
      <c r="Q13" s="84"/>
      <c r="R13" s="84"/>
      <c r="S13" s="84"/>
      <c r="T13" s="84"/>
      <c r="U13" s="84"/>
    </row>
    <row r="14" spans="1:21" x14ac:dyDescent="0.25">
      <c r="A14" s="104"/>
      <c r="B14" s="104"/>
      <c r="C14" s="104" t="s">
        <v>151</v>
      </c>
      <c r="D14" s="104" t="s">
        <v>156</v>
      </c>
      <c r="E14" s="84"/>
      <c r="F14" s="84"/>
      <c r="G14" s="84"/>
      <c r="H14" s="84"/>
      <c r="I14" s="84"/>
      <c r="J14" s="84"/>
      <c r="K14" s="84"/>
      <c r="L14" s="84"/>
      <c r="M14" s="84"/>
      <c r="N14" s="84"/>
      <c r="O14" s="84"/>
      <c r="P14" s="84"/>
      <c r="Q14" s="84"/>
      <c r="R14" s="84"/>
      <c r="S14" s="84"/>
      <c r="T14" s="84"/>
      <c r="U14" s="84"/>
    </row>
    <row r="15" spans="1:21" x14ac:dyDescent="0.25">
      <c r="A15" s="104"/>
      <c r="B15" s="104"/>
      <c r="C15" s="104" t="s">
        <v>152</v>
      </c>
      <c r="D15" s="104" t="s">
        <v>157</v>
      </c>
      <c r="E15" s="84"/>
      <c r="F15" s="84"/>
      <c r="G15" s="84"/>
      <c r="H15" s="84"/>
      <c r="I15" s="84"/>
      <c r="J15" s="84"/>
      <c r="K15" s="84"/>
      <c r="L15" s="84"/>
      <c r="M15" s="84"/>
      <c r="N15" s="84"/>
      <c r="O15" s="84"/>
      <c r="P15" s="84"/>
      <c r="Q15" s="84"/>
      <c r="R15" s="84"/>
      <c r="S15" s="84"/>
      <c r="T15" s="84"/>
      <c r="U15" s="84"/>
    </row>
    <row r="16" spans="1:21" x14ac:dyDescent="0.25">
      <c r="A16" s="104"/>
      <c r="B16" s="104"/>
      <c r="C16" s="104"/>
      <c r="D16" s="104"/>
      <c r="E16" s="84"/>
      <c r="F16" s="84"/>
      <c r="G16" s="84"/>
      <c r="H16" s="84"/>
      <c r="I16" s="84"/>
      <c r="J16" s="84"/>
      <c r="K16" s="84"/>
      <c r="L16" s="84"/>
      <c r="M16" s="84"/>
      <c r="N16" s="84"/>
      <c r="O16" s="84"/>
    </row>
    <row r="17" spans="1:15" x14ac:dyDescent="0.25">
      <c r="A17" s="104"/>
      <c r="B17" s="104"/>
      <c r="C17" s="104"/>
      <c r="D17" s="104"/>
      <c r="E17" s="84"/>
      <c r="F17" s="84"/>
      <c r="G17" s="84"/>
      <c r="H17" s="84"/>
      <c r="I17" s="84"/>
      <c r="J17" s="84"/>
      <c r="K17" s="84"/>
      <c r="L17" s="84"/>
      <c r="M17" s="84"/>
      <c r="N17" s="84"/>
      <c r="O17" s="84"/>
    </row>
    <row r="18" spans="1:15" x14ac:dyDescent="0.25">
      <c r="A18" s="104"/>
      <c r="B18" s="108"/>
      <c r="C18" s="108"/>
      <c r="D18" s="108"/>
      <c r="E18" s="84"/>
      <c r="F18" s="84"/>
      <c r="G18" s="84"/>
      <c r="H18" s="84"/>
      <c r="I18" s="84"/>
      <c r="J18" s="84"/>
      <c r="K18" s="84"/>
      <c r="L18" s="84"/>
      <c r="M18" s="84"/>
      <c r="N18" s="84"/>
      <c r="O18" s="84"/>
    </row>
    <row r="19" spans="1:15" x14ac:dyDescent="0.25">
      <c r="A19" s="104"/>
      <c r="B19" s="108"/>
      <c r="C19" s="108"/>
      <c r="D19" s="108"/>
      <c r="E19" s="84"/>
      <c r="F19" s="84"/>
      <c r="G19" s="84"/>
      <c r="H19" s="84"/>
      <c r="I19" s="84"/>
      <c r="J19" s="84"/>
      <c r="K19" s="84"/>
      <c r="L19" s="84"/>
      <c r="M19" s="84"/>
      <c r="N19" s="84"/>
      <c r="O19" s="84"/>
    </row>
    <row r="20" spans="1:15" x14ac:dyDescent="0.25">
      <c r="A20" s="104"/>
      <c r="B20" s="108"/>
      <c r="C20" s="108"/>
      <c r="D20" s="108"/>
      <c r="E20" s="84"/>
      <c r="F20" s="84"/>
      <c r="G20" s="84"/>
      <c r="H20" s="84"/>
      <c r="I20" s="84"/>
      <c r="J20" s="84"/>
      <c r="K20" s="84"/>
      <c r="L20" s="84"/>
      <c r="M20" s="84"/>
      <c r="N20" s="84"/>
      <c r="O20" s="84"/>
    </row>
    <row r="21" spans="1:15" x14ac:dyDescent="0.25">
      <c r="A21" s="104"/>
      <c r="B21" s="108"/>
      <c r="C21" s="108"/>
      <c r="D21" s="108"/>
      <c r="E21" s="84"/>
      <c r="F21" s="84"/>
      <c r="G21" s="84"/>
      <c r="H21" s="84"/>
      <c r="I21" s="84"/>
      <c r="J21" s="84"/>
      <c r="K21" s="84"/>
      <c r="L21" s="84"/>
      <c r="M21" s="84"/>
      <c r="N21" s="84"/>
      <c r="O21" s="84"/>
    </row>
    <row r="22" spans="1:15" ht="20.25" x14ac:dyDescent="0.25">
      <c r="A22" s="104"/>
      <c r="B22" s="104"/>
      <c r="C22" s="106"/>
      <c r="D22" s="106"/>
      <c r="E22" s="84"/>
      <c r="F22" s="84"/>
      <c r="G22" s="84"/>
      <c r="H22" s="84"/>
      <c r="I22" s="84"/>
      <c r="J22" s="84"/>
      <c r="K22" s="84"/>
      <c r="L22" s="84"/>
      <c r="M22" s="84"/>
      <c r="N22" s="84"/>
      <c r="O22" s="84"/>
    </row>
    <row r="23" spans="1:15" ht="20.25" x14ac:dyDescent="0.25">
      <c r="A23" s="104"/>
      <c r="B23" s="104"/>
      <c r="C23" s="106"/>
      <c r="D23" s="106"/>
      <c r="E23" s="84"/>
      <c r="F23" s="84"/>
      <c r="G23" s="84"/>
      <c r="H23" s="84"/>
      <c r="I23" s="84"/>
      <c r="J23" s="84"/>
      <c r="K23" s="84"/>
      <c r="L23" s="84"/>
      <c r="M23" s="84"/>
      <c r="N23" s="84"/>
      <c r="O23" s="84"/>
    </row>
    <row r="24" spans="1:15" ht="20.25" x14ac:dyDescent="0.25">
      <c r="A24" s="104"/>
      <c r="B24" s="104"/>
      <c r="C24" s="106"/>
      <c r="D24" s="106"/>
      <c r="E24" s="84"/>
      <c r="F24" s="84"/>
      <c r="G24" s="84"/>
      <c r="H24" s="84"/>
      <c r="I24" s="84"/>
      <c r="J24" s="84"/>
      <c r="K24" s="84"/>
      <c r="L24" s="84"/>
      <c r="M24" s="84"/>
      <c r="N24" s="84"/>
      <c r="O24" s="84"/>
    </row>
    <row r="25" spans="1:15" ht="20.25" x14ac:dyDescent="0.25">
      <c r="A25" s="104"/>
      <c r="B25" s="104"/>
      <c r="C25" s="106"/>
      <c r="D25" s="106"/>
      <c r="E25" s="84"/>
      <c r="F25" s="84"/>
      <c r="G25" s="84"/>
      <c r="H25" s="84"/>
      <c r="I25" s="84"/>
      <c r="J25" s="84"/>
      <c r="K25" s="84"/>
      <c r="L25" s="84"/>
      <c r="M25" s="84"/>
      <c r="N25" s="84"/>
      <c r="O25" s="84"/>
    </row>
    <row r="26" spans="1:15" ht="20.25" x14ac:dyDescent="0.25">
      <c r="A26" s="104"/>
      <c r="B26" s="104"/>
      <c r="C26" s="106"/>
      <c r="D26" s="106"/>
      <c r="E26" s="84"/>
      <c r="F26" s="84"/>
      <c r="G26" s="84"/>
      <c r="H26" s="84"/>
      <c r="I26" s="84"/>
      <c r="J26" s="84"/>
      <c r="K26" s="84"/>
      <c r="L26" s="84"/>
      <c r="M26" s="84"/>
      <c r="N26" s="84"/>
      <c r="O26" s="84"/>
    </row>
    <row r="27" spans="1:15" ht="20.25" x14ac:dyDescent="0.25">
      <c r="A27" s="104"/>
      <c r="B27" s="104"/>
      <c r="C27" s="106"/>
      <c r="D27" s="106"/>
      <c r="E27" s="84"/>
      <c r="F27" s="84"/>
      <c r="G27" s="84"/>
      <c r="H27" s="84"/>
      <c r="I27" s="84"/>
      <c r="J27" s="84"/>
      <c r="K27" s="84"/>
      <c r="L27" s="84"/>
      <c r="M27" s="84"/>
      <c r="N27" s="84"/>
      <c r="O27" s="84"/>
    </row>
    <row r="28" spans="1:15" ht="20.25" x14ac:dyDescent="0.25">
      <c r="A28" s="104"/>
      <c r="B28" s="104"/>
      <c r="C28" s="106"/>
      <c r="D28" s="106"/>
      <c r="E28" s="84"/>
      <c r="F28" s="84"/>
      <c r="G28" s="84"/>
      <c r="H28" s="84"/>
      <c r="I28" s="84"/>
      <c r="J28" s="84"/>
      <c r="K28" s="84"/>
      <c r="L28" s="84"/>
      <c r="M28" s="84"/>
      <c r="N28" s="84"/>
      <c r="O28" s="84"/>
    </row>
    <row r="29" spans="1:15" ht="20.25" x14ac:dyDescent="0.25">
      <c r="A29" s="104"/>
      <c r="B29" s="104"/>
      <c r="C29" s="106"/>
      <c r="D29" s="106"/>
      <c r="E29" s="84"/>
      <c r="F29" s="84"/>
      <c r="G29" s="84"/>
      <c r="H29" s="84"/>
      <c r="I29" s="84"/>
      <c r="J29" s="84"/>
      <c r="K29" s="84"/>
      <c r="L29" s="84"/>
      <c r="M29" s="84"/>
      <c r="N29" s="84"/>
      <c r="O29" s="84"/>
    </row>
    <row r="30" spans="1:15" ht="20.25" x14ac:dyDescent="0.25">
      <c r="A30" s="104"/>
      <c r="B30" s="104"/>
      <c r="C30" s="106"/>
      <c r="D30" s="106"/>
      <c r="E30" s="84"/>
      <c r="F30" s="84"/>
      <c r="G30" s="84"/>
      <c r="H30" s="84"/>
      <c r="I30" s="84"/>
      <c r="J30" s="84"/>
      <c r="K30" s="84"/>
      <c r="L30" s="84"/>
      <c r="M30" s="84"/>
      <c r="N30" s="84"/>
      <c r="O30" s="84"/>
    </row>
    <row r="31" spans="1:15" ht="20.25" x14ac:dyDescent="0.25">
      <c r="A31" s="104"/>
      <c r="B31" s="104"/>
      <c r="C31" s="106"/>
      <c r="D31" s="106"/>
      <c r="E31" s="84"/>
      <c r="F31" s="84"/>
      <c r="G31" s="84"/>
      <c r="H31" s="84"/>
      <c r="I31" s="84"/>
      <c r="J31" s="84"/>
      <c r="K31" s="84"/>
      <c r="L31" s="84"/>
      <c r="M31" s="84"/>
      <c r="N31" s="84"/>
      <c r="O31" s="84"/>
    </row>
    <row r="32" spans="1:15" ht="20.25" x14ac:dyDescent="0.25">
      <c r="A32" s="104"/>
      <c r="B32" s="104"/>
      <c r="C32" s="106"/>
      <c r="D32" s="106"/>
      <c r="E32" s="84"/>
      <c r="F32" s="84"/>
      <c r="G32" s="84"/>
      <c r="H32" s="84"/>
      <c r="I32" s="84"/>
      <c r="J32" s="84"/>
      <c r="K32" s="84"/>
      <c r="L32" s="84"/>
      <c r="M32" s="84"/>
      <c r="N32" s="84"/>
      <c r="O32" s="84"/>
    </row>
    <row r="33" spans="1:15" ht="20.25" x14ac:dyDescent="0.25">
      <c r="A33" s="104"/>
      <c r="B33" s="104"/>
      <c r="C33" s="106"/>
      <c r="D33" s="106"/>
      <c r="E33" s="84"/>
      <c r="F33" s="84"/>
      <c r="G33" s="84"/>
      <c r="H33" s="84"/>
      <c r="I33" s="84"/>
      <c r="J33" s="84"/>
      <c r="K33" s="84"/>
      <c r="L33" s="84"/>
      <c r="M33" s="84"/>
      <c r="N33" s="84"/>
      <c r="O33" s="84"/>
    </row>
    <row r="34" spans="1:15" ht="20.25" x14ac:dyDescent="0.25">
      <c r="A34" s="104"/>
      <c r="B34" s="104"/>
      <c r="C34" s="106"/>
      <c r="D34" s="106"/>
      <c r="E34" s="84"/>
      <c r="F34" s="84"/>
      <c r="G34" s="84"/>
      <c r="H34" s="84"/>
      <c r="I34" s="84"/>
      <c r="J34" s="84"/>
      <c r="K34" s="84"/>
      <c r="L34" s="84"/>
      <c r="M34" s="84"/>
      <c r="N34" s="84"/>
      <c r="O34" s="84"/>
    </row>
    <row r="35" spans="1:15" ht="20.25" x14ac:dyDescent="0.25">
      <c r="A35" s="104"/>
      <c r="B35" s="104"/>
      <c r="C35" s="106"/>
      <c r="D35" s="106"/>
      <c r="E35" s="84"/>
      <c r="F35" s="84"/>
      <c r="G35" s="84"/>
      <c r="H35" s="84"/>
      <c r="I35" s="84"/>
      <c r="J35" s="84"/>
      <c r="K35" s="84"/>
      <c r="L35" s="84"/>
      <c r="M35" s="84"/>
      <c r="N35" s="84"/>
      <c r="O35" s="84"/>
    </row>
    <row r="36" spans="1:15" ht="20.25" x14ac:dyDescent="0.25">
      <c r="A36" s="104"/>
      <c r="B36" s="104"/>
      <c r="C36" s="106"/>
      <c r="D36" s="106"/>
      <c r="E36" s="84"/>
      <c r="F36" s="84"/>
      <c r="G36" s="84"/>
      <c r="H36" s="84"/>
      <c r="I36" s="84"/>
      <c r="J36" s="84"/>
      <c r="K36" s="84"/>
      <c r="L36" s="84"/>
      <c r="M36" s="84"/>
      <c r="N36" s="84"/>
      <c r="O36" s="84"/>
    </row>
    <row r="37" spans="1:15" ht="20.25" x14ac:dyDescent="0.25">
      <c r="A37" s="104"/>
      <c r="B37" s="104"/>
      <c r="C37" s="106"/>
      <c r="D37" s="106"/>
      <c r="E37" s="84"/>
      <c r="F37" s="84"/>
      <c r="G37" s="84"/>
      <c r="H37" s="84"/>
      <c r="I37" s="84"/>
      <c r="J37" s="84"/>
      <c r="K37" s="84"/>
      <c r="L37" s="84"/>
      <c r="M37" s="84"/>
      <c r="N37" s="84"/>
      <c r="O37" s="84"/>
    </row>
    <row r="38" spans="1:15" ht="20.25" x14ac:dyDescent="0.25">
      <c r="A38" s="104"/>
      <c r="B38" s="104"/>
      <c r="C38" s="106"/>
      <c r="D38" s="106"/>
      <c r="E38" s="84"/>
      <c r="F38" s="84"/>
      <c r="G38" s="84"/>
      <c r="H38" s="84"/>
      <c r="I38" s="84"/>
      <c r="J38" s="84"/>
      <c r="K38" s="84"/>
      <c r="L38" s="84"/>
      <c r="M38" s="84"/>
      <c r="N38" s="84"/>
      <c r="O38" s="84"/>
    </row>
    <row r="39" spans="1:15" ht="20.25" x14ac:dyDescent="0.25">
      <c r="A39" s="104"/>
      <c r="B39" s="104"/>
      <c r="C39" s="106"/>
      <c r="D39" s="106"/>
      <c r="E39" s="84"/>
      <c r="F39" s="84"/>
      <c r="G39" s="84"/>
      <c r="H39" s="84"/>
      <c r="I39" s="84"/>
      <c r="J39" s="84"/>
      <c r="K39" s="84"/>
      <c r="L39" s="84"/>
      <c r="M39" s="84"/>
      <c r="N39" s="84"/>
      <c r="O39" s="84"/>
    </row>
    <row r="40" spans="1:15" ht="20.25" x14ac:dyDescent="0.25">
      <c r="A40" s="104"/>
      <c r="B40" s="104"/>
      <c r="C40" s="106"/>
      <c r="D40" s="106"/>
      <c r="E40" s="84"/>
      <c r="F40" s="84"/>
      <c r="G40" s="84"/>
      <c r="H40" s="84"/>
      <c r="I40" s="84"/>
      <c r="J40" s="84"/>
      <c r="K40" s="84"/>
      <c r="L40" s="84"/>
      <c r="M40" s="84"/>
      <c r="N40" s="84"/>
      <c r="O40" s="84"/>
    </row>
    <row r="41" spans="1:15" ht="20.25" x14ac:dyDescent="0.25">
      <c r="A41" s="104"/>
      <c r="B41" s="104"/>
      <c r="C41" s="106"/>
      <c r="D41" s="106"/>
      <c r="E41" s="84"/>
      <c r="F41" s="84"/>
      <c r="G41" s="84"/>
      <c r="H41" s="84"/>
      <c r="I41" s="84"/>
      <c r="J41" s="84"/>
      <c r="K41" s="84"/>
      <c r="L41" s="84"/>
      <c r="M41" s="84"/>
      <c r="N41" s="84"/>
      <c r="O41" s="84"/>
    </row>
    <row r="42" spans="1:15" ht="20.25" x14ac:dyDescent="0.25">
      <c r="A42" s="104"/>
      <c r="B42" s="104"/>
      <c r="C42" s="106"/>
      <c r="D42" s="106"/>
      <c r="E42" s="84"/>
      <c r="F42" s="84"/>
      <c r="G42" s="84"/>
      <c r="H42" s="84"/>
      <c r="I42" s="84"/>
      <c r="J42" s="84"/>
      <c r="K42" s="84"/>
      <c r="L42" s="84"/>
      <c r="M42" s="84"/>
      <c r="N42" s="84"/>
      <c r="O42" s="84"/>
    </row>
    <row r="43" spans="1:15" ht="20.25" x14ac:dyDescent="0.25">
      <c r="A43" s="104"/>
      <c r="B43" s="104"/>
      <c r="C43" s="106"/>
      <c r="D43" s="106"/>
      <c r="E43" s="84"/>
      <c r="F43" s="84"/>
      <c r="G43" s="84"/>
      <c r="H43" s="84"/>
      <c r="I43" s="84"/>
      <c r="J43" s="84"/>
      <c r="K43" s="84"/>
      <c r="L43" s="84"/>
      <c r="M43" s="84"/>
      <c r="N43" s="84"/>
      <c r="O43" s="84"/>
    </row>
    <row r="44" spans="1:15" ht="20.25" x14ac:dyDescent="0.25">
      <c r="A44" s="104"/>
      <c r="B44" s="104"/>
      <c r="C44" s="106"/>
      <c r="D44" s="106"/>
      <c r="E44" s="84"/>
      <c r="F44" s="84"/>
      <c r="G44" s="84"/>
      <c r="H44" s="84"/>
      <c r="I44" s="84"/>
      <c r="J44" s="84"/>
      <c r="K44" s="84"/>
      <c r="L44" s="84"/>
      <c r="M44" s="84"/>
      <c r="N44" s="84"/>
      <c r="O44" s="84"/>
    </row>
    <row r="45" spans="1:15" ht="20.25" x14ac:dyDescent="0.25">
      <c r="A45" s="104"/>
      <c r="B45" s="104"/>
      <c r="C45" s="106"/>
      <c r="D45" s="106"/>
      <c r="E45" s="84"/>
      <c r="F45" s="84"/>
      <c r="G45" s="84"/>
      <c r="H45" s="84"/>
      <c r="I45" s="84"/>
      <c r="J45" s="84"/>
      <c r="K45" s="84"/>
      <c r="L45" s="84"/>
      <c r="M45" s="84"/>
      <c r="N45" s="84"/>
      <c r="O45" s="84"/>
    </row>
    <row r="46" spans="1:15" ht="20.25" x14ac:dyDescent="0.25">
      <c r="A46" s="104"/>
      <c r="B46" s="104"/>
      <c r="C46" s="106"/>
      <c r="D46" s="106"/>
      <c r="E46" s="84"/>
      <c r="F46" s="84"/>
      <c r="G46" s="84"/>
      <c r="H46" s="84"/>
      <c r="I46" s="84"/>
      <c r="J46" s="84"/>
      <c r="K46" s="84"/>
      <c r="L46" s="84"/>
      <c r="M46" s="84"/>
      <c r="N46" s="84"/>
      <c r="O46" s="84"/>
    </row>
    <row r="47" spans="1:15" ht="20.25" x14ac:dyDescent="0.25">
      <c r="A47" s="104"/>
      <c r="B47" s="104"/>
      <c r="C47" s="106"/>
      <c r="D47" s="106"/>
      <c r="E47" s="84"/>
      <c r="F47" s="84"/>
      <c r="G47" s="84"/>
      <c r="H47" s="84"/>
      <c r="I47" s="84"/>
      <c r="J47" s="84"/>
      <c r="K47" s="84"/>
      <c r="L47" s="84"/>
      <c r="M47" s="84"/>
      <c r="N47" s="84"/>
      <c r="O47" s="84"/>
    </row>
    <row r="48" spans="1:15" ht="20.25" x14ac:dyDescent="0.25">
      <c r="A48" s="104"/>
      <c r="B48" s="104"/>
      <c r="C48" s="106"/>
      <c r="D48" s="106"/>
      <c r="E48" s="84"/>
      <c r="F48" s="84"/>
      <c r="G48" s="84"/>
      <c r="H48" s="84"/>
      <c r="I48" s="84"/>
      <c r="J48" s="84"/>
      <c r="K48" s="84"/>
      <c r="L48" s="84"/>
      <c r="M48" s="84"/>
      <c r="N48" s="84"/>
      <c r="O48" s="84"/>
    </row>
    <row r="49" spans="1:15" ht="20.25" x14ac:dyDescent="0.25">
      <c r="A49" s="104"/>
      <c r="B49" s="104"/>
      <c r="C49" s="106"/>
      <c r="D49" s="106"/>
      <c r="E49" s="84"/>
      <c r="F49" s="84"/>
      <c r="G49" s="84"/>
      <c r="H49" s="84"/>
      <c r="I49" s="84"/>
      <c r="J49" s="84"/>
      <c r="K49" s="84"/>
      <c r="L49" s="84"/>
      <c r="M49" s="84"/>
      <c r="N49" s="84"/>
      <c r="O49" s="84"/>
    </row>
    <row r="50" spans="1:15" ht="20.25" x14ac:dyDescent="0.25">
      <c r="A50" s="104"/>
      <c r="B50" s="104"/>
      <c r="C50" s="106"/>
      <c r="D50" s="106"/>
      <c r="E50" s="84"/>
      <c r="F50" s="84"/>
      <c r="G50" s="84"/>
      <c r="H50" s="84"/>
      <c r="I50" s="84"/>
      <c r="J50" s="84"/>
      <c r="K50" s="84"/>
      <c r="L50" s="84"/>
      <c r="M50" s="84"/>
      <c r="N50" s="84"/>
      <c r="O50" s="84"/>
    </row>
    <row r="51" spans="1:15" ht="20.25" x14ac:dyDescent="0.25">
      <c r="A51" s="104"/>
      <c r="B51" s="104"/>
      <c r="C51" s="106"/>
      <c r="D51" s="106"/>
      <c r="E51" s="84"/>
      <c r="F51" s="84"/>
      <c r="G51" s="84"/>
      <c r="H51" s="84"/>
      <c r="I51" s="84"/>
      <c r="J51" s="84"/>
      <c r="K51" s="84"/>
      <c r="L51" s="84"/>
      <c r="M51" s="84"/>
      <c r="N51" s="84"/>
      <c r="O51" s="84"/>
    </row>
    <row r="52" spans="1:15" ht="20.25" x14ac:dyDescent="0.25">
      <c r="A52" s="104"/>
      <c r="B52" s="23"/>
      <c r="C52" s="34"/>
      <c r="D52" s="34"/>
    </row>
    <row r="53" spans="1:15" ht="20.25" x14ac:dyDescent="0.25">
      <c r="A53" s="104"/>
      <c r="B53" s="23"/>
      <c r="C53" s="34"/>
      <c r="D53" s="34"/>
    </row>
    <row r="54" spans="1:15" ht="20.25" x14ac:dyDescent="0.25">
      <c r="A54" s="104"/>
      <c r="B54" s="23"/>
      <c r="C54" s="34"/>
      <c r="D54" s="34"/>
    </row>
    <row r="55" spans="1:15" ht="20.25" x14ac:dyDescent="0.25">
      <c r="A55" s="104"/>
      <c r="B55" s="23"/>
      <c r="C55" s="34"/>
      <c r="D55" s="34"/>
    </row>
    <row r="56" spans="1:15" ht="20.25" x14ac:dyDescent="0.25">
      <c r="A56" s="104"/>
      <c r="B56" s="23"/>
      <c r="C56" s="34"/>
      <c r="D56" s="34"/>
    </row>
    <row r="57" spans="1:15" ht="20.25" x14ac:dyDescent="0.25">
      <c r="A57" s="104"/>
      <c r="B57" s="23"/>
      <c r="C57" s="34"/>
      <c r="D57" s="34"/>
    </row>
    <row r="58" spans="1:15" ht="20.25" x14ac:dyDescent="0.25">
      <c r="A58" s="104"/>
      <c r="B58" s="23"/>
      <c r="C58" s="34"/>
      <c r="D58" s="34"/>
    </row>
    <row r="59" spans="1:15" ht="20.25" x14ac:dyDescent="0.25">
      <c r="A59" s="104"/>
      <c r="B59" s="23"/>
      <c r="C59" s="34"/>
      <c r="D59" s="34"/>
    </row>
    <row r="60" spans="1:15" ht="20.25" x14ac:dyDescent="0.25">
      <c r="A60" s="104"/>
      <c r="B60" s="23"/>
      <c r="C60" s="34"/>
      <c r="D60" s="34"/>
    </row>
    <row r="61" spans="1:15" ht="20.25" x14ac:dyDescent="0.25">
      <c r="A61" s="104"/>
      <c r="B61" s="23"/>
      <c r="C61" s="34"/>
      <c r="D61" s="34"/>
    </row>
    <row r="62" spans="1:15" ht="20.25" x14ac:dyDescent="0.25">
      <c r="A62" s="104"/>
      <c r="B62" s="23"/>
      <c r="C62" s="34"/>
      <c r="D62" s="34"/>
    </row>
    <row r="63" spans="1:15" ht="20.25" x14ac:dyDescent="0.25">
      <c r="A63" s="104"/>
      <c r="B63" s="23"/>
      <c r="C63" s="34"/>
      <c r="D63" s="34"/>
    </row>
    <row r="64" spans="1:15" ht="20.25" x14ac:dyDescent="0.25">
      <c r="A64" s="104"/>
      <c r="B64" s="23"/>
      <c r="C64" s="34"/>
      <c r="D64" s="34"/>
    </row>
    <row r="65" spans="1:4" ht="20.25" x14ac:dyDescent="0.25">
      <c r="A65" s="104"/>
      <c r="B65" s="23"/>
      <c r="C65" s="34"/>
      <c r="D65" s="34"/>
    </row>
    <row r="66" spans="1:4" ht="20.25" x14ac:dyDescent="0.25">
      <c r="A66" s="104"/>
      <c r="B66" s="23"/>
      <c r="C66" s="34"/>
      <c r="D66" s="34"/>
    </row>
    <row r="67" spans="1:4" ht="20.25" x14ac:dyDescent="0.25">
      <c r="A67" s="104"/>
      <c r="B67" s="23"/>
      <c r="C67" s="34"/>
      <c r="D67" s="34"/>
    </row>
    <row r="68" spans="1:4" ht="20.25" x14ac:dyDescent="0.25">
      <c r="A68" s="104"/>
      <c r="B68" s="23"/>
      <c r="C68" s="34"/>
      <c r="D68" s="34"/>
    </row>
    <row r="69" spans="1:4" ht="20.25" x14ac:dyDescent="0.25">
      <c r="A69" s="104"/>
      <c r="B69" s="23"/>
      <c r="C69" s="34"/>
      <c r="D69" s="34"/>
    </row>
    <row r="70" spans="1:4" ht="20.25" x14ac:dyDescent="0.25">
      <c r="A70" s="104"/>
      <c r="B70" s="23"/>
      <c r="C70" s="34"/>
      <c r="D70" s="34"/>
    </row>
    <row r="71" spans="1:4" ht="20.25" x14ac:dyDescent="0.25">
      <c r="A71" s="104"/>
      <c r="B71" s="23"/>
      <c r="C71" s="34"/>
      <c r="D71" s="34"/>
    </row>
    <row r="72" spans="1:4" ht="20.25" x14ac:dyDescent="0.25">
      <c r="A72" s="104"/>
      <c r="B72" s="23"/>
      <c r="C72" s="34"/>
      <c r="D72" s="34"/>
    </row>
    <row r="73" spans="1:4" ht="20.25" x14ac:dyDescent="0.25">
      <c r="A73" s="104"/>
      <c r="B73" s="23"/>
      <c r="C73" s="34"/>
      <c r="D73" s="34"/>
    </row>
    <row r="74" spans="1:4" ht="20.25" x14ac:dyDescent="0.25">
      <c r="A74" s="104"/>
      <c r="B74" s="23"/>
      <c r="C74" s="34"/>
      <c r="D74" s="34"/>
    </row>
    <row r="75" spans="1:4" ht="20.25" x14ac:dyDescent="0.25">
      <c r="A75" s="104"/>
      <c r="B75" s="23"/>
      <c r="C75" s="34"/>
      <c r="D75" s="34"/>
    </row>
    <row r="76" spans="1:4" ht="20.25" x14ac:dyDescent="0.25">
      <c r="A76" s="104"/>
      <c r="B76" s="23"/>
      <c r="C76" s="34"/>
      <c r="D76" s="34"/>
    </row>
    <row r="77" spans="1:4" ht="20.25" x14ac:dyDescent="0.25">
      <c r="A77" s="104"/>
      <c r="B77" s="23"/>
      <c r="C77" s="34"/>
      <c r="D77" s="34"/>
    </row>
    <row r="78" spans="1:4" ht="20.25" x14ac:dyDescent="0.25">
      <c r="A78" s="104"/>
      <c r="B78" s="23"/>
      <c r="C78" s="34"/>
      <c r="D78" s="34"/>
    </row>
    <row r="79" spans="1:4" ht="20.25" x14ac:dyDescent="0.25">
      <c r="A79" s="104"/>
      <c r="B79" s="23"/>
      <c r="C79" s="34"/>
      <c r="D79" s="34"/>
    </row>
    <row r="80" spans="1:4" ht="20.25" x14ac:dyDescent="0.25">
      <c r="A80" s="104"/>
      <c r="B80" s="23"/>
      <c r="C80" s="34"/>
      <c r="D80" s="34"/>
    </row>
    <row r="81" spans="1:4" ht="20.25" x14ac:dyDescent="0.25">
      <c r="A81" s="104"/>
      <c r="B81" s="23"/>
      <c r="C81" s="34"/>
      <c r="D81" s="34"/>
    </row>
    <row r="82" spans="1:4" ht="20.25" x14ac:dyDescent="0.25">
      <c r="A82" s="104"/>
      <c r="B82" s="23"/>
      <c r="C82" s="34"/>
      <c r="D82" s="34"/>
    </row>
    <row r="83" spans="1:4" ht="20.25" x14ac:dyDescent="0.25">
      <c r="A83" s="104"/>
      <c r="B83" s="23"/>
      <c r="C83" s="34"/>
      <c r="D83" s="34"/>
    </row>
    <row r="84" spans="1:4" ht="20.25" x14ac:dyDescent="0.25">
      <c r="A84" s="104"/>
      <c r="B84" s="23"/>
      <c r="C84" s="34"/>
      <c r="D84" s="34"/>
    </row>
    <row r="85" spans="1:4" ht="20.25" x14ac:dyDescent="0.25">
      <c r="A85" s="104"/>
      <c r="B85" s="23"/>
      <c r="C85" s="34"/>
      <c r="D85" s="34"/>
    </row>
    <row r="86" spans="1:4" ht="20.25" x14ac:dyDescent="0.25">
      <c r="A86" s="104"/>
      <c r="B86" s="23"/>
      <c r="C86" s="34"/>
      <c r="D86" s="34"/>
    </row>
    <row r="87" spans="1:4" ht="20.25" x14ac:dyDescent="0.25">
      <c r="A87" s="104"/>
      <c r="B87" s="23"/>
      <c r="C87" s="34"/>
      <c r="D87" s="34"/>
    </row>
    <row r="88" spans="1:4" ht="20.25" x14ac:dyDescent="0.25">
      <c r="A88" s="104"/>
      <c r="B88" s="23"/>
      <c r="C88" s="34"/>
      <c r="D88" s="34"/>
    </row>
    <row r="89" spans="1:4" ht="20.25" x14ac:dyDescent="0.25">
      <c r="A89" s="104"/>
      <c r="B89" s="23"/>
      <c r="C89" s="34"/>
      <c r="D89" s="34"/>
    </row>
    <row r="90" spans="1:4" ht="20.25" x14ac:dyDescent="0.25">
      <c r="A90" s="104"/>
      <c r="B90" s="23"/>
      <c r="C90" s="34"/>
      <c r="D90" s="34"/>
    </row>
    <row r="91" spans="1:4" ht="20.25" x14ac:dyDescent="0.25">
      <c r="A91" s="104"/>
      <c r="B91" s="23"/>
      <c r="C91" s="34"/>
      <c r="D91" s="34"/>
    </row>
    <row r="92" spans="1:4" ht="20.25" x14ac:dyDescent="0.25">
      <c r="A92" s="104"/>
      <c r="B92" s="23"/>
      <c r="C92" s="34"/>
      <c r="D92" s="34"/>
    </row>
    <row r="93" spans="1:4" ht="20.25" x14ac:dyDescent="0.25">
      <c r="A93" s="104"/>
      <c r="B93" s="23"/>
      <c r="C93" s="34"/>
      <c r="D93" s="34"/>
    </row>
    <row r="94" spans="1:4" ht="20.25" x14ac:dyDescent="0.25">
      <c r="A94" s="104"/>
      <c r="B94" s="23"/>
      <c r="C94" s="34"/>
      <c r="D94" s="34"/>
    </row>
    <row r="95" spans="1:4" ht="20.25" x14ac:dyDescent="0.25">
      <c r="A95" s="104"/>
      <c r="B95" s="23"/>
      <c r="C95" s="34"/>
      <c r="D95" s="34"/>
    </row>
    <row r="96" spans="1:4" ht="20.25" x14ac:dyDescent="0.25">
      <c r="A96" s="104"/>
      <c r="B96" s="23"/>
      <c r="C96" s="34"/>
      <c r="D96" s="34"/>
    </row>
    <row r="97" spans="1:4" ht="20.25" x14ac:dyDescent="0.25">
      <c r="A97" s="104"/>
      <c r="B97" s="23"/>
      <c r="C97" s="34"/>
      <c r="D97" s="34"/>
    </row>
    <row r="98" spans="1:4" ht="20.25" x14ac:dyDescent="0.25">
      <c r="A98" s="104"/>
      <c r="B98" s="23"/>
      <c r="C98" s="34"/>
      <c r="D98" s="34"/>
    </row>
    <row r="99" spans="1:4" ht="20.25" x14ac:dyDescent="0.25">
      <c r="A99" s="104"/>
      <c r="B99" s="23"/>
      <c r="C99" s="34"/>
      <c r="D99" s="34"/>
    </row>
    <row r="100" spans="1:4" ht="20.25" x14ac:dyDescent="0.25">
      <c r="A100" s="104"/>
      <c r="B100" s="23"/>
      <c r="C100" s="34"/>
      <c r="D100" s="34"/>
    </row>
    <row r="101" spans="1:4" ht="20.25" x14ac:dyDescent="0.25">
      <c r="A101" s="104"/>
      <c r="B101" s="23"/>
      <c r="C101" s="34"/>
      <c r="D101" s="34"/>
    </row>
    <row r="102" spans="1:4" ht="20.25" x14ac:dyDescent="0.25">
      <c r="A102" s="104"/>
      <c r="B102" s="23"/>
      <c r="C102" s="34"/>
      <c r="D102" s="34"/>
    </row>
    <row r="103" spans="1:4" ht="20.25" x14ac:dyDescent="0.25">
      <c r="A103" s="104"/>
      <c r="B103" s="23"/>
      <c r="C103" s="34"/>
      <c r="D103" s="34"/>
    </row>
    <row r="104" spans="1:4" ht="20.25" x14ac:dyDescent="0.25">
      <c r="A104" s="104"/>
      <c r="B104" s="23"/>
      <c r="C104" s="34"/>
      <c r="D104" s="34"/>
    </row>
    <row r="105" spans="1:4" ht="20.25" x14ac:dyDescent="0.25">
      <c r="A105" s="104"/>
      <c r="B105" s="23"/>
      <c r="C105" s="34"/>
      <c r="D105" s="34"/>
    </row>
    <row r="106" spans="1:4" ht="20.25" x14ac:dyDescent="0.25">
      <c r="A106" s="104"/>
      <c r="B106" s="23"/>
      <c r="C106" s="34"/>
      <c r="D106" s="34"/>
    </row>
    <row r="107" spans="1:4" ht="20.25" x14ac:dyDescent="0.25">
      <c r="A107" s="104"/>
      <c r="B107" s="23"/>
      <c r="C107" s="34"/>
      <c r="D107" s="34"/>
    </row>
    <row r="108" spans="1:4" ht="20.25" x14ac:dyDescent="0.25">
      <c r="A108" s="104"/>
      <c r="B108" s="23"/>
      <c r="C108" s="34"/>
      <c r="D108" s="34"/>
    </row>
    <row r="109" spans="1:4" ht="20.25" x14ac:dyDescent="0.25">
      <c r="A109" s="104"/>
      <c r="B109" s="23"/>
      <c r="C109" s="34"/>
      <c r="D109" s="34"/>
    </row>
    <row r="110" spans="1:4" ht="20.25" x14ac:dyDescent="0.25">
      <c r="A110" s="104"/>
      <c r="B110" s="23"/>
      <c r="C110" s="34"/>
      <c r="D110" s="34"/>
    </row>
    <row r="111" spans="1:4" ht="20.25" x14ac:dyDescent="0.25">
      <c r="A111" s="104"/>
      <c r="B111" s="23"/>
      <c r="C111" s="34"/>
      <c r="D111" s="34"/>
    </row>
    <row r="112" spans="1:4" ht="20.25" x14ac:dyDescent="0.25">
      <c r="A112" s="104"/>
      <c r="B112" s="23"/>
      <c r="C112" s="34"/>
      <c r="D112" s="34"/>
    </row>
    <row r="113" spans="1:4" ht="20.25" x14ac:dyDescent="0.25">
      <c r="A113" s="104"/>
      <c r="B113" s="23"/>
      <c r="C113" s="34"/>
      <c r="D113" s="34"/>
    </row>
    <row r="114" spans="1:4" ht="20.25" x14ac:dyDescent="0.25">
      <c r="A114" s="104"/>
      <c r="B114" s="23"/>
      <c r="C114" s="34"/>
      <c r="D114" s="34"/>
    </row>
    <row r="115" spans="1:4" ht="20.25" x14ac:dyDescent="0.25">
      <c r="A115" s="104"/>
      <c r="B115" s="23"/>
      <c r="C115" s="34"/>
      <c r="D115" s="34"/>
    </row>
    <row r="116" spans="1:4" ht="20.25" x14ac:dyDescent="0.25">
      <c r="A116" s="104"/>
      <c r="B116" s="23"/>
      <c r="C116" s="34"/>
      <c r="D116" s="34"/>
    </row>
    <row r="117" spans="1:4" ht="20.25" x14ac:dyDescent="0.25">
      <c r="A117" s="104"/>
      <c r="B117" s="23"/>
      <c r="C117" s="34"/>
      <c r="D117" s="34"/>
    </row>
    <row r="118" spans="1:4" ht="20.25" x14ac:dyDescent="0.25">
      <c r="A118" s="104"/>
      <c r="B118" s="23"/>
      <c r="C118" s="34"/>
      <c r="D118" s="34"/>
    </row>
    <row r="119" spans="1:4" ht="20.25" x14ac:dyDescent="0.25">
      <c r="A119" s="104"/>
      <c r="B119" s="23"/>
      <c r="C119" s="34"/>
      <c r="D119" s="34"/>
    </row>
    <row r="120" spans="1:4" ht="20.25" x14ac:dyDescent="0.25">
      <c r="A120" s="104"/>
      <c r="B120" s="23"/>
      <c r="C120" s="34"/>
      <c r="D120" s="34"/>
    </row>
    <row r="121" spans="1:4" ht="20.25" x14ac:dyDescent="0.25">
      <c r="A121" s="104"/>
      <c r="B121" s="23"/>
      <c r="C121" s="34"/>
      <c r="D121" s="34"/>
    </row>
    <row r="122" spans="1:4" ht="20.25" x14ac:dyDescent="0.25">
      <c r="A122" s="104"/>
      <c r="B122" s="23"/>
      <c r="C122" s="34"/>
      <c r="D122" s="34"/>
    </row>
    <row r="123" spans="1:4" ht="20.25" x14ac:dyDescent="0.25">
      <c r="A123" s="104"/>
      <c r="B123" s="23"/>
      <c r="C123" s="34"/>
      <c r="D123" s="34"/>
    </row>
    <row r="124" spans="1:4" ht="20.25" x14ac:dyDescent="0.25">
      <c r="A124" s="104"/>
      <c r="B124" s="23"/>
      <c r="C124" s="34"/>
      <c r="D124" s="34"/>
    </row>
    <row r="125" spans="1:4" ht="20.25" x14ac:dyDescent="0.25">
      <c r="A125" s="104"/>
      <c r="B125" s="23"/>
      <c r="C125" s="34"/>
      <c r="D125" s="34"/>
    </row>
    <row r="126" spans="1:4" ht="20.25" x14ac:dyDescent="0.25">
      <c r="A126" s="104"/>
      <c r="B126" s="23"/>
      <c r="C126" s="34"/>
      <c r="D126" s="34"/>
    </row>
    <row r="127" spans="1:4" ht="20.25" x14ac:dyDescent="0.25">
      <c r="A127" s="104"/>
      <c r="B127" s="23"/>
      <c r="C127" s="34"/>
      <c r="D127" s="34"/>
    </row>
    <row r="128" spans="1:4" ht="20.25" x14ac:dyDescent="0.25">
      <c r="A128" s="104"/>
      <c r="B128" s="23"/>
      <c r="C128" s="34"/>
      <c r="D128" s="34"/>
    </row>
    <row r="129" spans="1:4" ht="20.25" x14ac:dyDescent="0.25">
      <c r="A129" s="104"/>
      <c r="B129" s="23"/>
      <c r="C129" s="34"/>
      <c r="D129" s="34"/>
    </row>
    <row r="130" spans="1:4" ht="20.25" x14ac:dyDescent="0.25">
      <c r="A130" s="104"/>
      <c r="B130" s="23"/>
      <c r="C130" s="34"/>
      <c r="D130" s="34"/>
    </row>
    <row r="131" spans="1:4" ht="20.25" x14ac:dyDescent="0.25">
      <c r="A131" s="104"/>
      <c r="B131" s="23"/>
      <c r="C131" s="34"/>
      <c r="D131" s="34"/>
    </row>
    <row r="132" spans="1:4" ht="20.25" x14ac:dyDescent="0.25">
      <c r="A132" s="104"/>
      <c r="B132" s="23"/>
      <c r="C132" s="34"/>
      <c r="D132" s="34"/>
    </row>
    <row r="133" spans="1:4" ht="20.25" x14ac:dyDescent="0.25">
      <c r="A133" s="104"/>
      <c r="B133" s="23"/>
      <c r="C133" s="34"/>
      <c r="D133" s="34"/>
    </row>
    <row r="134" spans="1:4" ht="20.25" x14ac:dyDescent="0.25">
      <c r="A134" s="104"/>
      <c r="B134" s="23"/>
      <c r="C134" s="34"/>
      <c r="D134" s="34"/>
    </row>
    <row r="135" spans="1:4" ht="20.25" x14ac:dyDescent="0.25">
      <c r="A135" s="104"/>
      <c r="B135" s="23"/>
      <c r="C135" s="34"/>
      <c r="D135" s="34"/>
    </row>
    <row r="136" spans="1:4" ht="20.25" x14ac:dyDescent="0.25">
      <c r="A136" s="104"/>
      <c r="B136" s="23"/>
      <c r="C136" s="34"/>
      <c r="D136" s="34"/>
    </row>
    <row r="137" spans="1:4" ht="20.25" x14ac:dyDescent="0.25">
      <c r="A137" s="104"/>
      <c r="B137" s="23"/>
      <c r="C137" s="34"/>
      <c r="D137" s="34"/>
    </row>
    <row r="138" spans="1:4" ht="20.25" x14ac:dyDescent="0.25">
      <c r="A138" s="104"/>
      <c r="B138" s="23"/>
      <c r="C138" s="34"/>
      <c r="D138" s="34"/>
    </row>
    <row r="139" spans="1:4" ht="20.25" x14ac:dyDescent="0.25">
      <c r="A139" s="104"/>
      <c r="B139" s="23"/>
      <c r="C139" s="34"/>
      <c r="D139" s="34"/>
    </row>
    <row r="140" spans="1:4" ht="20.25" x14ac:dyDescent="0.25">
      <c r="A140" s="104"/>
      <c r="B140" s="23"/>
      <c r="C140" s="34"/>
      <c r="D140" s="34"/>
    </row>
    <row r="141" spans="1:4" ht="20.25" x14ac:dyDescent="0.25">
      <c r="A141" s="104"/>
      <c r="B141" s="23"/>
      <c r="C141" s="34"/>
      <c r="D141" s="34"/>
    </row>
    <row r="142" spans="1:4" ht="20.25" x14ac:dyDescent="0.25">
      <c r="A142" s="104"/>
      <c r="B142" s="23"/>
      <c r="C142" s="34"/>
      <c r="D142" s="34"/>
    </row>
    <row r="143" spans="1:4" ht="20.25" x14ac:dyDescent="0.25">
      <c r="A143" s="104"/>
      <c r="B143" s="23"/>
      <c r="C143" s="34"/>
      <c r="D143" s="34"/>
    </row>
    <row r="144" spans="1:4" ht="20.25" x14ac:dyDescent="0.25">
      <c r="A144" s="104"/>
      <c r="B144" s="23"/>
      <c r="C144" s="34"/>
      <c r="D144" s="34"/>
    </row>
    <row r="145" spans="1:4" ht="20.25" x14ac:dyDescent="0.25">
      <c r="A145" s="104"/>
      <c r="B145" s="23"/>
      <c r="C145" s="34"/>
      <c r="D145" s="34"/>
    </row>
    <row r="146" spans="1:4" ht="20.25" x14ac:dyDescent="0.25">
      <c r="A146" s="104"/>
      <c r="B146" s="23"/>
      <c r="C146" s="34"/>
      <c r="D146" s="34"/>
    </row>
    <row r="147" spans="1:4" ht="20.25" x14ac:dyDescent="0.25">
      <c r="A147" s="104"/>
      <c r="B147" s="23"/>
      <c r="C147" s="34"/>
      <c r="D147" s="34"/>
    </row>
    <row r="148" spans="1:4" ht="20.25" x14ac:dyDescent="0.25">
      <c r="A148" s="104"/>
      <c r="B148" s="23"/>
      <c r="C148" s="34"/>
      <c r="D148" s="34"/>
    </row>
    <row r="149" spans="1:4" ht="20.25" x14ac:dyDescent="0.25">
      <c r="A149" s="104"/>
      <c r="B149" s="23"/>
      <c r="C149" s="34"/>
      <c r="D149" s="34"/>
    </row>
    <row r="150" spans="1:4" ht="20.25" x14ac:dyDescent="0.25">
      <c r="A150" s="104"/>
      <c r="B150" s="23"/>
      <c r="C150" s="34"/>
      <c r="D150" s="34"/>
    </row>
    <row r="151" spans="1:4" ht="20.25" x14ac:dyDescent="0.25">
      <c r="A151" s="104"/>
      <c r="B151" s="23"/>
      <c r="C151" s="34"/>
      <c r="D151" s="34"/>
    </row>
    <row r="152" spans="1:4" ht="20.25" x14ac:dyDescent="0.25">
      <c r="A152" s="104"/>
      <c r="B152" s="23"/>
      <c r="C152" s="34"/>
      <c r="D152" s="34"/>
    </row>
    <row r="153" spans="1:4" ht="20.25" x14ac:dyDescent="0.25">
      <c r="A153" s="104"/>
      <c r="B153" s="23"/>
      <c r="C153" s="34"/>
      <c r="D153" s="34"/>
    </row>
    <row r="154" spans="1:4" ht="20.25" x14ac:dyDescent="0.25">
      <c r="A154" s="104"/>
      <c r="B154" s="23"/>
      <c r="C154" s="34"/>
      <c r="D154" s="34"/>
    </row>
    <row r="155" spans="1:4" ht="20.25" x14ac:dyDescent="0.25">
      <c r="A155" s="104"/>
      <c r="B155" s="23"/>
      <c r="C155" s="34"/>
      <c r="D155" s="34"/>
    </row>
    <row r="156" spans="1:4" ht="20.25" x14ac:dyDescent="0.25">
      <c r="A156" s="104"/>
      <c r="B156" s="23"/>
      <c r="C156" s="34"/>
      <c r="D156" s="34"/>
    </row>
    <row r="157" spans="1:4" ht="20.25" x14ac:dyDescent="0.25">
      <c r="A157" s="104"/>
      <c r="B157" s="23"/>
      <c r="C157" s="34"/>
      <c r="D157" s="34"/>
    </row>
    <row r="158" spans="1:4" ht="20.25" x14ac:dyDescent="0.25">
      <c r="A158" s="104"/>
      <c r="B158" s="23"/>
      <c r="C158" s="34"/>
      <c r="D158" s="34"/>
    </row>
    <row r="159" spans="1:4" ht="20.25" x14ac:dyDescent="0.25">
      <c r="A159" s="104"/>
      <c r="B159" s="23"/>
      <c r="C159" s="34"/>
      <c r="D159" s="34"/>
    </row>
    <row r="160" spans="1:4" ht="20.25" x14ac:dyDescent="0.25">
      <c r="A160" s="104"/>
      <c r="B160" s="23"/>
      <c r="C160" s="34"/>
      <c r="D160" s="34"/>
    </row>
    <row r="161" spans="1:4" ht="20.25" x14ac:dyDescent="0.25">
      <c r="A161" s="104"/>
      <c r="B161" s="23"/>
      <c r="C161" s="34"/>
      <c r="D161" s="34"/>
    </row>
    <row r="162" spans="1:4" ht="20.25" x14ac:dyDescent="0.25">
      <c r="A162" s="104"/>
      <c r="B162" s="23"/>
      <c r="C162" s="34"/>
      <c r="D162" s="34"/>
    </row>
    <row r="163" spans="1:4" ht="20.25" x14ac:dyDescent="0.25">
      <c r="A163" s="104"/>
      <c r="B163" s="23"/>
      <c r="C163" s="34"/>
      <c r="D163" s="34"/>
    </row>
    <row r="164" spans="1:4" ht="20.25" x14ac:dyDescent="0.25">
      <c r="A164" s="104"/>
      <c r="B164" s="23"/>
      <c r="C164" s="34"/>
      <c r="D164" s="34"/>
    </row>
    <row r="165" spans="1:4" ht="20.25" x14ac:dyDescent="0.25">
      <c r="A165" s="104"/>
      <c r="B165" s="23"/>
      <c r="C165" s="34"/>
      <c r="D165" s="34"/>
    </row>
    <row r="166" spans="1:4" ht="20.25" x14ac:dyDescent="0.25">
      <c r="A166" s="104"/>
      <c r="B166" s="23"/>
      <c r="C166" s="34"/>
      <c r="D166" s="34"/>
    </row>
    <row r="167" spans="1:4" ht="20.25" x14ac:dyDescent="0.25">
      <c r="A167" s="104"/>
      <c r="B167" s="23"/>
      <c r="C167" s="34"/>
      <c r="D167" s="34"/>
    </row>
    <row r="168" spans="1:4" ht="20.25" x14ac:dyDescent="0.25">
      <c r="A168" s="104"/>
      <c r="B168" s="23"/>
      <c r="C168" s="34"/>
      <c r="D168" s="34"/>
    </row>
    <row r="169" spans="1:4" ht="20.25" x14ac:dyDescent="0.25">
      <c r="A169" s="104"/>
      <c r="B169" s="23"/>
      <c r="C169" s="34"/>
      <c r="D169" s="34"/>
    </row>
    <row r="170" spans="1:4" ht="20.25" x14ac:dyDescent="0.25">
      <c r="A170" s="104"/>
      <c r="B170" s="23"/>
      <c r="C170" s="34"/>
      <c r="D170" s="34"/>
    </row>
    <row r="171" spans="1:4" ht="20.25" x14ac:dyDescent="0.25">
      <c r="A171" s="104"/>
      <c r="B171" s="23"/>
      <c r="C171" s="34"/>
      <c r="D171" s="34"/>
    </row>
    <row r="172" spans="1:4" ht="20.25" x14ac:dyDescent="0.25">
      <c r="A172" s="104"/>
      <c r="B172" s="23"/>
      <c r="C172" s="34"/>
      <c r="D172" s="34"/>
    </row>
    <row r="173" spans="1:4" ht="20.25" x14ac:dyDescent="0.25">
      <c r="A173" s="104"/>
      <c r="B173" s="23"/>
      <c r="C173" s="34"/>
      <c r="D173" s="34"/>
    </row>
    <row r="174" spans="1:4" ht="20.25" x14ac:dyDescent="0.25">
      <c r="A174" s="104"/>
      <c r="B174" s="23"/>
      <c r="C174" s="34"/>
      <c r="D174" s="34"/>
    </row>
    <row r="175" spans="1:4" ht="20.25" x14ac:dyDescent="0.25">
      <c r="A175" s="104"/>
      <c r="B175" s="23"/>
      <c r="C175" s="34"/>
      <c r="D175" s="34"/>
    </row>
    <row r="176" spans="1:4" ht="20.25" x14ac:dyDescent="0.25">
      <c r="A176" s="104"/>
      <c r="B176" s="23"/>
      <c r="C176" s="34"/>
      <c r="D176" s="34"/>
    </row>
    <row r="177" spans="1:4" ht="20.25" x14ac:dyDescent="0.25">
      <c r="A177" s="104"/>
      <c r="B177" s="23"/>
      <c r="C177" s="34"/>
      <c r="D177" s="34"/>
    </row>
    <row r="178" spans="1:4" ht="20.25" x14ac:dyDescent="0.25">
      <c r="A178" s="104"/>
      <c r="B178" s="23"/>
      <c r="C178" s="34"/>
      <c r="D178" s="34"/>
    </row>
    <row r="179" spans="1:4" ht="20.25" x14ac:dyDescent="0.25">
      <c r="A179" s="104"/>
      <c r="B179" s="23"/>
      <c r="C179" s="34"/>
      <c r="D179" s="34"/>
    </row>
    <row r="180" spans="1:4" ht="20.25" x14ac:dyDescent="0.25">
      <c r="A180" s="104"/>
      <c r="B180" s="23"/>
      <c r="C180" s="34"/>
      <c r="D180" s="34"/>
    </row>
    <row r="181" spans="1:4" ht="20.25" x14ac:dyDescent="0.25">
      <c r="A181" s="104"/>
      <c r="B181" s="23"/>
      <c r="C181" s="34"/>
      <c r="D181" s="34"/>
    </row>
    <row r="182" spans="1:4" ht="20.25" x14ac:dyDescent="0.25">
      <c r="A182" s="104"/>
      <c r="B182" s="23"/>
      <c r="C182" s="34"/>
      <c r="D182" s="34"/>
    </row>
    <row r="183" spans="1:4" ht="20.25" x14ac:dyDescent="0.25">
      <c r="A183" s="104"/>
      <c r="B183" s="23"/>
      <c r="C183" s="34"/>
      <c r="D183" s="34"/>
    </row>
    <row r="184" spans="1:4" ht="20.25" x14ac:dyDescent="0.25">
      <c r="A184" s="104"/>
      <c r="B184" s="23"/>
      <c r="C184" s="34"/>
      <c r="D184" s="34"/>
    </row>
    <row r="185" spans="1:4" ht="20.25" x14ac:dyDescent="0.25">
      <c r="A185" s="104"/>
      <c r="B185" s="23"/>
      <c r="C185" s="34"/>
      <c r="D185" s="34"/>
    </row>
    <row r="186" spans="1:4" ht="20.25" x14ac:dyDescent="0.25">
      <c r="A186" s="104"/>
      <c r="B186" s="23"/>
      <c r="C186" s="34"/>
      <c r="D186" s="34"/>
    </row>
    <row r="187" spans="1:4" ht="20.25" x14ac:dyDescent="0.25">
      <c r="A187" s="104"/>
      <c r="B187" s="23"/>
      <c r="C187" s="34"/>
      <c r="D187" s="34"/>
    </row>
    <row r="188" spans="1:4" ht="20.25" x14ac:dyDescent="0.25">
      <c r="A188" s="104"/>
      <c r="B188" s="23"/>
      <c r="C188" s="34"/>
      <c r="D188" s="34"/>
    </row>
    <row r="189" spans="1:4" ht="20.25" x14ac:dyDescent="0.25">
      <c r="A189" s="104"/>
      <c r="B189" s="23"/>
      <c r="C189" s="34"/>
      <c r="D189" s="34"/>
    </row>
    <row r="190" spans="1:4" ht="20.25" x14ac:dyDescent="0.25">
      <c r="A190" s="104"/>
      <c r="B190" s="23"/>
      <c r="C190" s="34"/>
      <c r="D190" s="34"/>
    </row>
    <row r="191" spans="1:4" ht="20.25" x14ac:dyDescent="0.25">
      <c r="A191" s="104"/>
      <c r="B191" s="23"/>
      <c r="C191" s="34"/>
      <c r="D191" s="34"/>
    </row>
    <row r="192" spans="1:4" ht="20.25" x14ac:dyDescent="0.25">
      <c r="A192" s="104"/>
      <c r="B192" s="23"/>
      <c r="C192" s="34"/>
      <c r="D192" s="34"/>
    </row>
    <row r="193" spans="1:4" ht="20.25" x14ac:dyDescent="0.25">
      <c r="A193" s="104"/>
      <c r="B193" s="23"/>
      <c r="C193" s="34"/>
      <c r="D193" s="34"/>
    </row>
    <row r="194" spans="1:4" ht="20.25" x14ac:dyDescent="0.25">
      <c r="A194" s="104"/>
      <c r="B194" s="23"/>
      <c r="C194" s="34"/>
      <c r="D194" s="34"/>
    </row>
    <row r="195" spans="1:4" ht="20.25" x14ac:dyDescent="0.25">
      <c r="A195" s="104"/>
      <c r="B195" s="23"/>
      <c r="C195" s="34"/>
      <c r="D195" s="34"/>
    </row>
    <row r="196" spans="1:4" ht="20.25" x14ac:dyDescent="0.25">
      <c r="A196" s="104"/>
      <c r="B196" s="23"/>
      <c r="C196" s="34"/>
      <c r="D196" s="34"/>
    </row>
    <row r="197" spans="1:4" ht="20.25" x14ac:dyDescent="0.25">
      <c r="A197" s="104"/>
      <c r="B197" s="23"/>
      <c r="C197" s="34"/>
      <c r="D197" s="34"/>
    </row>
    <row r="198" spans="1:4" ht="20.25" x14ac:dyDescent="0.25">
      <c r="A198" s="104"/>
      <c r="B198" s="23"/>
      <c r="C198" s="34"/>
      <c r="D198" s="34"/>
    </row>
    <row r="199" spans="1:4" ht="20.25" x14ac:dyDescent="0.25">
      <c r="A199" s="104"/>
      <c r="B199" s="23"/>
      <c r="C199" s="34"/>
      <c r="D199" s="34"/>
    </row>
    <row r="200" spans="1:4" ht="20.25" x14ac:dyDescent="0.25">
      <c r="A200" s="104"/>
      <c r="B200" s="23"/>
      <c r="C200" s="34"/>
      <c r="D200" s="34"/>
    </row>
    <row r="201" spans="1:4" ht="20.25" x14ac:dyDescent="0.25">
      <c r="A201" s="104"/>
      <c r="B201" s="23"/>
      <c r="C201" s="34"/>
      <c r="D201" s="34"/>
    </row>
    <row r="202" spans="1:4" ht="20.25" x14ac:dyDescent="0.25">
      <c r="A202" s="104"/>
      <c r="B202" s="23"/>
      <c r="C202" s="34"/>
      <c r="D202" s="34"/>
    </row>
    <row r="203" spans="1:4" ht="20.25" x14ac:dyDescent="0.25">
      <c r="A203" s="104"/>
      <c r="B203" s="23"/>
      <c r="C203" s="34"/>
      <c r="D203" s="34"/>
    </row>
    <row r="204" spans="1:4" ht="20.25" x14ac:dyDescent="0.25">
      <c r="A204" s="104"/>
      <c r="B204" s="23"/>
      <c r="C204" s="34"/>
      <c r="D204" s="34"/>
    </row>
    <row r="205" spans="1:4" ht="20.25" x14ac:dyDescent="0.25">
      <c r="A205" s="104"/>
      <c r="B205" s="23"/>
      <c r="C205" s="34"/>
      <c r="D205" s="34"/>
    </row>
    <row r="206" spans="1:4" ht="20.25" x14ac:dyDescent="0.25">
      <c r="A206" s="104"/>
      <c r="B206" s="23"/>
      <c r="C206" s="34"/>
      <c r="D206" s="34"/>
    </row>
    <row r="207" spans="1:4" ht="20.25" x14ac:dyDescent="0.25">
      <c r="A207" s="104"/>
      <c r="B207" s="23"/>
      <c r="C207" s="34"/>
      <c r="D207" s="34"/>
    </row>
    <row r="208" spans="1:4" x14ac:dyDescent="0.25">
      <c r="A208" s="84"/>
      <c r="B208" s="23"/>
      <c r="C208" s="23"/>
      <c r="D208" s="23"/>
    </row>
    <row r="209" spans="1:8" ht="20.25" x14ac:dyDescent="0.25">
      <c r="A209" s="84"/>
      <c r="B209" s="30" t="s">
        <v>88</v>
      </c>
      <c r="C209" s="30" t="s">
        <v>145</v>
      </c>
      <c r="D209" s="33" t="s">
        <v>88</v>
      </c>
      <c r="E209" s="33" t="s">
        <v>145</v>
      </c>
    </row>
    <row r="210" spans="1:8" ht="21" x14ac:dyDescent="0.35">
      <c r="A210" s="84"/>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4"/>
      <c r="B211" s="31" t="s">
        <v>90</v>
      </c>
      <c r="C211" s="31" t="s">
        <v>93</v>
      </c>
      <c r="E211" t="s">
        <v>58</v>
      </c>
      <c r="F211" t="str">
        <f t="shared" ref="F211:F221" si="0">IF(NOT(ISBLANK(D211)),D211,IF(NOT(ISBLANK(E211)),"     "&amp;E211,FALSE))</f>
        <v xml:space="preserve">     Afectación menor a 10 SMLMV .</v>
      </c>
    </row>
    <row r="212" spans="1:8" ht="21" x14ac:dyDescent="0.35">
      <c r="A212" s="84"/>
      <c r="B212" s="31" t="s">
        <v>90</v>
      </c>
      <c r="C212" s="31" t="s">
        <v>94</v>
      </c>
      <c r="E212" t="s">
        <v>93</v>
      </c>
      <c r="F212" t="str">
        <f t="shared" si="0"/>
        <v xml:space="preserve">     Entre 10 y 50 SMLMV </v>
      </c>
    </row>
    <row r="213" spans="1:8" ht="21" x14ac:dyDescent="0.35">
      <c r="A213" s="84"/>
      <c r="B213" s="31" t="s">
        <v>90</v>
      </c>
      <c r="C213" s="31" t="s">
        <v>95</v>
      </c>
      <c r="E213" t="s">
        <v>94</v>
      </c>
      <c r="F213" t="str">
        <f t="shared" si="0"/>
        <v xml:space="preserve">     Entre 50 y 100 SMLMV </v>
      </c>
    </row>
    <row r="214" spans="1:8" ht="21" x14ac:dyDescent="0.35">
      <c r="A214" s="84"/>
      <c r="B214" s="31" t="s">
        <v>90</v>
      </c>
      <c r="C214" s="31" t="s">
        <v>96</v>
      </c>
      <c r="E214" t="s">
        <v>95</v>
      </c>
      <c r="F214" t="str">
        <f t="shared" si="0"/>
        <v xml:space="preserve">     Entre 100 y 500 SMLMV </v>
      </c>
    </row>
    <row r="215" spans="1:8" ht="21" x14ac:dyDescent="0.35">
      <c r="A215" s="84"/>
      <c r="B215" s="31" t="s">
        <v>57</v>
      </c>
      <c r="C215" s="31" t="s">
        <v>97</v>
      </c>
      <c r="E215" t="s">
        <v>96</v>
      </c>
      <c r="F215" t="str">
        <f t="shared" si="0"/>
        <v xml:space="preserve">     Mayor a 500 SMLMV </v>
      </c>
    </row>
    <row r="216" spans="1:8" ht="21" x14ac:dyDescent="0.35">
      <c r="A216" s="84"/>
      <c r="B216" s="31" t="s">
        <v>57</v>
      </c>
      <c r="C216" s="31" t="s">
        <v>98</v>
      </c>
      <c r="D216" t="s">
        <v>57</v>
      </c>
      <c r="F216" t="str">
        <f t="shared" si="0"/>
        <v>Pérdida Reputacional</v>
      </c>
    </row>
    <row r="217" spans="1:8" ht="21" x14ac:dyDescent="0.35">
      <c r="A217" s="84"/>
      <c r="B217" s="31" t="s">
        <v>57</v>
      </c>
      <c r="C217" s="31" t="s">
        <v>100</v>
      </c>
      <c r="E217" t="s">
        <v>97</v>
      </c>
      <c r="F217" t="str">
        <f t="shared" si="0"/>
        <v xml:space="preserve">     El riesgo afecta la imagen de alguna área de la organización</v>
      </c>
    </row>
    <row r="218" spans="1:8" ht="21" x14ac:dyDescent="0.35">
      <c r="A218" s="84"/>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4"/>
      <c r="B219" s="31" t="s">
        <v>57</v>
      </c>
      <c r="C219" s="31" t="s">
        <v>118</v>
      </c>
      <c r="E219" t="s">
        <v>100</v>
      </c>
      <c r="F219" t="str">
        <f t="shared" si="0"/>
        <v xml:space="preserve">     El riesgo afecta la imagen de la entidad con algunos usuarios de relevancia frente al logro de los objetivos</v>
      </c>
    </row>
    <row r="220" spans="1:8" x14ac:dyDescent="0.25">
      <c r="A220" s="84"/>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4"/>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4"/>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0900-000000000000}">
      <formula1>$F$210:$F$221</formula1>
    </dataValidation>
  </dataValidations>
  <pageMargins left="0.7" right="0.7" top="0.75" bottom="0.75" header="0.3" footer="0.3"/>
  <pageSetup orientation="portrait"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9"/>
    <col min="3" max="3" width="17" style="89" customWidth="1"/>
    <col min="4" max="4" width="14.28515625" style="89"/>
    <col min="5" max="5" width="46" style="89" customWidth="1"/>
    <col min="6" max="16384" width="14.28515625" style="89"/>
  </cols>
  <sheetData>
    <row r="1" spans="2:6" ht="24" customHeight="1" thickBot="1" x14ac:dyDescent="0.25">
      <c r="B1" s="380" t="s">
        <v>78</v>
      </c>
      <c r="C1" s="381"/>
      <c r="D1" s="381"/>
      <c r="E1" s="381"/>
      <c r="F1" s="382"/>
    </row>
    <row r="2" spans="2:6" ht="16.5" thickBot="1" x14ac:dyDescent="0.3">
      <c r="B2" s="90"/>
      <c r="C2" s="90"/>
      <c r="D2" s="90"/>
      <c r="E2" s="90"/>
      <c r="F2" s="90"/>
    </row>
    <row r="3" spans="2:6" ht="16.5" thickBot="1" x14ac:dyDescent="0.25">
      <c r="B3" s="384" t="s">
        <v>64</v>
      </c>
      <c r="C3" s="385"/>
      <c r="D3" s="385"/>
      <c r="E3" s="102" t="s">
        <v>65</v>
      </c>
      <c r="F3" s="103" t="s">
        <v>66</v>
      </c>
    </row>
    <row r="4" spans="2:6" ht="31.5" x14ac:dyDescent="0.2">
      <c r="B4" s="386" t="s">
        <v>67</v>
      </c>
      <c r="C4" s="388" t="s">
        <v>13</v>
      </c>
      <c r="D4" s="91" t="s">
        <v>14</v>
      </c>
      <c r="E4" s="92" t="s">
        <v>68</v>
      </c>
      <c r="F4" s="93">
        <v>0.25</v>
      </c>
    </row>
    <row r="5" spans="2:6" ht="47.25" x14ac:dyDescent="0.2">
      <c r="B5" s="387"/>
      <c r="C5" s="389"/>
      <c r="D5" s="94" t="s">
        <v>15</v>
      </c>
      <c r="E5" s="95" t="s">
        <v>69</v>
      </c>
      <c r="F5" s="96">
        <v>0.15</v>
      </c>
    </row>
    <row r="6" spans="2:6" ht="47.25" x14ac:dyDescent="0.2">
      <c r="B6" s="387"/>
      <c r="C6" s="389"/>
      <c r="D6" s="94" t="s">
        <v>16</v>
      </c>
      <c r="E6" s="95" t="s">
        <v>70</v>
      </c>
      <c r="F6" s="96">
        <v>0.1</v>
      </c>
    </row>
    <row r="7" spans="2:6" ht="63" x14ac:dyDescent="0.2">
      <c r="B7" s="387"/>
      <c r="C7" s="389" t="s">
        <v>17</v>
      </c>
      <c r="D7" s="94" t="s">
        <v>10</v>
      </c>
      <c r="E7" s="95" t="s">
        <v>71</v>
      </c>
      <c r="F7" s="96">
        <v>0.25</v>
      </c>
    </row>
    <row r="8" spans="2:6" ht="31.5" x14ac:dyDescent="0.2">
      <c r="B8" s="387"/>
      <c r="C8" s="389"/>
      <c r="D8" s="94" t="s">
        <v>9</v>
      </c>
      <c r="E8" s="95" t="s">
        <v>72</v>
      </c>
      <c r="F8" s="96">
        <v>0.15</v>
      </c>
    </row>
    <row r="9" spans="2:6" ht="47.25" x14ac:dyDescent="0.2">
      <c r="B9" s="387" t="s">
        <v>162</v>
      </c>
      <c r="C9" s="389" t="s">
        <v>18</v>
      </c>
      <c r="D9" s="94" t="s">
        <v>19</v>
      </c>
      <c r="E9" s="95" t="s">
        <v>73</v>
      </c>
      <c r="F9" s="97" t="s">
        <v>74</v>
      </c>
    </row>
    <row r="10" spans="2:6" ht="63" x14ac:dyDescent="0.2">
      <c r="B10" s="387"/>
      <c r="C10" s="389"/>
      <c r="D10" s="94" t="s">
        <v>20</v>
      </c>
      <c r="E10" s="95" t="s">
        <v>75</v>
      </c>
      <c r="F10" s="97" t="s">
        <v>74</v>
      </c>
    </row>
    <row r="11" spans="2:6" ht="47.25" x14ac:dyDescent="0.2">
      <c r="B11" s="387"/>
      <c r="C11" s="389" t="s">
        <v>21</v>
      </c>
      <c r="D11" s="94" t="s">
        <v>22</v>
      </c>
      <c r="E11" s="95" t="s">
        <v>76</v>
      </c>
      <c r="F11" s="97" t="s">
        <v>74</v>
      </c>
    </row>
    <row r="12" spans="2:6" ht="47.25" x14ac:dyDescent="0.2">
      <c r="B12" s="387"/>
      <c r="C12" s="389"/>
      <c r="D12" s="94" t="s">
        <v>23</v>
      </c>
      <c r="E12" s="95" t="s">
        <v>77</v>
      </c>
      <c r="F12" s="97" t="s">
        <v>74</v>
      </c>
    </row>
    <row r="13" spans="2:6" ht="31.5" x14ac:dyDescent="0.2">
      <c r="B13" s="387"/>
      <c r="C13" s="389" t="s">
        <v>24</v>
      </c>
      <c r="D13" s="94" t="s">
        <v>119</v>
      </c>
      <c r="E13" s="95" t="s">
        <v>122</v>
      </c>
      <c r="F13" s="97" t="s">
        <v>74</v>
      </c>
    </row>
    <row r="14" spans="2:6" ht="32.25" thickBot="1" x14ac:dyDescent="0.25">
      <c r="B14" s="390"/>
      <c r="C14" s="391"/>
      <c r="D14" s="98" t="s">
        <v>120</v>
      </c>
      <c r="E14" s="99" t="s">
        <v>121</v>
      </c>
      <c r="F14" s="100" t="s">
        <v>74</v>
      </c>
    </row>
    <row r="15" spans="2:6" ht="49.5" customHeight="1" x14ac:dyDescent="0.2">
      <c r="B15" s="383" t="s">
        <v>159</v>
      </c>
      <c r="C15" s="383"/>
      <c r="D15" s="383"/>
      <c r="E15" s="383"/>
      <c r="F15" s="383"/>
    </row>
    <row r="16" spans="2:6" ht="27" customHeight="1" x14ac:dyDescent="0.25">
      <c r="B16" s="101"/>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ref="B2:B5">
    <sortCondition ref="B2:B5"/>
  </sortState>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BP72"/>
  <sheetViews>
    <sheetView tabSelected="1" topLeftCell="A7" zoomScale="80" zoomScaleNormal="80" workbookViewId="0">
      <pane xSplit="11" ySplit="3" topLeftCell="N10" activePane="bottomRight" state="frozen"/>
      <selection activeCell="A7" sqref="A7"/>
      <selection pane="topRight" activeCell="L7" sqref="L7"/>
      <selection pane="bottomLeft" activeCell="A10" sqref="A10"/>
      <selection pane="bottomRight"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132</v>
      </c>
      <c r="C10" s="220" t="s">
        <v>230</v>
      </c>
      <c r="D10" s="220" t="s">
        <v>231</v>
      </c>
      <c r="E10" s="232" t="s">
        <v>232</v>
      </c>
      <c r="F10" s="220" t="s">
        <v>123</v>
      </c>
      <c r="G10" s="223">
        <v>24</v>
      </c>
      <c r="H10" s="226" t="str">
        <f>IF(G10&lt;=0,"",IF(G10&lt;=2,"Muy Baja",IF(G10&lt;=24,"Baja",IF(G10&lt;=500,"Media",IF(G10&lt;=5000,"Alta","Muy Alta")))))</f>
        <v>Baja</v>
      </c>
      <c r="I10" s="214">
        <f>IF(H10="","",IF(H10="Muy Baja",0.2,IF(H10="Baja",0.4,IF(H10="Media",0.6,IF(H10="Alta",0.8,IF(H10="Muy Alta",1,))))))</f>
        <v>0.4</v>
      </c>
      <c r="J10" s="229" t="s">
        <v>155</v>
      </c>
      <c r="K10" s="214"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6"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4">
        <f ca="1">IF(L10="","",IF(L10="Leve",0.2,IF(L10="Menor",0.4,IF(L10="Moderado",0.6,IF(L10="Mayor",0.8,IF(L10="Catastrófico",1,))))))</f>
        <v>0.6</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233</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0.24</v>
      </c>
      <c r="Y10" s="131" t="str">
        <f>IFERROR(IF(X10="","",IF(X10&lt;=0.2,"Muy Baja",IF(X10&lt;=0.4,"Baja",IF(X10&lt;=0.6,"Media",IF(X10&lt;=0.8,"Alta","Muy Alta"))))),"")</f>
        <v>Baja</v>
      </c>
      <c r="Z10" s="132">
        <f>+X10</f>
        <v>0.24</v>
      </c>
      <c r="AA10" s="131" t="str">
        <f ca="1">IFERROR(IF(AB10="","",IF(AB10&lt;=0.2,"Leve",IF(AB10&lt;=0.4,"Menor",IF(AB10&lt;=0.6,"Moderado",IF(AB10&lt;=0.8,"Mayor","Catastrófico"))))),"")</f>
        <v>Moderado</v>
      </c>
      <c r="AB10" s="132">
        <f ca="1">IFERROR(IF(Q10="Impacto",(M10-(+M10*T10)),IF(Q10="Probabilidad",M10,"")),"")</f>
        <v>0.6</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319</v>
      </c>
      <c r="AF10" s="136" t="s">
        <v>318</v>
      </c>
      <c r="AG10" s="137">
        <v>44562</v>
      </c>
      <c r="AH10" s="137">
        <v>44926</v>
      </c>
      <c r="AI10" s="135" t="s">
        <v>325</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323</v>
      </c>
      <c r="Q11" s="127" t="str">
        <f>IF(OR(R11="Preventivo",R11="Detectivo"),"Probabilidad",IF(R11="Correctivo","Impacto",""))</f>
        <v>Impacto</v>
      </c>
      <c r="R11" s="128" t="s">
        <v>16</v>
      </c>
      <c r="S11" s="128" t="s">
        <v>9</v>
      </c>
      <c r="T11" s="129" t="str">
        <f t="shared" ref="T11:T15" si="0">IF(AND(R11="Preventivo",S11="Automático"),"50%",IF(AND(R11="Preventivo",S11="Manual"),"40%",IF(AND(R11="Detectivo",S11="Automático"),"40%",IF(AND(R11="Detectivo",S11="Manual"),"30%",IF(AND(R11="Correctivo",S11="Automático"),"35%",IF(AND(R11="Correctivo",S11="Manual"),"25%",""))))))</f>
        <v>25%</v>
      </c>
      <c r="U11" s="128" t="s">
        <v>19</v>
      </c>
      <c r="V11" s="128" t="s">
        <v>23</v>
      </c>
      <c r="W11" s="128" t="s">
        <v>119</v>
      </c>
      <c r="X11" s="130">
        <f>IFERROR(IF(AND(Q10="Probabilidad",Q11="Probabilidad"),(Z10-(+Z10*T11)),IF(Q11="Probabilidad",(I10-(+I10*T11)),IF(Q11="Impacto",Z10,""))),"")</f>
        <v>0.24</v>
      </c>
      <c r="Y11" s="131" t="str">
        <f t="shared" ref="Y11:Y69" si="1">IFERROR(IF(X11="","",IF(X11&lt;=0.2,"Muy Baja",IF(X11&lt;=0.4,"Baja",IF(X11&lt;=0.6,"Media",IF(X11&lt;=0.8,"Alta","Muy Alta"))))),"")</f>
        <v>Baja</v>
      </c>
      <c r="Z11" s="132">
        <f t="shared" ref="Z11:Z15" si="2">+X11</f>
        <v>0.24</v>
      </c>
      <c r="AA11" s="131" t="str">
        <f t="shared" ref="AA11:AA69" ca="1" si="3">IFERROR(IF(AB11="","",IF(AB11&lt;=0.2,"Leve",IF(AB11&lt;=0.4,"Menor",IF(AB11&lt;=0.6,"Moderado",IF(AB11&lt;=0.8,"Mayor","Catastrófico"))))),"")</f>
        <v>Moderado</v>
      </c>
      <c r="AB11" s="132">
        <f ca="1">IFERROR(IF(AND(Q10="Impacto",Q11="Impacto"),(AB10-(+AB10*T11)),IF(Q11="Impacto",($M$10-(+$M$10*T11)),IF(Q11="Probabilidad",AB10,""))),"")</f>
        <v>0.44999999999999996</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214</v>
      </c>
      <c r="AF11" s="136" t="s">
        <v>317</v>
      </c>
      <c r="AG11" s="137">
        <v>44562</v>
      </c>
      <c r="AH11" s="137">
        <v>44926</v>
      </c>
      <c r="AI11" s="135" t="s">
        <v>324</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237</v>
      </c>
      <c r="Q12" s="127" t="str">
        <f>IF(OR(R12="Preventivo",R12="Detectivo"),"Probabilidad",IF(R12="Correctivo","Impacto",""))</f>
        <v>Impacto</v>
      </c>
      <c r="R12" s="128" t="s">
        <v>16</v>
      </c>
      <c r="S12" s="128" t="s">
        <v>9</v>
      </c>
      <c r="T12" s="129" t="str">
        <f t="shared" si="0"/>
        <v>25%</v>
      </c>
      <c r="U12" s="128" t="s">
        <v>20</v>
      </c>
      <c r="V12" s="128" t="s">
        <v>23</v>
      </c>
      <c r="W12" s="128" t="s">
        <v>120</v>
      </c>
      <c r="X12" s="130">
        <f>IFERROR(IF(AND(Q11="Probabilidad",Q12="Probabilidad"),(Z11-(+Z11*T12)),IF(AND(Q11="Impacto",Q12="Probabilidad"),(Z10-(+Z10*T12)),IF(Q12="Impacto",Z11,""))),"")</f>
        <v>0.24</v>
      </c>
      <c r="Y12" s="131" t="str">
        <f t="shared" si="1"/>
        <v>Baja</v>
      </c>
      <c r="Z12" s="132">
        <f t="shared" si="2"/>
        <v>0.24</v>
      </c>
      <c r="AA12" s="131" t="str">
        <f t="shared" ca="1" si="3"/>
        <v>Menor</v>
      </c>
      <c r="AB12" s="132">
        <f ca="1">IFERROR(IF(AND(Q11="Impacto",Q12="Impacto"),(AB11-(+AB11*T12)),IF(AND(Q11="Probabilidad",Q12="Impacto"),(AB10-(+AB10*T12)),IF(Q12="Probabilidad",AB11,""))),"")</f>
        <v>0.33749999999999997</v>
      </c>
      <c r="AC12" s="133" t="str">
        <f t="shared" ca="1" si="4"/>
        <v>Moderado</v>
      </c>
      <c r="AD12" s="134" t="s">
        <v>136</v>
      </c>
      <c r="AE12" s="135" t="s">
        <v>320</v>
      </c>
      <c r="AF12" s="136" t="s">
        <v>318</v>
      </c>
      <c r="AG12" s="137">
        <v>44562</v>
      </c>
      <c r="AH12" s="137">
        <v>44926</v>
      </c>
      <c r="AI12" s="135" t="s">
        <v>322</v>
      </c>
      <c r="AJ12" s="136"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t="s">
        <v>132</v>
      </c>
      <c r="C16" s="220" t="s">
        <v>215</v>
      </c>
      <c r="D16" s="220" t="s">
        <v>217</v>
      </c>
      <c r="E16" s="232" t="s">
        <v>216</v>
      </c>
      <c r="F16" s="220" t="s">
        <v>123</v>
      </c>
      <c r="G16" s="223">
        <v>12</v>
      </c>
      <c r="H16" s="226" t="str">
        <f>IF(G16&lt;=0,"",IF(G16&lt;=2,"Muy Baja",IF(G16&lt;=24,"Baja",IF(G16&lt;=500,"Media",IF(G16&lt;=5000,"Alta","Muy Alta")))))</f>
        <v>Baja</v>
      </c>
      <c r="I16" s="214">
        <f>IF(H16="","",IF(H16="Muy Baja",0.2,IF(H16="Baja",0.4,IF(H16="Media",0.6,IF(H16="Alta",0.8,IF(H16="Muy Alta",1,))))))</f>
        <v>0.4</v>
      </c>
      <c r="J16" s="229" t="s">
        <v>155</v>
      </c>
      <c r="K16" s="214"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226" t="str">
        <f ca="1">IF(OR(K16='Tabla Impacto'!$C$11,K16='Tabla Impacto'!$D$11),"Leve",IF(OR(K16='Tabla Impacto'!$C$12,K16='Tabla Impacto'!$D$12),"Menor",IF(OR(K16='Tabla Impacto'!$C$13,K16='Tabla Impacto'!$D$13),"Moderado",IF(OR(K16='Tabla Impacto'!$C$14,K16='Tabla Impacto'!$D$14),"Mayor",IF(OR(K16='Tabla Impacto'!$C$15,K16='Tabla Impacto'!$D$15),"Catastrófico","")))))</f>
        <v>Moderado</v>
      </c>
      <c r="M16" s="214">
        <f ca="1">IF(L16="","",IF(L16="Leve",0.2,IF(L16="Menor",0.4,IF(L16="Moderado",0.6,IF(L16="Mayor",0.8,IF(L16="Catastrófico",1,))))))</f>
        <v>0.6</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5">
        <v>1</v>
      </c>
      <c r="P16" s="126" t="s">
        <v>219</v>
      </c>
      <c r="Q16" s="127" t="str">
        <f>IF(OR(R16="Preventivo",R16="Detectivo"),"Probabilidad",IF(R16="Correctivo","Impacto",""))</f>
        <v>Probabilidad</v>
      </c>
      <c r="R16" s="128" t="s">
        <v>14</v>
      </c>
      <c r="S16" s="128" t="s">
        <v>9</v>
      </c>
      <c r="T16" s="129" t="str">
        <f>IF(AND(R16="Preventivo",S16="Automático"),"50%",IF(AND(R16="Preventivo",S16="Manual"),"40%",IF(AND(R16="Detectivo",S16="Automático"),"40%",IF(AND(R16="Detectivo",S16="Manual"),"30%",IF(AND(R16="Correctivo",S16="Automático"),"35%",IF(AND(R16="Correctivo",S16="Manual"),"25%",""))))))</f>
        <v>40%</v>
      </c>
      <c r="U16" s="128" t="s">
        <v>19</v>
      </c>
      <c r="V16" s="128" t="s">
        <v>22</v>
      </c>
      <c r="W16" s="128" t="s">
        <v>119</v>
      </c>
      <c r="X16" s="130">
        <f>IFERROR(IF(Q16="Probabilidad",(I16-(+I16*T16)),IF(Q16="Impacto",I16,"")),"")</f>
        <v>0.24</v>
      </c>
      <c r="Y16" s="131" t="str">
        <f>IFERROR(IF(X16="","",IF(X16&lt;=0.2,"Muy Baja",IF(X16&lt;=0.4,"Baja",IF(X16&lt;=0.6,"Media",IF(X16&lt;=0.8,"Alta","Muy Alta"))))),"")</f>
        <v>Baja</v>
      </c>
      <c r="Z16" s="132">
        <f>+X16</f>
        <v>0.24</v>
      </c>
      <c r="AA16" s="131" t="str">
        <f ca="1">IFERROR(IF(AB16="","",IF(AB16&lt;=0.2,"Leve",IF(AB16&lt;=0.4,"Menor",IF(AB16&lt;=0.6,"Moderado",IF(AB16&lt;=0.8,"Mayor","Catastrófico"))))),"")</f>
        <v>Moderado</v>
      </c>
      <c r="AB16" s="132">
        <f ca="1">IFERROR(IF(Q16="Impacto",(M16-(+M16*T16)),IF(Q16="Probabilidad",M16,"")),"")</f>
        <v>0.6</v>
      </c>
      <c r="AC16" s="133"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4" t="s">
        <v>136</v>
      </c>
      <c r="AE16" s="135" t="s">
        <v>220</v>
      </c>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21"/>
      <c r="E17" s="233"/>
      <c r="F17" s="221"/>
      <c r="G17" s="224"/>
      <c r="H17" s="227"/>
      <c r="I17" s="215"/>
      <c r="J17" s="230"/>
      <c r="K17" s="215">
        <f ca="1">IF(NOT(ISERROR(MATCH(J17,_xlfn.ANCHORARRAY(E28),0))),I30&amp;"Por favor no seleccionar los criterios de impacto",J17)</f>
        <v>0</v>
      </c>
      <c r="L17" s="227"/>
      <c r="M17" s="215"/>
      <c r="N17" s="212"/>
      <c r="O17" s="125">
        <v>2</v>
      </c>
      <c r="P17" s="126" t="s">
        <v>218</v>
      </c>
      <c r="Q17" s="127" t="str">
        <f>IF(OR(R17="Preventivo",R17="Detectivo"),"Probabilidad",IF(R17="Correctivo","Impacto",""))</f>
        <v>Impacto</v>
      </c>
      <c r="R17" s="128" t="s">
        <v>16</v>
      </c>
      <c r="S17" s="128" t="s">
        <v>9</v>
      </c>
      <c r="T17" s="129" t="str">
        <f t="shared" ref="T17:T21" si="8">IF(AND(R17="Preventivo",S17="Automático"),"50%",IF(AND(R17="Preventivo",S17="Manual"),"40%",IF(AND(R17="Detectivo",S17="Automático"),"40%",IF(AND(R17="Detectivo",S17="Manual"),"30%",IF(AND(R17="Correctivo",S17="Automático"),"35%",IF(AND(R17="Correctivo",S17="Manual"),"25%",""))))))</f>
        <v>25%</v>
      </c>
      <c r="U17" s="128" t="s">
        <v>19</v>
      </c>
      <c r="V17" s="128" t="s">
        <v>23</v>
      </c>
      <c r="W17" s="128" t="s">
        <v>119</v>
      </c>
      <c r="X17" s="130">
        <f>IFERROR(IF(AND(Q16="Probabilidad",Q17="Probabilidad"),(Z16-(+Z16*T17)),IF(Q17="Probabilidad",(I16-(+I16*T17)),IF(Q17="Impacto",Z16,""))),"")</f>
        <v>0.24</v>
      </c>
      <c r="Y17" s="131" t="str">
        <f t="shared" si="1"/>
        <v>Baja</v>
      </c>
      <c r="Z17" s="132">
        <f t="shared" ref="Z17:Z21" si="9">+X17</f>
        <v>0.24</v>
      </c>
      <c r="AA17" s="131" t="str">
        <f t="shared" ca="1" si="3"/>
        <v>Moderado</v>
      </c>
      <c r="AB17" s="132">
        <f ca="1">IFERROR(IF(AND(Q16="Impacto",Q17="Impacto"),(AB10-(+AB10*T17)),IF(Q17="Impacto",($M$16-(+$M$16*T17)),IF(Q17="Probabilidad",AB10,""))),"")</f>
        <v>0.44999999999999996</v>
      </c>
      <c r="AC17" s="133"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4" t="s">
        <v>136</v>
      </c>
      <c r="AE17" s="135" t="s">
        <v>214</v>
      </c>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21"/>
      <c r="E18" s="233"/>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21"/>
      <c r="E19" s="233"/>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21"/>
      <c r="E20" s="233"/>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22"/>
      <c r="E21" s="234"/>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1851" priority="227" operator="equal">
      <formula>"Muy Alta"</formula>
    </cfRule>
    <cfRule type="cellIs" dxfId="1850" priority="228" operator="equal">
      <formula>"Alta"</formula>
    </cfRule>
    <cfRule type="cellIs" dxfId="1849" priority="229" operator="equal">
      <formula>"Media"</formula>
    </cfRule>
    <cfRule type="cellIs" dxfId="1848" priority="230" operator="equal">
      <formula>"Baja"</formula>
    </cfRule>
    <cfRule type="cellIs" dxfId="1847" priority="231" operator="equal">
      <formula>"Muy Baja"</formula>
    </cfRule>
  </conditionalFormatting>
  <conditionalFormatting sqref="L10 L16 L22 L28 L34 L40 L46 L52 L58 L64">
    <cfRule type="cellIs" dxfId="1846" priority="222" operator="equal">
      <formula>"Catastrófico"</formula>
    </cfRule>
    <cfRule type="cellIs" dxfId="1845" priority="223" operator="equal">
      <formula>"Mayor"</formula>
    </cfRule>
    <cfRule type="cellIs" dxfId="1844" priority="224" operator="equal">
      <formula>"Moderado"</formula>
    </cfRule>
    <cfRule type="cellIs" dxfId="1843" priority="225" operator="equal">
      <formula>"Menor"</formula>
    </cfRule>
    <cfRule type="cellIs" dxfId="1842" priority="226" operator="equal">
      <formula>"Leve"</formula>
    </cfRule>
  </conditionalFormatting>
  <conditionalFormatting sqref="N10">
    <cfRule type="cellIs" dxfId="1841" priority="218" operator="equal">
      <formula>"Extremo"</formula>
    </cfRule>
    <cfRule type="cellIs" dxfId="1840" priority="219" operator="equal">
      <formula>"Alto"</formula>
    </cfRule>
    <cfRule type="cellIs" dxfId="1839" priority="220" operator="equal">
      <formula>"Moderado"</formula>
    </cfRule>
    <cfRule type="cellIs" dxfId="1838" priority="221" operator="equal">
      <formula>"Bajo"</formula>
    </cfRule>
  </conditionalFormatting>
  <conditionalFormatting sqref="Y10:Y15">
    <cfRule type="cellIs" dxfId="1837" priority="213" operator="equal">
      <formula>"Muy Alta"</formula>
    </cfRule>
    <cfRule type="cellIs" dxfId="1836" priority="214" operator="equal">
      <formula>"Alta"</formula>
    </cfRule>
    <cfRule type="cellIs" dxfId="1835" priority="215" operator="equal">
      <formula>"Media"</formula>
    </cfRule>
    <cfRule type="cellIs" dxfId="1834" priority="216" operator="equal">
      <formula>"Baja"</formula>
    </cfRule>
    <cfRule type="cellIs" dxfId="1833" priority="217" operator="equal">
      <formula>"Muy Baja"</formula>
    </cfRule>
  </conditionalFormatting>
  <conditionalFormatting sqref="AA10:AA15">
    <cfRule type="cellIs" dxfId="1832" priority="208" operator="equal">
      <formula>"Catastrófico"</formula>
    </cfRule>
    <cfRule type="cellIs" dxfId="1831" priority="209" operator="equal">
      <formula>"Mayor"</formula>
    </cfRule>
    <cfRule type="cellIs" dxfId="1830" priority="210" operator="equal">
      <formula>"Moderado"</formula>
    </cfRule>
    <cfRule type="cellIs" dxfId="1829" priority="211" operator="equal">
      <formula>"Menor"</formula>
    </cfRule>
    <cfRule type="cellIs" dxfId="1828" priority="212" operator="equal">
      <formula>"Leve"</formula>
    </cfRule>
  </conditionalFormatting>
  <conditionalFormatting sqref="AC10:AC15">
    <cfRule type="cellIs" dxfId="1827" priority="204" operator="equal">
      <formula>"Extremo"</formula>
    </cfRule>
    <cfRule type="cellIs" dxfId="1826" priority="205" operator="equal">
      <formula>"Alto"</formula>
    </cfRule>
    <cfRule type="cellIs" dxfId="1825" priority="206" operator="equal">
      <formula>"Moderado"</formula>
    </cfRule>
    <cfRule type="cellIs" dxfId="1824" priority="207" operator="equal">
      <formula>"Bajo"</formula>
    </cfRule>
  </conditionalFormatting>
  <conditionalFormatting sqref="H58">
    <cfRule type="cellIs" dxfId="1823" priority="43" operator="equal">
      <formula>"Muy Alta"</formula>
    </cfRule>
    <cfRule type="cellIs" dxfId="1822" priority="44" operator="equal">
      <formula>"Alta"</formula>
    </cfRule>
    <cfRule type="cellIs" dxfId="1821" priority="45" operator="equal">
      <formula>"Media"</formula>
    </cfRule>
    <cfRule type="cellIs" dxfId="1820" priority="46" operator="equal">
      <formula>"Baja"</formula>
    </cfRule>
    <cfRule type="cellIs" dxfId="1819" priority="47" operator="equal">
      <formula>"Muy Baja"</formula>
    </cfRule>
  </conditionalFormatting>
  <conditionalFormatting sqref="N16">
    <cfRule type="cellIs" dxfId="1818" priority="200" operator="equal">
      <formula>"Extremo"</formula>
    </cfRule>
    <cfRule type="cellIs" dxfId="1817" priority="201" operator="equal">
      <formula>"Alto"</formula>
    </cfRule>
    <cfRule type="cellIs" dxfId="1816" priority="202" operator="equal">
      <formula>"Moderado"</formula>
    </cfRule>
    <cfRule type="cellIs" dxfId="1815" priority="203" operator="equal">
      <formula>"Bajo"</formula>
    </cfRule>
  </conditionalFormatting>
  <conditionalFormatting sqref="Y16:Y21">
    <cfRule type="cellIs" dxfId="1814" priority="195" operator="equal">
      <formula>"Muy Alta"</formula>
    </cfRule>
    <cfRule type="cellIs" dxfId="1813" priority="196" operator="equal">
      <formula>"Alta"</formula>
    </cfRule>
    <cfRule type="cellIs" dxfId="1812" priority="197" operator="equal">
      <formula>"Media"</formula>
    </cfRule>
    <cfRule type="cellIs" dxfId="1811" priority="198" operator="equal">
      <formula>"Baja"</formula>
    </cfRule>
    <cfRule type="cellIs" dxfId="1810" priority="199" operator="equal">
      <formula>"Muy Baja"</formula>
    </cfRule>
  </conditionalFormatting>
  <conditionalFormatting sqref="AA16:AA21">
    <cfRule type="cellIs" dxfId="1809" priority="190" operator="equal">
      <formula>"Catastrófico"</formula>
    </cfRule>
    <cfRule type="cellIs" dxfId="1808" priority="191" operator="equal">
      <formula>"Mayor"</formula>
    </cfRule>
    <cfRule type="cellIs" dxfId="1807" priority="192" operator="equal">
      <formula>"Moderado"</formula>
    </cfRule>
    <cfRule type="cellIs" dxfId="1806" priority="193" operator="equal">
      <formula>"Menor"</formula>
    </cfRule>
    <cfRule type="cellIs" dxfId="1805" priority="194" operator="equal">
      <formula>"Leve"</formula>
    </cfRule>
  </conditionalFormatting>
  <conditionalFormatting sqref="AC16:AC21">
    <cfRule type="cellIs" dxfId="1804" priority="186" operator="equal">
      <formula>"Extremo"</formula>
    </cfRule>
    <cfRule type="cellIs" dxfId="1803" priority="187" operator="equal">
      <formula>"Alto"</formula>
    </cfRule>
    <cfRule type="cellIs" dxfId="1802" priority="188" operator="equal">
      <formula>"Moderado"</formula>
    </cfRule>
    <cfRule type="cellIs" dxfId="1801" priority="189" operator="equal">
      <formula>"Bajo"</formula>
    </cfRule>
  </conditionalFormatting>
  <conditionalFormatting sqref="H22">
    <cfRule type="cellIs" dxfId="1800" priority="181" operator="equal">
      <formula>"Muy Alta"</formula>
    </cfRule>
    <cfRule type="cellIs" dxfId="1799" priority="182" operator="equal">
      <formula>"Alta"</formula>
    </cfRule>
    <cfRule type="cellIs" dxfId="1798" priority="183" operator="equal">
      <formula>"Media"</formula>
    </cfRule>
    <cfRule type="cellIs" dxfId="1797" priority="184" operator="equal">
      <formula>"Baja"</formula>
    </cfRule>
    <cfRule type="cellIs" dxfId="1796" priority="185" operator="equal">
      <formula>"Muy Baja"</formula>
    </cfRule>
  </conditionalFormatting>
  <conditionalFormatting sqref="N22">
    <cfRule type="cellIs" dxfId="1795" priority="177" operator="equal">
      <formula>"Extremo"</formula>
    </cfRule>
    <cfRule type="cellIs" dxfId="1794" priority="178" operator="equal">
      <formula>"Alto"</formula>
    </cfRule>
    <cfRule type="cellIs" dxfId="1793" priority="179" operator="equal">
      <formula>"Moderado"</formula>
    </cfRule>
    <cfRule type="cellIs" dxfId="1792" priority="180" operator="equal">
      <formula>"Bajo"</formula>
    </cfRule>
  </conditionalFormatting>
  <conditionalFormatting sqref="Y22:Y27">
    <cfRule type="cellIs" dxfId="1791" priority="172" operator="equal">
      <formula>"Muy Alta"</formula>
    </cfRule>
    <cfRule type="cellIs" dxfId="1790" priority="173" operator="equal">
      <formula>"Alta"</formula>
    </cfRule>
    <cfRule type="cellIs" dxfId="1789" priority="174" operator="equal">
      <formula>"Media"</formula>
    </cfRule>
    <cfRule type="cellIs" dxfId="1788" priority="175" operator="equal">
      <formula>"Baja"</formula>
    </cfRule>
    <cfRule type="cellIs" dxfId="1787" priority="176" operator="equal">
      <formula>"Muy Baja"</formula>
    </cfRule>
  </conditionalFormatting>
  <conditionalFormatting sqref="AA22:AA27">
    <cfRule type="cellIs" dxfId="1786" priority="167" operator="equal">
      <formula>"Catastrófico"</formula>
    </cfRule>
    <cfRule type="cellIs" dxfId="1785" priority="168" operator="equal">
      <formula>"Mayor"</formula>
    </cfRule>
    <cfRule type="cellIs" dxfId="1784" priority="169" operator="equal">
      <formula>"Moderado"</formula>
    </cfRule>
    <cfRule type="cellIs" dxfId="1783" priority="170" operator="equal">
      <formula>"Menor"</formula>
    </cfRule>
    <cfRule type="cellIs" dxfId="1782" priority="171" operator="equal">
      <formula>"Leve"</formula>
    </cfRule>
  </conditionalFormatting>
  <conditionalFormatting sqref="AC22:AC27">
    <cfRule type="cellIs" dxfId="1781" priority="163" operator="equal">
      <formula>"Extremo"</formula>
    </cfRule>
    <cfRule type="cellIs" dxfId="1780" priority="164" operator="equal">
      <formula>"Alto"</formula>
    </cfRule>
    <cfRule type="cellIs" dxfId="1779" priority="165" operator="equal">
      <formula>"Moderado"</formula>
    </cfRule>
    <cfRule type="cellIs" dxfId="1778" priority="166" operator="equal">
      <formula>"Bajo"</formula>
    </cfRule>
  </conditionalFormatting>
  <conditionalFormatting sqref="H28">
    <cfRule type="cellIs" dxfId="1777" priority="158" operator="equal">
      <formula>"Muy Alta"</formula>
    </cfRule>
    <cfRule type="cellIs" dxfId="1776" priority="159" operator="equal">
      <formula>"Alta"</formula>
    </cfRule>
    <cfRule type="cellIs" dxfId="1775" priority="160" operator="equal">
      <formula>"Media"</formula>
    </cfRule>
    <cfRule type="cellIs" dxfId="1774" priority="161" operator="equal">
      <formula>"Baja"</formula>
    </cfRule>
    <cfRule type="cellIs" dxfId="1773" priority="162" operator="equal">
      <formula>"Muy Baja"</formula>
    </cfRule>
  </conditionalFormatting>
  <conditionalFormatting sqref="N28">
    <cfRule type="cellIs" dxfId="1772" priority="154" operator="equal">
      <formula>"Extremo"</formula>
    </cfRule>
    <cfRule type="cellIs" dxfId="1771" priority="155" operator="equal">
      <formula>"Alto"</formula>
    </cfRule>
    <cfRule type="cellIs" dxfId="1770" priority="156" operator="equal">
      <formula>"Moderado"</formula>
    </cfRule>
    <cfRule type="cellIs" dxfId="1769" priority="157" operator="equal">
      <formula>"Bajo"</formula>
    </cfRule>
  </conditionalFormatting>
  <conditionalFormatting sqref="Y28:Y33">
    <cfRule type="cellIs" dxfId="1768" priority="149" operator="equal">
      <formula>"Muy Alta"</formula>
    </cfRule>
    <cfRule type="cellIs" dxfId="1767" priority="150" operator="equal">
      <formula>"Alta"</formula>
    </cfRule>
    <cfRule type="cellIs" dxfId="1766" priority="151" operator="equal">
      <formula>"Media"</formula>
    </cfRule>
    <cfRule type="cellIs" dxfId="1765" priority="152" operator="equal">
      <formula>"Baja"</formula>
    </cfRule>
    <cfRule type="cellIs" dxfId="1764" priority="153" operator="equal">
      <formula>"Muy Baja"</formula>
    </cfRule>
  </conditionalFormatting>
  <conditionalFormatting sqref="AA28:AA33">
    <cfRule type="cellIs" dxfId="1763" priority="144" operator="equal">
      <formula>"Catastrófico"</formula>
    </cfRule>
    <cfRule type="cellIs" dxfId="1762" priority="145" operator="equal">
      <formula>"Mayor"</formula>
    </cfRule>
    <cfRule type="cellIs" dxfId="1761" priority="146" operator="equal">
      <formula>"Moderado"</formula>
    </cfRule>
    <cfRule type="cellIs" dxfId="1760" priority="147" operator="equal">
      <formula>"Menor"</formula>
    </cfRule>
    <cfRule type="cellIs" dxfId="1759" priority="148" operator="equal">
      <formula>"Leve"</formula>
    </cfRule>
  </conditionalFormatting>
  <conditionalFormatting sqref="AC28:AC33">
    <cfRule type="cellIs" dxfId="1758" priority="140" operator="equal">
      <formula>"Extremo"</formula>
    </cfRule>
    <cfRule type="cellIs" dxfId="1757" priority="141" operator="equal">
      <formula>"Alto"</formula>
    </cfRule>
    <cfRule type="cellIs" dxfId="1756" priority="142" operator="equal">
      <formula>"Moderado"</formula>
    </cfRule>
    <cfRule type="cellIs" dxfId="1755" priority="143" operator="equal">
      <formula>"Bajo"</formula>
    </cfRule>
  </conditionalFormatting>
  <conditionalFormatting sqref="H34">
    <cfRule type="cellIs" dxfId="1754" priority="135" operator="equal">
      <formula>"Muy Alta"</formula>
    </cfRule>
    <cfRule type="cellIs" dxfId="1753" priority="136" operator="equal">
      <formula>"Alta"</formula>
    </cfRule>
    <cfRule type="cellIs" dxfId="1752" priority="137" operator="equal">
      <formula>"Media"</formula>
    </cfRule>
    <cfRule type="cellIs" dxfId="1751" priority="138" operator="equal">
      <formula>"Baja"</formula>
    </cfRule>
    <cfRule type="cellIs" dxfId="1750" priority="139" operator="equal">
      <formula>"Muy Baja"</formula>
    </cfRule>
  </conditionalFormatting>
  <conditionalFormatting sqref="N34">
    <cfRule type="cellIs" dxfId="1749" priority="131" operator="equal">
      <formula>"Extremo"</formula>
    </cfRule>
    <cfRule type="cellIs" dxfId="1748" priority="132" operator="equal">
      <formula>"Alto"</formula>
    </cfRule>
    <cfRule type="cellIs" dxfId="1747" priority="133" operator="equal">
      <formula>"Moderado"</formula>
    </cfRule>
    <cfRule type="cellIs" dxfId="1746" priority="134" operator="equal">
      <formula>"Bajo"</formula>
    </cfRule>
  </conditionalFormatting>
  <conditionalFormatting sqref="Y34:Y39">
    <cfRule type="cellIs" dxfId="1745" priority="126" operator="equal">
      <formula>"Muy Alta"</formula>
    </cfRule>
    <cfRule type="cellIs" dxfId="1744" priority="127" operator="equal">
      <formula>"Alta"</formula>
    </cfRule>
    <cfRule type="cellIs" dxfId="1743" priority="128" operator="equal">
      <formula>"Media"</formula>
    </cfRule>
    <cfRule type="cellIs" dxfId="1742" priority="129" operator="equal">
      <formula>"Baja"</formula>
    </cfRule>
    <cfRule type="cellIs" dxfId="1741" priority="130" operator="equal">
      <formula>"Muy Baja"</formula>
    </cfRule>
  </conditionalFormatting>
  <conditionalFormatting sqref="AA34:AA39">
    <cfRule type="cellIs" dxfId="1740" priority="121" operator="equal">
      <formula>"Catastrófico"</formula>
    </cfRule>
    <cfRule type="cellIs" dxfId="1739" priority="122" operator="equal">
      <formula>"Mayor"</formula>
    </cfRule>
    <cfRule type="cellIs" dxfId="1738" priority="123" operator="equal">
      <formula>"Moderado"</formula>
    </cfRule>
    <cfRule type="cellIs" dxfId="1737" priority="124" operator="equal">
      <formula>"Menor"</formula>
    </cfRule>
    <cfRule type="cellIs" dxfId="1736" priority="125" operator="equal">
      <formula>"Leve"</formula>
    </cfRule>
  </conditionalFormatting>
  <conditionalFormatting sqref="AC34:AC39">
    <cfRule type="cellIs" dxfId="1735" priority="117" operator="equal">
      <formula>"Extremo"</formula>
    </cfRule>
    <cfRule type="cellIs" dxfId="1734" priority="118" operator="equal">
      <formula>"Alto"</formula>
    </cfRule>
    <cfRule type="cellIs" dxfId="1733" priority="119" operator="equal">
      <formula>"Moderado"</formula>
    </cfRule>
    <cfRule type="cellIs" dxfId="1732" priority="120" operator="equal">
      <formula>"Bajo"</formula>
    </cfRule>
  </conditionalFormatting>
  <conditionalFormatting sqref="H40">
    <cfRule type="cellIs" dxfId="1731" priority="112" operator="equal">
      <formula>"Muy Alta"</formula>
    </cfRule>
    <cfRule type="cellIs" dxfId="1730" priority="113" operator="equal">
      <formula>"Alta"</formula>
    </cfRule>
    <cfRule type="cellIs" dxfId="1729" priority="114" operator="equal">
      <formula>"Media"</formula>
    </cfRule>
    <cfRule type="cellIs" dxfId="1728" priority="115" operator="equal">
      <formula>"Baja"</formula>
    </cfRule>
    <cfRule type="cellIs" dxfId="1727" priority="116" operator="equal">
      <formula>"Muy Baja"</formula>
    </cfRule>
  </conditionalFormatting>
  <conditionalFormatting sqref="N40">
    <cfRule type="cellIs" dxfId="1726" priority="108" operator="equal">
      <formula>"Extremo"</formula>
    </cfRule>
    <cfRule type="cellIs" dxfId="1725" priority="109" operator="equal">
      <formula>"Alto"</formula>
    </cfRule>
    <cfRule type="cellIs" dxfId="1724" priority="110" operator="equal">
      <formula>"Moderado"</formula>
    </cfRule>
    <cfRule type="cellIs" dxfId="1723" priority="111" operator="equal">
      <formula>"Bajo"</formula>
    </cfRule>
  </conditionalFormatting>
  <conditionalFormatting sqref="Y40:Y45">
    <cfRule type="cellIs" dxfId="1722" priority="103" operator="equal">
      <formula>"Muy Alta"</formula>
    </cfRule>
    <cfRule type="cellIs" dxfId="1721" priority="104" operator="equal">
      <formula>"Alta"</formula>
    </cfRule>
    <cfRule type="cellIs" dxfId="1720" priority="105" operator="equal">
      <formula>"Media"</formula>
    </cfRule>
    <cfRule type="cellIs" dxfId="1719" priority="106" operator="equal">
      <formula>"Baja"</formula>
    </cfRule>
    <cfRule type="cellIs" dxfId="1718" priority="107" operator="equal">
      <formula>"Muy Baja"</formula>
    </cfRule>
  </conditionalFormatting>
  <conditionalFormatting sqref="AA40:AA45">
    <cfRule type="cellIs" dxfId="1717" priority="98" operator="equal">
      <formula>"Catastrófico"</formula>
    </cfRule>
    <cfRule type="cellIs" dxfId="1716" priority="99" operator="equal">
      <formula>"Mayor"</formula>
    </cfRule>
    <cfRule type="cellIs" dxfId="1715" priority="100" operator="equal">
      <formula>"Moderado"</formula>
    </cfRule>
    <cfRule type="cellIs" dxfId="1714" priority="101" operator="equal">
      <formula>"Menor"</formula>
    </cfRule>
    <cfRule type="cellIs" dxfId="1713" priority="102" operator="equal">
      <formula>"Leve"</formula>
    </cfRule>
  </conditionalFormatting>
  <conditionalFormatting sqref="AC40:AC45">
    <cfRule type="cellIs" dxfId="1712" priority="94" operator="equal">
      <formula>"Extremo"</formula>
    </cfRule>
    <cfRule type="cellIs" dxfId="1711" priority="95" operator="equal">
      <formula>"Alto"</formula>
    </cfRule>
    <cfRule type="cellIs" dxfId="1710" priority="96" operator="equal">
      <formula>"Moderado"</formula>
    </cfRule>
    <cfRule type="cellIs" dxfId="1709" priority="97" operator="equal">
      <formula>"Bajo"</formula>
    </cfRule>
  </conditionalFormatting>
  <conditionalFormatting sqref="H46">
    <cfRule type="cellIs" dxfId="1708" priority="89" operator="equal">
      <formula>"Muy Alta"</formula>
    </cfRule>
    <cfRule type="cellIs" dxfId="1707" priority="90" operator="equal">
      <formula>"Alta"</formula>
    </cfRule>
    <cfRule type="cellIs" dxfId="1706" priority="91" operator="equal">
      <formula>"Media"</formula>
    </cfRule>
    <cfRule type="cellIs" dxfId="1705" priority="92" operator="equal">
      <formula>"Baja"</formula>
    </cfRule>
    <cfRule type="cellIs" dxfId="1704" priority="93" operator="equal">
      <formula>"Muy Baja"</formula>
    </cfRule>
  </conditionalFormatting>
  <conditionalFormatting sqref="N46">
    <cfRule type="cellIs" dxfId="1703" priority="85" operator="equal">
      <formula>"Extremo"</formula>
    </cfRule>
    <cfRule type="cellIs" dxfId="1702" priority="86" operator="equal">
      <formula>"Alto"</formula>
    </cfRule>
    <cfRule type="cellIs" dxfId="1701" priority="87" operator="equal">
      <formula>"Moderado"</formula>
    </cfRule>
    <cfRule type="cellIs" dxfId="1700" priority="88" operator="equal">
      <formula>"Bajo"</formula>
    </cfRule>
  </conditionalFormatting>
  <conditionalFormatting sqref="Y46:Y51">
    <cfRule type="cellIs" dxfId="1699" priority="80" operator="equal">
      <formula>"Muy Alta"</formula>
    </cfRule>
    <cfRule type="cellIs" dxfId="1698" priority="81" operator="equal">
      <formula>"Alta"</formula>
    </cfRule>
    <cfRule type="cellIs" dxfId="1697" priority="82" operator="equal">
      <formula>"Media"</formula>
    </cfRule>
    <cfRule type="cellIs" dxfId="1696" priority="83" operator="equal">
      <formula>"Baja"</formula>
    </cfRule>
    <cfRule type="cellIs" dxfId="1695" priority="84" operator="equal">
      <formula>"Muy Baja"</formula>
    </cfRule>
  </conditionalFormatting>
  <conditionalFormatting sqref="AA46:AA51">
    <cfRule type="cellIs" dxfId="1694" priority="75" operator="equal">
      <formula>"Catastrófico"</formula>
    </cfRule>
    <cfRule type="cellIs" dxfId="1693" priority="76" operator="equal">
      <formula>"Mayor"</formula>
    </cfRule>
    <cfRule type="cellIs" dxfId="1692" priority="77" operator="equal">
      <formula>"Moderado"</formula>
    </cfRule>
    <cfRule type="cellIs" dxfId="1691" priority="78" operator="equal">
      <formula>"Menor"</formula>
    </cfRule>
    <cfRule type="cellIs" dxfId="1690" priority="79" operator="equal">
      <formula>"Leve"</formula>
    </cfRule>
  </conditionalFormatting>
  <conditionalFormatting sqref="AC46:AC51">
    <cfRule type="cellIs" dxfId="1689" priority="71" operator="equal">
      <formula>"Extremo"</formula>
    </cfRule>
    <cfRule type="cellIs" dxfId="1688" priority="72" operator="equal">
      <formula>"Alto"</formula>
    </cfRule>
    <cfRule type="cellIs" dxfId="1687" priority="73" operator="equal">
      <formula>"Moderado"</formula>
    </cfRule>
    <cfRule type="cellIs" dxfId="1686" priority="74" operator="equal">
      <formula>"Bajo"</formula>
    </cfRule>
  </conditionalFormatting>
  <conditionalFormatting sqref="H52">
    <cfRule type="cellIs" dxfId="1685" priority="66" operator="equal">
      <formula>"Muy Alta"</formula>
    </cfRule>
    <cfRule type="cellIs" dxfId="1684" priority="67" operator="equal">
      <formula>"Alta"</formula>
    </cfRule>
    <cfRule type="cellIs" dxfId="1683" priority="68" operator="equal">
      <formula>"Media"</formula>
    </cfRule>
    <cfRule type="cellIs" dxfId="1682" priority="69" operator="equal">
      <formula>"Baja"</formula>
    </cfRule>
    <cfRule type="cellIs" dxfId="1681" priority="70" operator="equal">
      <formula>"Muy Baja"</formula>
    </cfRule>
  </conditionalFormatting>
  <conditionalFormatting sqref="N52">
    <cfRule type="cellIs" dxfId="1680" priority="62" operator="equal">
      <formula>"Extremo"</formula>
    </cfRule>
    <cfRule type="cellIs" dxfId="1679" priority="63" operator="equal">
      <formula>"Alto"</formula>
    </cfRule>
    <cfRule type="cellIs" dxfId="1678" priority="64" operator="equal">
      <formula>"Moderado"</formula>
    </cfRule>
    <cfRule type="cellIs" dxfId="1677" priority="65" operator="equal">
      <formula>"Bajo"</formula>
    </cfRule>
  </conditionalFormatting>
  <conditionalFormatting sqref="Y52:Y57">
    <cfRule type="cellIs" dxfId="1676" priority="57" operator="equal">
      <formula>"Muy Alta"</formula>
    </cfRule>
    <cfRule type="cellIs" dxfId="1675" priority="58" operator="equal">
      <formula>"Alta"</formula>
    </cfRule>
    <cfRule type="cellIs" dxfId="1674" priority="59" operator="equal">
      <formula>"Media"</formula>
    </cfRule>
    <cfRule type="cellIs" dxfId="1673" priority="60" operator="equal">
      <formula>"Baja"</formula>
    </cfRule>
    <cfRule type="cellIs" dxfId="1672" priority="61" operator="equal">
      <formula>"Muy Baja"</formula>
    </cfRule>
  </conditionalFormatting>
  <conditionalFormatting sqref="AA52:AA57">
    <cfRule type="cellIs" dxfId="1671" priority="52" operator="equal">
      <formula>"Catastrófico"</formula>
    </cfRule>
    <cfRule type="cellIs" dxfId="1670" priority="53" operator="equal">
      <formula>"Mayor"</formula>
    </cfRule>
    <cfRule type="cellIs" dxfId="1669" priority="54" operator="equal">
      <formula>"Moderado"</formula>
    </cfRule>
    <cfRule type="cellIs" dxfId="1668" priority="55" operator="equal">
      <formula>"Menor"</formula>
    </cfRule>
    <cfRule type="cellIs" dxfId="1667" priority="56" operator="equal">
      <formula>"Leve"</formula>
    </cfRule>
  </conditionalFormatting>
  <conditionalFormatting sqref="AC52:AC57">
    <cfRule type="cellIs" dxfId="1666" priority="48" operator="equal">
      <formula>"Extremo"</formula>
    </cfRule>
    <cfRule type="cellIs" dxfId="1665" priority="49" operator="equal">
      <formula>"Alto"</formula>
    </cfRule>
    <cfRule type="cellIs" dxfId="1664" priority="50" operator="equal">
      <formula>"Moderado"</formula>
    </cfRule>
    <cfRule type="cellIs" dxfId="1663" priority="51" operator="equal">
      <formula>"Bajo"</formula>
    </cfRule>
  </conditionalFormatting>
  <conditionalFormatting sqref="N58">
    <cfRule type="cellIs" dxfId="1662" priority="39" operator="equal">
      <formula>"Extremo"</formula>
    </cfRule>
    <cfRule type="cellIs" dxfId="1661" priority="40" operator="equal">
      <formula>"Alto"</formula>
    </cfRule>
    <cfRule type="cellIs" dxfId="1660" priority="41" operator="equal">
      <formula>"Moderado"</formula>
    </cfRule>
    <cfRule type="cellIs" dxfId="1659" priority="42" operator="equal">
      <formula>"Bajo"</formula>
    </cfRule>
  </conditionalFormatting>
  <conditionalFormatting sqref="Y58:Y63">
    <cfRule type="cellIs" dxfId="1658" priority="34" operator="equal">
      <formula>"Muy Alta"</formula>
    </cfRule>
    <cfRule type="cellIs" dxfId="1657" priority="35" operator="equal">
      <formula>"Alta"</formula>
    </cfRule>
    <cfRule type="cellIs" dxfId="1656" priority="36" operator="equal">
      <formula>"Media"</formula>
    </cfRule>
    <cfRule type="cellIs" dxfId="1655" priority="37" operator="equal">
      <formula>"Baja"</formula>
    </cfRule>
    <cfRule type="cellIs" dxfId="1654" priority="38" operator="equal">
      <formula>"Muy Baja"</formula>
    </cfRule>
  </conditionalFormatting>
  <conditionalFormatting sqref="AA58:AA63">
    <cfRule type="cellIs" dxfId="1653" priority="29" operator="equal">
      <formula>"Catastrófico"</formula>
    </cfRule>
    <cfRule type="cellIs" dxfId="1652" priority="30" operator="equal">
      <formula>"Mayor"</formula>
    </cfRule>
    <cfRule type="cellIs" dxfId="1651" priority="31" operator="equal">
      <formula>"Moderado"</formula>
    </cfRule>
    <cfRule type="cellIs" dxfId="1650" priority="32" operator="equal">
      <formula>"Menor"</formula>
    </cfRule>
    <cfRule type="cellIs" dxfId="1649" priority="33" operator="equal">
      <formula>"Leve"</formula>
    </cfRule>
  </conditionalFormatting>
  <conditionalFormatting sqref="AC58:AC63">
    <cfRule type="cellIs" dxfId="1648" priority="25" operator="equal">
      <formula>"Extremo"</formula>
    </cfRule>
    <cfRule type="cellIs" dxfId="1647" priority="26" operator="equal">
      <formula>"Alto"</formula>
    </cfRule>
    <cfRule type="cellIs" dxfId="1646" priority="27" operator="equal">
      <formula>"Moderado"</formula>
    </cfRule>
    <cfRule type="cellIs" dxfId="1645" priority="28" operator="equal">
      <formula>"Bajo"</formula>
    </cfRule>
  </conditionalFormatting>
  <conditionalFormatting sqref="H64">
    <cfRule type="cellIs" dxfId="1644" priority="20" operator="equal">
      <formula>"Muy Alta"</formula>
    </cfRule>
    <cfRule type="cellIs" dxfId="1643" priority="21" operator="equal">
      <formula>"Alta"</formula>
    </cfRule>
    <cfRule type="cellIs" dxfId="1642" priority="22" operator="equal">
      <formula>"Media"</formula>
    </cfRule>
    <cfRule type="cellIs" dxfId="1641" priority="23" operator="equal">
      <formula>"Baja"</formula>
    </cfRule>
    <cfRule type="cellIs" dxfId="1640" priority="24" operator="equal">
      <formula>"Muy Baja"</formula>
    </cfRule>
  </conditionalFormatting>
  <conditionalFormatting sqref="N64">
    <cfRule type="cellIs" dxfId="1639" priority="16" operator="equal">
      <formula>"Extremo"</formula>
    </cfRule>
    <cfRule type="cellIs" dxfId="1638" priority="17" operator="equal">
      <formula>"Alto"</formula>
    </cfRule>
    <cfRule type="cellIs" dxfId="1637" priority="18" operator="equal">
      <formula>"Moderado"</formula>
    </cfRule>
    <cfRule type="cellIs" dxfId="1636" priority="19" operator="equal">
      <formula>"Bajo"</formula>
    </cfRule>
  </conditionalFormatting>
  <conditionalFormatting sqref="Y64:Y69">
    <cfRule type="cellIs" dxfId="1635" priority="11" operator="equal">
      <formula>"Muy Alta"</formula>
    </cfRule>
    <cfRule type="cellIs" dxfId="1634" priority="12" operator="equal">
      <formula>"Alta"</formula>
    </cfRule>
    <cfRule type="cellIs" dxfId="1633" priority="13" operator="equal">
      <formula>"Media"</formula>
    </cfRule>
    <cfRule type="cellIs" dxfId="1632" priority="14" operator="equal">
      <formula>"Baja"</formula>
    </cfRule>
    <cfRule type="cellIs" dxfId="1631" priority="15" operator="equal">
      <formula>"Muy Baja"</formula>
    </cfRule>
  </conditionalFormatting>
  <conditionalFormatting sqref="AA64:AA69">
    <cfRule type="cellIs" dxfId="1630" priority="6" operator="equal">
      <formula>"Catastrófico"</formula>
    </cfRule>
    <cfRule type="cellIs" dxfId="1629" priority="7" operator="equal">
      <formula>"Mayor"</formula>
    </cfRule>
    <cfRule type="cellIs" dxfId="1628" priority="8" operator="equal">
      <formula>"Moderado"</formula>
    </cfRule>
    <cfRule type="cellIs" dxfId="1627" priority="9" operator="equal">
      <formula>"Menor"</formula>
    </cfRule>
    <cfRule type="cellIs" dxfId="1626" priority="10" operator="equal">
      <formula>"Leve"</formula>
    </cfRule>
  </conditionalFormatting>
  <conditionalFormatting sqref="AC64:AC69">
    <cfRule type="cellIs" dxfId="1625" priority="2" operator="equal">
      <formula>"Extremo"</formula>
    </cfRule>
    <cfRule type="cellIs" dxfId="1624" priority="3" operator="equal">
      <formula>"Alto"</formula>
    </cfRule>
    <cfRule type="cellIs" dxfId="1623" priority="4" operator="equal">
      <formula>"Moderado"</formula>
    </cfRule>
    <cfRule type="cellIs" dxfId="1622" priority="5" operator="equal">
      <formula>"Bajo"</formula>
    </cfRule>
  </conditionalFormatting>
  <conditionalFormatting sqref="K10:K69">
    <cfRule type="containsText" dxfId="1621"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1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1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100-000005000000}">
          <x14:formula1>
            <xm:f>'Tabla Impacto'!$F$210:$F$221</xm:f>
          </x14:formula1>
          <xm:sqref>J10:J69</xm:sqref>
        </x14:dataValidation>
        <x14:dataValidation type="list" allowBlank="1" showInputMessage="1" showErrorMessage="1" xr:uid="{00000000-0002-0000-0100-000006000000}">
          <x14:formula1>
            <xm:f>'Opciones Tratamiento'!$B$2:$B$5</xm:f>
          </x14:formula1>
          <xm:sqref>AD10:AD69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Tratamiento'!$B$13:$B$19</xm:f>
          </x14:formula1>
          <xm:sqref>F10:F69</xm:sqref>
        </x14:dataValidation>
        <x14:dataValidation type="list" allowBlank="1" showInputMessage="1" showErrorMessage="1" xr:uid="{00000000-0002-0000-0100-000009000000}">
          <x14:formula1>
            <xm:f>'Tabla Valoración controles'!$D$13:$D$14</xm:f>
          </x14:formula1>
          <xm:sqref>W10:W69</xm:sqref>
        </x14:dataValidation>
        <x14:dataValidation type="list" allowBlank="1" showInputMessage="1" showErrorMessage="1" xr:uid="{00000000-0002-0000-01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B000000}">
          <x14:formula1>
            <xm:f>'Tabla Valoración controles'!$D$11:$D$12</xm:f>
          </x14:formula1>
          <xm:sqref>V10:V69</xm:sqref>
        </x14:dataValidation>
        <x14:dataValidation type="list" allowBlank="1" showInputMessage="1" showErrorMessage="1" xr:uid="{00000000-0002-0000-0100-00000C000000}">
          <x14:formula1>
            <xm:f>'Tabla Valoración controles'!$D$9:$D$10</xm:f>
          </x14:formula1>
          <xm:sqref>U10:U69</xm:sqref>
        </x14:dataValidation>
        <x14:dataValidation type="list" allowBlank="1" showInputMessage="1" showErrorMessage="1" xr:uid="{00000000-0002-0000-0100-00000D000000}">
          <x14:formula1>
            <xm:f>'Tabla Valoración controles'!$D$7:$D$8</xm:f>
          </x14:formula1>
          <xm:sqref>S10:S69</xm:sqref>
        </x14:dataValidation>
        <x14:dataValidation type="list" allowBlank="1" showInputMessage="1" showErrorMessage="1" xr:uid="{00000000-0002-0000-0100-00000E000000}">
          <x14:formula1>
            <xm:f>'Tabla Valoración controles'!$D$4:$D$6</xm:f>
          </x14:formula1>
          <xm:sqref>R10:R69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BP72"/>
  <sheetViews>
    <sheetView topLeftCell="A7" zoomScale="60" zoomScaleNormal="60" workbookViewId="0">
      <pane xSplit="11" ySplit="3" topLeftCell="L10" activePane="bottomRight" state="frozen"/>
      <selection activeCell="A7" sqref="A7"/>
      <selection pane="topRight" activeCell="L7" sqref="L7"/>
      <selection pane="bottomLeft" activeCell="A10" sqref="A10"/>
      <selection pane="bottomRight" activeCell="D10" sqref="D10:D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132</v>
      </c>
      <c r="C10" s="220" t="s">
        <v>222</v>
      </c>
      <c r="D10" s="220" t="s">
        <v>246</v>
      </c>
      <c r="E10" s="232" t="s">
        <v>257</v>
      </c>
      <c r="F10" s="220" t="s">
        <v>128</v>
      </c>
      <c r="G10" s="223">
        <v>586</v>
      </c>
      <c r="H10" s="226" t="str">
        <f>IF(G10&lt;=0,"",IF(G10&lt;=2,"Muy Baja",IF(G10&lt;=24,"Baja",IF(G10&lt;=500,"Media",IF(G10&lt;=5000,"Alta","Muy Alta")))))</f>
        <v>Alta</v>
      </c>
      <c r="I10" s="214">
        <f>IF(H10="","",IF(H10="Muy Baja",0.2,IF(H10="Baja",0.4,IF(H10="Media",0.6,IF(H10="Alta",0.8,IF(H10="Muy Alta",1,))))))</f>
        <v>0.8</v>
      </c>
      <c r="J10" s="229" t="s">
        <v>155</v>
      </c>
      <c r="K10" s="214"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6"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4">
        <f ca="1">IF(L10="","",IF(L10="Leve",0.2,IF(L10="Menor",0.4,IF(L10="Moderado",0.6,IF(L10="Mayor",0.8,IF(L10="Catastrófico",1,))))))</f>
        <v>0.6</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5">
        <v>1</v>
      </c>
      <c r="P10" s="126" t="s">
        <v>228</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0.48</v>
      </c>
      <c r="Y10" s="131" t="str">
        <f>IFERROR(IF(X10="","",IF(X10&lt;=0.2,"Muy Baja",IF(X10&lt;=0.4,"Baja",IF(X10&lt;=0.6,"Media",IF(X10&lt;=0.8,"Alta","Muy Alta"))))),"")</f>
        <v>Media</v>
      </c>
      <c r="Z10" s="132">
        <f>+X10</f>
        <v>0.48</v>
      </c>
      <c r="AA10" s="131" t="str">
        <f ca="1">IFERROR(IF(AB10="","",IF(AB10&lt;=0.2,"Leve",IF(AB10&lt;=0.4,"Menor",IF(AB10&lt;=0.6,"Moderado",IF(AB10&lt;=0.8,"Mayor","Catastrófico"))))),"")</f>
        <v>Moderado</v>
      </c>
      <c r="AB10" s="132">
        <f ca="1">IFERROR(IF(Q10="Impacto",(M10-(+M10*T10)),IF(Q10="Probabilidad",M10,"")),"")</f>
        <v>0.6</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258</v>
      </c>
      <c r="AF10" s="135" t="s">
        <v>259</v>
      </c>
      <c r="AG10" s="137">
        <v>44562</v>
      </c>
      <c r="AH10" s="137">
        <v>44926</v>
      </c>
      <c r="AI10" s="135" t="s">
        <v>321</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229</v>
      </c>
      <c r="Q11" s="127" t="str">
        <f>IF(OR(R11="Preventivo",R11="Detectivo"),"Probabilidad",IF(R11="Correctivo","Impacto",""))</f>
        <v>Probabilidad</v>
      </c>
      <c r="R11" s="128" t="s">
        <v>15</v>
      </c>
      <c r="S11" s="128" t="s">
        <v>9</v>
      </c>
      <c r="T11" s="129" t="str">
        <f t="shared" ref="T11:T15" si="0">IF(AND(R11="Preventivo",S11="Automático"),"50%",IF(AND(R11="Preventivo",S11="Manual"),"40%",IF(AND(R11="Detectivo",S11="Automático"),"40%",IF(AND(R11="Detectivo",S11="Manual"),"30%",IF(AND(R11="Correctivo",S11="Automático"),"35%",IF(AND(R11="Correctivo",S11="Manual"),"25%",""))))))</f>
        <v>30%</v>
      </c>
      <c r="U11" s="128" t="s">
        <v>20</v>
      </c>
      <c r="V11" s="128" t="s">
        <v>23</v>
      </c>
      <c r="W11" s="128" t="s">
        <v>119</v>
      </c>
      <c r="X11" s="130">
        <f>IFERROR(IF(AND(Q10="Probabilidad",Q11="Probabilidad"),(Z10-(+Z10*T11)),IF(Q11="Probabilidad",(I10-(+I10*T11)),IF(Q11="Impacto",Z10,""))),"")</f>
        <v>0.33599999999999997</v>
      </c>
      <c r="Y11" s="131" t="str">
        <f t="shared" ref="Y11:Y69" si="1">IFERROR(IF(X11="","",IF(X11&lt;=0.2,"Muy Baja",IF(X11&lt;=0.4,"Baja",IF(X11&lt;=0.6,"Media",IF(X11&lt;=0.8,"Alta","Muy Alta"))))),"")</f>
        <v>Baja</v>
      </c>
      <c r="Z11" s="132">
        <f t="shared" ref="Z11:Z15" si="2">+X11</f>
        <v>0.33599999999999997</v>
      </c>
      <c r="AA11" s="131" t="str">
        <f t="shared" ref="AA11:AA69" ca="1" si="3">IFERROR(IF(AB11="","",IF(AB11&lt;=0.2,"Leve",IF(AB11&lt;=0.4,"Menor",IF(AB11&lt;=0.6,"Moderado",IF(AB11&lt;=0.8,"Mayor","Catastrófico"))))),"")</f>
        <v>Moderado</v>
      </c>
      <c r="AB11" s="132">
        <f ca="1">IFERROR(IF(AND(Q10="Impacto",Q11="Impacto"),(AB10-(+AB10*T11)),IF(Q11="Impacto",($M$10-(+$M$10*T11)),IF(Q11="Probabilidad",AB10,""))),"")</f>
        <v>0.6</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260</v>
      </c>
      <c r="AF11" s="136" t="s">
        <v>261</v>
      </c>
      <c r="AG11" s="137">
        <v>44562</v>
      </c>
      <c r="AH11" s="137">
        <v>44926</v>
      </c>
      <c r="AI11" s="135" t="s">
        <v>262</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26" t="s">
        <v>263</v>
      </c>
      <c r="Q12" s="127" t="str">
        <f>IF(OR(R12="Preventivo",R12="Detectivo"),"Probabilidad",IF(R12="Correctivo","Impacto",""))</f>
        <v>Probabilidad</v>
      </c>
      <c r="R12" s="128" t="s">
        <v>14</v>
      </c>
      <c r="S12" s="128" t="s">
        <v>9</v>
      </c>
      <c r="T12" s="129" t="str">
        <f t="shared" si="0"/>
        <v>40%</v>
      </c>
      <c r="U12" s="128" t="s">
        <v>19</v>
      </c>
      <c r="V12" s="128" t="s">
        <v>22</v>
      </c>
      <c r="W12" s="128" t="s">
        <v>119</v>
      </c>
      <c r="X12" s="130">
        <f>IFERROR(IF(AND(Q11="Probabilidad",Q12="Probabilidad"),(Z11-(+Z11*T12)),IF(AND(Q11="Impacto",Q12="Probabilidad"),(Z10-(+Z10*T12)),IF(Q12="Impacto",Z11,""))),"")</f>
        <v>0.20159999999999997</v>
      </c>
      <c r="Y12" s="131" t="str">
        <f t="shared" si="1"/>
        <v>Baja</v>
      </c>
      <c r="Z12" s="132">
        <f t="shared" si="2"/>
        <v>0.20159999999999997</v>
      </c>
      <c r="AA12" s="131" t="str">
        <f t="shared" ca="1" si="3"/>
        <v>Moderado</v>
      </c>
      <c r="AB12" s="132">
        <f ca="1">IFERROR(IF(AND(Q11="Impacto",Q12="Impacto"),(AB11-(+AB11*T12)),IF(AND(Q11="Probabilidad",Q12="Impacto"),(AB10-(+AB10*T12)),IF(Q12="Probabilidad",AB11,""))),"")</f>
        <v>0.6</v>
      </c>
      <c r="AC12" s="133" t="str">
        <f t="shared" ca="1" si="4"/>
        <v>Moderado</v>
      </c>
      <c r="AD12" s="134" t="s">
        <v>136</v>
      </c>
      <c r="AE12" s="135" t="s">
        <v>264</v>
      </c>
      <c r="AF12" s="136" t="s">
        <v>265</v>
      </c>
      <c r="AG12" s="137">
        <v>44562</v>
      </c>
      <c r="AH12" s="137">
        <v>44926</v>
      </c>
      <c r="AI12" s="135" t="s">
        <v>266</v>
      </c>
      <c r="AJ12" s="136"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38"/>
      <c r="E16" s="238"/>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9"/>
      <c r="E17" s="239"/>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39"/>
      <c r="E18" s="239"/>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38"/>
      <c r="E19" s="238"/>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39"/>
      <c r="E20" s="239"/>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39"/>
      <c r="E21" s="239"/>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 ref="K58:K63"/>
    <mergeCell ref="L58:L63"/>
    <mergeCell ref="A58:A63"/>
    <mergeCell ref="B58:B63"/>
    <mergeCell ref="C58:C63"/>
    <mergeCell ref="D58:D63"/>
    <mergeCell ref="E58:E63"/>
    <mergeCell ref="F58:F63"/>
    <mergeCell ref="G58:G63"/>
    <mergeCell ref="H58:H63"/>
    <mergeCell ref="I58:I63"/>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G8:G9"/>
    <mergeCell ref="H8:H9"/>
    <mergeCell ref="I8:I9"/>
    <mergeCell ref="L8:L9"/>
    <mergeCell ref="M8:M9"/>
    <mergeCell ref="B8:B9"/>
    <mergeCell ref="N8:N9"/>
    <mergeCell ref="J8:J9"/>
    <mergeCell ref="K8:K9"/>
    <mergeCell ref="N10:N15"/>
    <mergeCell ref="I10:I15"/>
    <mergeCell ref="J10:J15"/>
    <mergeCell ref="K10:K15"/>
    <mergeCell ref="L10:L15"/>
    <mergeCell ref="M10:M15"/>
    <mergeCell ref="AA8:AA9"/>
    <mergeCell ref="Y8:Y9"/>
    <mergeCell ref="Z8:Z9"/>
    <mergeCell ref="Q8:Q9"/>
    <mergeCell ref="R8:W8"/>
    <mergeCell ref="E16:E18"/>
    <mergeCell ref="E19:E21"/>
    <mergeCell ref="D16:D18"/>
    <mergeCell ref="D19:D21"/>
    <mergeCell ref="F10:F15"/>
    <mergeCell ref="G10:G15"/>
    <mergeCell ref="H10:H15"/>
    <mergeCell ref="A10:A15"/>
    <mergeCell ref="B10:B15"/>
    <mergeCell ref="C10:C15"/>
    <mergeCell ref="D10:D15"/>
    <mergeCell ref="E10:E15"/>
  </mergeCells>
  <conditionalFormatting sqref="H10 H16">
    <cfRule type="cellIs" dxfId="1620" priority="319" operator="equal">
      <formula>"Muy Alta"</formula>
    </cfRule>
    <cfRule type="cellIs" dxfId="1619" priority="320" operator="equal">
      <formula>"Alta"</formula>
    </cfRule>
    <cfRule type="cellIs" dxfId="1618" priority="321" operator="equal">
      <formula>"Media"</formula>
    </cfRule>
    <cfRule type="cellIs" dxfId="1617" priority="322" operator="equal">
      <formula>"Baja"</formula>
    </cfRule>
    <cfRule type="cellIs" dxfId="1616" priority="323" operator="equal">
      <formula>"Muy Baja"</formula>
    </cfRule>
  </conditionalFormatting>
  <conditionalFormatting sqref="L10 L16 L22 L28 L34 L40 L46 L52 L58 L64">
    <cfRule type="cellIs" dxfId="1615" priority="314" operator="equal">
      <formula>"Catastrófico"</formula>
    </cfRule>
    <cfRule type="cellIs" dxfId="1614" priority="315" operator="equal">
      <formula>"Mayor"</formula>
    </cfRule>
    <cfRule type="cellIs" dxfId="1613" priority="316" operator="equal">
      <formula>"Moderado"</formula>
    </cfRule>
    <cfRule type="cellIs" dxfId="1612" priority="317" operator="equal">
      <formula>"Menor"</formula>
    </cfRule>
    <cfRule type="cellIs" dxfId="1611" priority="318" operator="equal">
      <formula>"Leve"</formula>
    </cfRule>
  </conditionalFormatting>
  <conditionalFormatting sqref="N10">
    <cfRule type="cellIs" dxfId="1610" priority="310" operator="equal">
      <formula>"Extremo"</formula>
    </cfRule>
    <cfRule type="cellIs" dxfId="1609" priority="311" operator="equal">
      <formula>"Alto"</formula>
    </cfRule>
    <cfRule type="cellIs" dxfId="1608" priority="312" operator="equal">
      <formula>"Moderado"</formula>
    </cfRule>
    <cfRule type="cellIs" dxfId="1607" priority="313" operator="equal">
      <formula>"Bajo"</formula>
    </cfRule>
  </conditionalFormatting>
  <conditionalFormatting sqref="Y10:Y15">
    <cfRule type="cellIs" dxfId="1606" priority="305" operator="equal">
      <formula>"Muy Alta"</formula>
    </cfRule>
    <cfRule type="cellIs" dxfId="1605" priority="306" operator="equal">
      <formula>"Alta"</formula>
    </cfRule>
    <cfRule type="cellIs" dxfId="1604" priority="307" operator="equal">
      <formula>"Media"</formula>
    </cfRule>
    <cfRule type="cellIs" dxfId="1603" priority="308" operator="equal">
      <formula>"Baja"</formula>
    </cfRule>
    <cfRule type="cellIs" dxfId="1602" priority="309" operator="equal">
      <formula>"Muy Baja"</formula>
    </cfRule>
  </conditionalFormatting>
  <conditionalFormatting sqref="AA10:AA15">
    <cfRule type="cellIs" dxfId="1601" priority="300" operator="equal">
      <formula>"Catastrófico"</formula>
    </cfRule>
    <cfRule type="cellIs" dxfId="1600" priority="301" operator="equal">
      <formula>"Mayor"</formula>
    </cfRule>
    <cfRule type="cellIs" dxfId="1599" priority="302" operator="equal">
      <formula>"Moderado"</formula>
    </cfRule>
    <cfRule type="cellIs" dxfId="1598" priority="303" operator="equal">
      <formula>"Menor"</formula>
    </cfRule>
    <cfRule type="cellIs" dxfId="1597" priority="304" operator="equal">
      <formula>"Leve"</formula>
    </cfRule>
  </conditionalFormatting>
  <conditionalFormatting sqref="AC10:AC15">
    <cfRule type="cellIs" dxfId="1596" priority="296" operator="equal">
      <formula>"Extremo"</formula>
    </cfRule>
    <cfRule type="cellIs" dxfId="1595" priority="297" operator="equal">
      <formula>"Alto"</formula>
    </cfRule>
    <cfRule type="cellIs" dxfId="1594" priority="298" operator="equal">
      <formula>"Moderado"</formula>
    </cfRule>
    <cfRule type="cellIs" dxfId="1593" priority="299" operator="equal">
      <formula>"Bajo"</formula>
    </cfRule>
  </conditionalFormatting>
  <conditionalFormatting sqref="H58">
    <cfRule type="cellIs" dxfId="1592" priority="53" operator="equal">
      <formula>"Muy Alta"</formula>
    </cfRule>
    <cfRule type="cellIs" dxfId="1591" priority="54" operator="equal">
      <formula>"Alta"</formula>
    </cfRule>
    <cfRule type="cellIs" dxfId="1590" priority="55" operator="equal">
      <formula>"Media"</formula>
    </cfRule>
    <cfRule type="cellIs" dxfId="1589" priority="56" operator="equal">
      <formula>"Baja"</formula>
    </cfRule>
    <cfRule type="cellIs" dxfId="1588" priority="57" operator="equal">
      <formula>"Muy Baja"</formula>
    </cfRule>
  </conditionalFormatting>
  <conditionalFormatting sqref="N16">
    <cfRule type="cellIs" dxfId="1587" priority="240" operator="equal">
      <formula>"Extremo"</formula>
    </cfRule>
    <cfRule type="cellIs" dxfId="1586" priority="241" operator="equal">
      <formula>"Alto"</formula>
    </cfRule>
    <cfRule type="cellIs" dxfId="1585" priority="242" operator="equal">
      <formula>"Moderado"</formula>
    </cfRule>
    <cfRule type="cellIs" dxfId="1584" priority="243" operator="equal">
      <formula>"Bajo"</formula>
    </cfRule>
  </conditionalFormatting>
  <conditionalFormatting sqref="Y16:Y21">
    <cfRule type="cellIs" dxfId="1583" priority="235" operator="equal">
      <formula>"Muy Alta"</formula>
    </cfRule>
    <cfRule type="cellIs" dxfId="1582" priority="236" operator="equal">
      <formula>"Alta"</formula>
    </cfRule>
    <cfRule type="cellIs" dxfId="1581" priority="237" operator="equal">
      <formula>"Media"</formula>
    </cfRule>
    <cfRule type="cellIs" dxfId="1580" priority="238" operator="equal">
      <formula>"Baja"</formula>
    </cfRule>
    <cfRule type="cellIs" dxfId="1579" priority="239" operator="equal">
      <formula>"Muy Baja"</formula>
    </cfRule>
  </conditionalFormatting>
  <conditionalFormatting sqref="AA16:AA21">
    <cfRule type="cellIs" dxfId="1578" priority="230" operator="equal">
      <formula>"Catastrófico"</formula>
    </cfRule>
    <cfRule type="cellIs" dxfId="1577" priority="231" operator="equal">
      <formula>"Mayor"</formula>
    </cfRule>
    <cfRule type="cellIs" dxfId="1576" priority="232" operator="equal">
      <formula>"Moderado"</formula>
    </cfRule>
    <cfRule type="cellIs" dxfId="1575" priority="233" operator="equal">
      <formula>"Menor"</formula>
    </cfRule>
    <cfRule type="cellIs" dxfId="1574" priority="234" operator="equal">
      <formula>"Leve"</formula>
    </cfRule>
  </conditionalFormatting>
  <conditionalFormatting sqref="AC16:AC21">
    <cfRule type="cellIs" dxfId="1573" priority="226" operator="equal">
      <formula>"Extremo"</formula>
    </cfRule>
    <cfRule type="cellIs" dxfId="1572" priority="227" operator="equal">
      <formula>"Alto"</formula>
    </cfRule>
    <cfRule type="cellIs" dxfId="1571" priority="228" operator="equal">
      <formula>"Moderado"</formula>
    </cfRule>
    <cfRule type="cellIs" dxfId="1570" priority="229" operator="equal">
      <formula>"Bajo"</formula>
    </cfRule>
  </conditionalFormatting>
  <conditionalFormatting sqref="H22">
    <cfRule type="cellIs" dxfId="1569" priority="221" operator="equal">
      <formula>"Muy Alta"</formula>
    </cfRule>
    <cfRule type="cellIs" dxfId="1568" priority="222" operator="equal">
      <formula>"Alta"</formula>
    </cfRule>
    <cfRule type="cellIs" dxfId="1567" priority="223" operator="equal">
      <formula>"Media"</formula>
    </cfRule>
    <cfRule type="cellIs" dxfId="1566" priority="224" operator="equal">
      <formula>"Baja"</formula>
    </cfRule>
    <cfRule type="cellIs" dxfId="1565" priority="225" operator="equal">
      <formula>"Muy Baja"</formula>
    </cfRule>
  </conditionalFormatting>
  <conditionalFormatting sqref="N22">
    <cfRule type="cellIs" dxfId="1564" priority="212" operator="equal">
      <formula>"Extremo"</formula>
    </cfRule>
    <cfRule type="cellIs" dxfId="1563" priority="213" operator="equal">
      <formula>"Alto"</formula>
    </cfRule>
    <cfRule type="cellIs" dxfId="1562" priority="214" operator="equal">
      <formula>"Moderado"</formula>
    </cfRule>
    <cfRule type="cellIs" dxfId="1561" priority="215" operator="equal">
      <formula>"Bajo"</formula>
    </cfRule>
  </conditionalFormatting>
  <conditionalFormatting sqref="Y22:Y27">
    <cfRule type="cellIs" dxfId="1560" priority="207" operator="equal">
      <formula>"Muy Alta"</formula>
    </cfRule>
    <cfRule type="cellIs" dxfId="1559" priority="208" operator="equal">
      <formula>"Alta"</formula>
    </cfRule>
    <cfRule type="cellIs" dxfId="1558" priority="209" operator="equal">
      <formula>"Media"</formula>
    </cfRule>
    <cfRule type="cellIs" dxfId="1557" priority="210" operator="equal">
      <formula>"Baja"</formula>
    </cfRule>
    <cfRule type="cellIs" dxfId="1556" priority="211" operator="equal">
      <formula>"Muy Baja"</formula>
    </cfRule>
  </conditionalFormatting>
  <conditionalFormatting sqref="AA22:AA27">
    <cfRule type="cellIs" dxfId="1555" priority="202" operator="equal">
      <formula>"Catastrófico"</formula>
    </cfRule>
    <cfRule type="cellIs" dxfId="1554" priority="203" operator="equal">
      <formula>"Mayor"</formula>
    </cfRule>
    <cfRule type="cellIs" dxfId="1553" priority="204" operator="equal">
      <formula>"Moderado"</formula>
    </cfRule>
    <cfRule type="cellIs" dxfId="1552" priority="205" operator="equal">
      <formula>"Menor"</formula>
    </cfRule>
    <cfRule type="cellIs" dxfId="1551" priority="206" operator="equal">
      <formula>"Leve"</formula>
    </cfRule>
  </conditionalFormatting>
  <conditionalFormatting sqref="AC22:AC27">
    <cfRule type="cellIs" dxfId="1550" priority="198" operator="equal">
      <formula>"Extremo"</formula>
    </cfRule>
    <cfRule type="cellIs" dxfId="1549" priority="199" operator="equal">
      <formula>"Alto"</formula>
    </cfRule>
    <cfRule type="cellIs" dxfId="1548" priority="200" operator="equal">
      <formula>"Moderado"</formula>
    </cfRule>
    <cfRule type="cellIs" dxfId="1547" priority="201" operator="equal">
      <formula>"Bajo"</formula>
    </cfRule>
  </conditionalFormatting>
  <conditionalFormatting sqref="H28">
    <cfRule type="cellIs" dxfId="1546" priority="193" operator="equal">
      <formula>"Muy Alta"</formula>
    </cfRule>
    <cfRule type="cellIs" dxfId="1545" priority="194" operator="equal">
      <formula>"Alta"</formula>
    </cfRule>
    <cfRule type="cellIs" dxfId="1544" priority="195" operator="equal">
      <formula>"Media"</formula>
    </cfRule>
    <cfRule type="cellIs" dxfId="1543" priority="196" operator="equal">
      <formula>"Baja"</formula>
    </cfRule>
    <cfRule type="cellIs" dxfId="1542" priority="197" operator="equal">
      <formula>"Muy Baja"</formula>
    </cfRule>
  </conditionalFormatting>
  <conditionalFormatting sqref="N28">
    <cfRule type="cellIs" dxfId="1541" priority="184" operator="equal">
      <formula>"Extremo"</formula>
    </cfRule>
    <cfRule type="cellIs" dxfId="1540" priority="185" operator="equal">
      <formula>"Alto"</formula>
    </cfRule>
    <cfRule type="cellIs" dxfId="1539" priority="186" operator="equal">
      <formula>"Moderado"</formula>
    </cfRule>
    <cfRule type="cellIs" dxfId="1538" priority="187" operator="equal">
      <formula>"Bajo"</formula>
    </cfRule>
  </conditionalFormatting>
  <conditionalFormatting sqref="Y28:Y33">
    <cfRule type="cellIs" dxfId="1537" priority="179" operator="equal">
      <formula>"Muy Alta"</formula>
    </cfRule>
    <cfRule type="cellIs" dxfId="1536" priority="180" operator="equal">
      <formula>"Alta"</formula>
    </cfRule>
    <cfRule type="cellIs" dxfId="1535" priority="181" operator="equal">
      <formula>"Media"</formula>
    </cfRule>
    <cfRule type="cellIs" dxfId="1534" priority="182" operator="equal">
      <formula>"Baja"</formula>
    </cfRule>
    <cfRule type="cellIs" dxfId="1533" priority="183" operator="equal">
      <formula>"Muy Baja"</formula>
    </cfRule>
  </conditionalFormatting>
  <conditionalFormatting sqref="AA28:AA33">
    <cfRule type="cellIs" dxfId="1532" priority="174" operator="equal">
      <formula>"Catastrófico"</formula>
    </cfRule>
    <cfRule type="cellIs" dxfId="1531" priority="175" operator="equal">
      <formula>"Mayor"</formula>
    </cfRule>
    <cfRule type="cellIs" dxfId="1530" priority="176" operator="equal">
      <formula>"Moderado"</formula>
    </cfRule>
    <cfRule type="cellIs" dxfId="1529" priority="177" operator="equal">
      <formula>"Menor"</formula>
    </cfRule>
    <cfRule type="cellIs" dxfId="1528" priority="178" operator="equal">
      <formula>"Leve"</formula>
    </cfRule>
  </conditionalFormatting>
  <conditionalFormatting sqref="AC28:AC33">
    <cfRule type="cellIs" dxfId="1527" priority="170" operator="equal">
      <formula>"Extremo"</formula>
    </cfRule>
    <cfRule type="cellIs" dxfId="1526" priority="171" operator="equal">
      <formula>"Alto"</formula>
    </cfRule>
    <cfRule type="cellIs" dxfId="1525" priority="172" operator="equal">
      <formula>"Moderado"</formula>
    </cfRule>
    <cfRule type="cellIs" dxfId="1524" priority="173" operator="equal">
      <formula>"Bajo"</formula>
    </cfRule>
  </conditionalFormatting>
  <conditionalFormatting sqref="H34">
    <cfRule type="cellIs" dxfId="1523" priority="165" operator="equal">
      <formula>"Muy Alta"</formula>
    </cfRule>
    <cfRule type="cellIs" dxfId="1522" priority="166" operator="equal">
      <formula>"Alta"</formula>
    </cfRule>
    <cfRule type="cellIs" dxfId="1521" priority="167" operator="equal">
      <formula>"Media"</formula>
    </cfRule>
    <cfRule type="cellIs" dxfId="1520" priority="168" operator="equal">
      <formula>"Baja"</formula>
    </cfRule>
    <cfRule type="cellIs" dxfId="1519" priority="169" operator="equal">
      <formula>"Muy Baja"</formula>
    </cfRule>
  </conditionalFormatting>
  <conditionalFormatting sqref="N34">
    <cfRule type="cellIs" dxfId="1518" priority="156" operator="equal">
      <formula>"Extremo"</formula>
    </cfRule>
    <cfRule type="cellIs" dxfId="1517" priority="157" operator="equal">
      <formula>"Alto"</formula>
    </cfRule>
    <cfRule type="cellIs" dxfId="1516" priority="158" operator="equal">
      <formula>"Moderado"</formula>
    </cfRule>
    <cfRule type="cellIs" dxfId="1515" priority="159" operator="equal">
      <formula>"Bajo"</formula>
    </cfRule>
  </conditionalFormatting>
  <conditionalFormatting sqref="Y34:Y39">
    <cfRule type="cellIs" dxfId="1514" priority="151" operator="equal">
      <formula>"Muy Alta"</formula>
    </cfRule>
    <cfRule type="cellIs" dxfId="1513" priority="152" operator="equal">
      <formula>"Alta"</formula>
    </cfRule>
    <cfRule type="cellIs" dxfId="1512" priority="153" operator="equal">
      <formula>"Media"</formula>
    </cfRule>
    <cfRule type="cellIs" dxfId="1511" priority="154" operator="equal">
      <formula>"Baja"</formula>
    </cfRule>
    <cfRule type="cellIs" dxfId="1510" priority="155" operator="equal">
      <formula>"Muy Baja"</formula>
    </cfRule>
  </conditionalFormatting>
  <conditionalFormatting sqref="AA34:AA39">
    <cfRule type="cellIs" dxfId="1509" priority="146" operator="equal">
      <formula>"Catastrófico"</formula>
    </cfRule>
    <cfRule type="cellIs" dxfId="1508" priority="147" operator="equal">
      <formula>"Mayor"</formula>
    </cfRule>
    <cfRule type="cellIs" dxfId="1507" priority="148" operator="equal">
      <formula>"Moderado"</formula>
    </cfRule>
    <cfRule type="cellIs" dxfId="1506" priority="149" operator="equal">
      <formula>"Menor"</formula>
    </cfRule>
    <cfRule type="cellIs" dxfId="1505" priority="150" operator="equal">
      <formula>"Leve"</formula>
    </cfRule>
  </conditionalFormatting>
  <conditionalFormatting sqref="AC34:AC39">
    <cfRule type="cellIs" dxfId="1504" priority="142" operator="equal">
      <formula>"Extremo"</formula>
    </cfRule>
    <cfRule type="cellIs" dxfId="1503" priority="143" operator="equal">
      <formula>"Alto"</formula>
    </cfRule>
    <cfRule type="cellIs" dxfId="1502" priority="144" operator="equal">
      <formula>"Moderado"</formula>
    </cfRule>
    <cfRule type="cellIs" dxfId="1501" priority="145" operator="equal">
      <formula>"Bajo"</formula>
    </cfRule>
  </conditionalFormatting>
  <conditionalFormatting sqref="H40">
    <cfRule type="cellIs" dxfId="1500" priority="137" operator="equal">
      <formula>"Muy Alta"</formula>
    </cfRule>
    <cfRule type="cellIs" dxfId="1499" priority="138" operator="equal">
      <formula>"Alta"</formula>
    </cfRule>
    <cfRule type="cellIs" dxfId="1498" priority="139" operator="equal">
      <formula>"Media"</formula>
    </cfRule>
    <cfRule type="cellIs" dxfId="1497" priority="140" operator="equal">
      <formula>"Baja"</formula>
    </cfRule>
    <cfRule type="cellIs" dxfId="1496" priority="141" operator="equal">
      <formula>"Muy Baja"</formula>
    </cfRule>
  </conditionalFormatting>
  <conditionalFormatting sqref="N40">
    <cfRule type="cellIs" dxfId="1495" priority="128" operator="equal">
      <formula>"Extremo"</formula>
    </cfRule>
    <cfRule type="cellIs" dxfId="1494" priority="129" operator="equal">
      <formula>"Alto"</formula>
    </cfRule>
    <cfRule type="cellIs" dxfId="1493" priority="130" operator="equal">
      <formula>"Moderado"</formula>
    </cfRule>
    <cfRule type="cellIs" dxfId="1492" priority="131" operator="equal">
      <formula>"Bajo"</formula>
    </cfRule>
  </conditionalFormatting>
  <conditionalFormatting sqref="Y40:Y45">
    <cfRule type="cellIs" dxfId="1491" priority="123" operator="equal">
      <formula>"Muy Alta"</formula>
    </cfRule>
    <cfRule type="cellIs" dxfId="1490" priority="124" operator="equal">
      <formula>"Alta"</formula>
    </cfRule>
    <cfRule type="cellIs" dxfId="1489" priority="125" operator="equal">
      <formula>"Media"</formula>
    </cfRule>
    <cfRule type="cellIs" dxfId="1488" priority="126" operator="equal">
      <formula>"Baja"</formula>
    </cfRule>
    <cfRule type="cellIs" dxfId="1487" priority="127" operator="equal">
      <formula>"Muy Baja"</formula>
    </cfRule>
  </conditionalFormatting>
  <conditionalFormatting sqref="AA40:AA45">
    <cfRule type="cellIs" dxfId="1486" priority="118" operator="equal">
      <formula>"Catastrófico"</formula>
    </cfRule>
    <cfRule type="cellIs" dxfId="1485" priority="119" operator="equal">
      <formula>"Mayor"</formula>
    </cfRule>
    <cfRule type="cellIs" dxfId="1484" priority="120" operator="equal">
      <formula>"Moderado"</formula>
    </cfRule>
    <cfRule type="cellIs" dxfId="1483" priority="121" operator="equal">
      <formula>"Menor"</formula>
    </cfRule>
    <cfRule type="cellIs" dxfId="1482" priority="122" operator="equal">
      <formula>"Leve"</formula>
    </cfRule>
  </conditionalFormatting>
  <conditionalFormatting sqref="AC40:AC45">
    <cfRule type="cellIs" dxfId="1481" priority="114" operator="equal">
      <formula>"Extremo"</formula>
    </cfRule>
    <cfRule type="cellIs" dxfId="1480" priority="115" operator="equal">
      <formula>"Alto"</formula>
    </cfRule>
    <cfRule type="cellIs" dxfId="1479" priority="116" operator="equal">
      <formula>"Moderado"</formula>
    </cfRule>
    <cfRule type="cellIs" dxfId="1478" priority="117" operator="equal">
      <formula>"Bajo"</formula>
    </cfRule>
  </conditionalFormatting>
  <conditionalFormatting sqref="H46">
    <cfRule type="cellIs" dxfId="1477" priority="109" operator="equal">
      <formula>"Muy Alta"</formula>
    </cfRule>
    <cfRule type="cellIs" dxfId="1476" priority="110" operator="equal">
      <formula>"Alta"</formula>
    </cfRule>
    <cfRule type="cellIs" dxfId="1475" priority="111" operator="equal">
      <formula>"Media"</formula>
    </cfRule>
    <cfRule type="cellIs" dxfId="1474" priority="112" operator="equal">
      <formula>"Baja"</formula>
    </cfRule>
    <cfRule type="cellIs" dxfId="1473" priority="113" operator="equal">
      <formula>"Muy Baja"</formula>
    </cfRule>
  </conditionalFormatting>
  <conditionalFormatting sqref="N46">
    <cfRule type="cellIs" dxfId="1472" priority="100" operator="equal">
      <formula>"Extremo"</formula>
    </cfRule>
    <cfRule type="cellIs" dxfId="1471" priority="101" operator="equal">
      <formula>"Alto"</formula>
    </cfRule>
    <cfRule type="cellIs" dxfId="1470" priority="102" operator="equal">
      <formula>"Moderado"</formula>
    </cfRule>
    <cfRule type="cellIs" dxfId="1469" priority="103" operator="equal">
      <formula>"Bajo"</formula>
    </cfRule>
  </conditionalFormatting>
  <conditionalFormatting sqref="Y46:Y51">
    <cfRule type="cellIs" dxfId="1468" priority="95" operator="equal">
      <formula>"Muy Alta"</formula>
    </cfRule>
    <cfRule type="cellIs" dxfId="1467" priority="96" operator="equal">
      <formula>"Alta"</formula>
    </cfRule>
    <cfRule type="cellIs" dxfId="1466" priority="97" operator="equal">
      <formula>"Media"</formula>
    </cfRule>
    <cfRule type="cellIs" dxfId="1465" priority="98" operator="equal">
      <formula>"Baja"</formula>
    </cfRule>
    <cfRule type="cellIs" dxfId="1464" priority="99" operator="equal">
      <formula>"Muy Baja"</formula>
    </cfRule>
  </conditionalFormatting>
  <conditionalFormatting sqref="AA46:AA51">
    <cfRule type="cellIs" dxfId="1463" priority="90" operator="equal">
      <formula>"Catastrófico"</formula>
    </cfRule>
    <cfRule type="cellIs" dxfId="1462" priority="91" operator="equal">
      <formula>"Mayor"</formula>
    </cfRule>
    <cfRule type="cellIs" dxfId="1461" priority="92" operator="equal">
      <formula>"Moderado"</formula>
    </cfRule>
    <cfRule type="cellIs" dxfId="1460" priority="93" operator="equal">
      <formula>"Menor"</formula>
    </cfRule>
    <cfRule type="cellIs" dxfId="1459" priority="94" operator="equal">
      <formula>"Leve"</formula>
    </cfRule>
  </conditionalFormatting>
  <conditionalFormatting sqref="AC46:AC51">
    <cfRule type="cellIs" dxfId="1458" priority="86" operator="equal">
      <formula>"Extremo"</formula>
    </cfRule>
    <cfRule type="cellIs" dxfId="1457" priority="87" operator="equal">
      <formula>"Alto"</formula>
    </cfRule>
    <cfRule type="cellIs" dxfId="1456" priority="88" operator="equal">
      <formula>"Moderado"</formula>
    </cfRule>
    <cfRule type="cellIs" dxfId="1455" priority="89" operator="equal">
      <formula>"Bajo"</formula>
    </cfRule>
  </conditionalFormatting>
  <conditionalFormatting sqref="H52">
    <cfRule type="cellIs" dxfId="1454" priority="81" operator="equal">
      <formula>"Muy Alta"</formula>
    </cfRule>
    <cfRule type="cellIs" dxfId="1453" priority="82" operator="equal">
      <formula>"Alta"</formula>
    </cfRule>
    <cfRule type="cellIs" dxfId="1452" priority="83" operator="equal">
      <formula>"Media"</formula>
    </cfRule>
    <cfRule type="cellIs" dxfId="1451" priority="84" operator="equal">
      <formula>"Baja"</formula>
    </cfRule>
    <cfRule type="cellIs" dxfId="1450" priority="85" operator="equal">
      <formula>"Muy Baja"</formula>
    </cfRule>
  </conditionalFormatting>
  <conditionalFormatting sqref="N52">
    <cfRule type="cellIs" dxfId="1449" priority="72" operator="equal">
      <formula>"Extremo"</formula>
    </cfRule>
    <cfRule type="cellIs" dxfId="1448" priority="73" operator="equal">
      <formula>"Alto"</formula>
    </cfRule>
    <cfRule type="cellIs" dxfId="1447" priority="74" operator="equal">
      <formula>"Moderado"</formula>
    </cfRule>
    <cfRule type="cellIs" dxfId="1446" priority="75" operator="equal">
      <formula>"Bajo"</formula>
    </cfRule>
  </conditionalFormatting>
  <conditionalFormatting sqref="Y52:Y57">
    <cfRule type="cellIs" dxfId="1445" priority="67" operator="equal">
      <formula>"Muy Alta"</formula>
    </cfRule>
    <cfRule type="cellIs" dxfId="1444" priority="68" operator="equal">
      <formula>"Alta"</formula>
    </cfRule>
    <cfRule type="cellIs" dxfId="1443" priority="69" operator="equal">
      <formula>"Media"</formula>
    </cfRule>
    <cfRule type="cellIs" dxfId="1442" priority="70" operator="equal">
      <formula>"Baja"</formula>
    </cfRule>
    <cfRule type="cellIs" dxfId="1441" priority="71" operator="equal">
      <formula>"Muy Baja"</formula>
    </cfRule>
  </conditionalFormatting>
  <conditionalFormatting sqref="AA52:AA57">
    <cfRule type="cellIs" dxfId="1440" priority="62" operator="equal">
      <formula>"Catastrófico"</formula>
    </cfRule>
    <cfRule type="cellIs" dxfId="1439" priority="63" operator="equal">
      <formula>"Mayor"</formula>
    </cfRule>
    <cfRule type="cellIs" dxfId="1438" priority="64" operator="equal">
      <formula>"Moderado"</formula>
    </cfRule>
    <cfRule type="cellIs" dxfId="1437" priority="65" operator="equal">
      <formula>"Menor"</formula>
    </cfRule>
    <cfRule type="cellIs" dxfId="1436" priority="66" operator="equal">
      <formula>"Leve"</formula>
    </cfRule>
  </conditionalFormatting>
  <conditionalFormatting sqref="AC52:AC57">
    <cfRule type="cellIs" dxfId="1435" priority="58" operator="equal">
      <formula>"Extremo"</formula>
    </cfRule>
    <cfRule type="cellIs" dxfId="1434" priority="59" operator="equal">
      <formula>"Alto"</formula>
    </cfRule>
    <cfRule type="cellIs" dxfId="1433" priority="60" operator="equal">
      <formula>"Moderado"</formula>
    </cfRule>
    <cfRule type="cellIs" dxfId="1432" priority="61" operator="equal">
      <formula>"Bajo"</formula>
    </cfRule>
  </conditionalFormatting>
  <conditionalFormatting sqref="N58">
    <cfRule type="cellIs" dxfId="1431" priority="44" operator="equal">
      <formula>"Extremo"</formula>
    </cfRule>
    <cfRule type="cellIs" dxfId="1430" priority="45" operator="equal">
      <formula>"Alto"</formula>
    </cfRule>
    <cfRule type="cellIs" dxfId="1429" priority="46" operator="equal">
      <formula>"Moderado"</formula>
    </cfRule>
    <cfRule type="cellIs" dxfId="1428" priority="47" operator="equal">
      <formula>"Bajo"</formula>
    </cfRule>
  </conditionalFormatting>
  <conditionalFormatting sqref="Y58:Y63">
    <cfRule type="cellIs" dxfId="1427" priority="39" operator="equal">
      <formula>"Muy Alta"</formula>
    </cfRule>
    <cfRule type="cellIs" dxfId="1426" priority="40" operator="equal">
      <formula>"Alta"</formula>
    </cfRule>
    <cfRule type="cellIs" dxfId="1425" priority="41" operator="equal">
      <formula>"Media"</formula>
    </cfRule>
    <cfRule type="cellIs" dxfId="1424" priority="42" operator="equal">
      <formula>"Baja"</formula>
    </cfRule>
    <cfRule type="cellIs" dxfId="1423" priority="43" operator="equal">
      <formula>"Muy Baja"</formula>
    </cfRule>
  </conditionalFormatting>
  <conditionalFormatting sqref="AA58:AA63">
    <cfRule type="cellIs" dxfId="1422" priority="34" operator="equal">
      <formula>"Catastrófico"</formula>
    </cfRule>
    <cfRule type="cellIs" dxfId="1421" priority="35" operator="equal">
      <formula>"Mayor"</formula>
    </cfRule>
    <cfRule type="cellIs" dxfId="1420" priority="36" operator="equal">
      <formula>"Moderado"</formula>
    </cfRule>
    <cfRule type="cellIs" dxfId="1419" priority="37" operator="equal">
      <formula>"Menor"</formula>
    </cfRule>
    <cfRule type="cellIs" dxfId="1418" priority="38" operator="equal">
      <formula>"Leve"</formula>
    </cfRule>
  </conditionalFormatting>
  <conditionalFormatting sqref="AC58:AC63">
    <cfRule type="cellIs" dxfId="1417" priority="30" operator="equal">
      <formula>"Extremo"</formula>
    </cfRule>
    <cfRule type="cellIs" dxfId="1416" priority="31" operator="equal">
      <formula>"Alto"</formula>
    </cfRule>
    <cfRule type="cellIs" dxfId="1415" priority="32" operator="equal">
      <formula>"Moderado"</formula>
    </cfRule>
    <cfRule type="cellIs" dxfId="1414" priority="33" operator="equal">
      <formula>"Bajo"</formula>
    </cfRule>
  </conditionalFormatting>
  <conditionalFormatting sqref="H64">
    <cfRule type="cellIs" dxfId="1413" priority="25" operator="equal">
      <formula>"Muy Alta"</formula>
    </cfRule>
    <cfRule type="cellIs" dxfId="1412" priority="26" operator="equal">
      <formula>"Alta"</formula>
    </cfRule>
    <cfRule type="cellIs" dxfId="1411" priority="27" operator="equal">
      <formula>"Media"</formula>
    </cfRule>
    <cfRule type="cellIs" dxfId="1410" priority="28" operator="equal">
      <formula>"Baja"</formula>
    </cfRule>
    <cfRule type="cellIs" dxfId="1409" priority="29" operator="equal">
      <formula>"Muy Baja"</formula>
    </cfRule>
  </conditionalFormatting>
  <conditionalFormatting sqref="N64">
    <cfRule type="cellIs" dxfId="1408" priority="16" operator="equal">
      <formula>"Extremo"</formula>
    </cfRule>
    <cfRule type="cellIs" dxfId="1407" priority="17" operator="equal">
      <formula>"Alto"</formula>
    </cfRule>
    <cfRule type="cellIs" dxfId="1406" priority="18" operator="equal">
      <formula>"Moderado"</formula>
    </cfRule>
    <cfRule type="cellIs" dxfId="1405" priority="19" operator="equal">
      <formula>"Bajo"</formula>
    </cfRule>
  </conditionalFormatting>
  <conditionalFormatting sqref="Y64:Y69">
    <cfRule type="cellIs" dxfId="1404" priority="11" operator="equal">
      <formula>"Muy Alta"</formula>
    </cfRule>
    <cfRule type="cellIs" dxfId="1403" priority="12" operator="equal">
      <formula>"Alta"</formula>
    </cfRule>
    <cfRule type="cellIs" dxfId="1402" priority="13" operator="equal">
      <formula>"Media"</formula>
    </cfRule>
    <cfRule type="cellIs" dxfId="1401" priority="14" operator="equal">
      <formula>"Baja"</formula>
    </cfRule>
    <cfRule type="cellIs" dxfId="1400" priority="15" operator="equal">
      <formula>"Muy Baja"</formula>
    </cfRule>
  </conditionalFormatting>
  <conditionalFormatting sqref="AA64:AA69">
    <cfRule type="cellIs" dxfId="1399" priority="6" operator="equal">
      <formula>"Catastrófico"</formula>
    </cfRule>
    <cfRule type="cellIs" dxfId="1398" priority="7" operator="equal">
      <formula>"Mayor"</formula>
    </cfRule>
    <cfRule type="cellIs" dxfId="1397" priority="8" operator="equal">
      <formula>"Moderado"</formula>
    </cfRule>
    <cfRule type="cellIs" dxfId="1396" priority="9" operator="equal">
      <formula>"Menor"</formula>
    </cfRule>
    <cfRule type="cellIs" dxfId="1395" priority="10" operator="equal">
      <formula>"Leve"</formula>
    </cfRule>
  </conditionalFormatting>
  <conditionalFormatting sqref="AC64:AC69">
    <cfRule type="cellIs" dxfId="1394" priority="2" operator="equal">
      <formula>"Extremo"</formula>
    </cfRule>
    <cfRule type="cellIs" dxfId="1393" priority="3" operator="equal">
      <formula>"Alto"</formula>
    </cfRule>
    <cfRule type="cellIs" dxfId="1392" priority="4" operator="equal">
      <formula>"Moderado"</formula>
    </cfRule>
    <cfRule type="cellIs" dxfId="1391" priority="5" operator="equal">
      <formula>"Bajo"</formula>
    </cfRule>
  </conditionalFormatting>
  <conditionalFormatting sqref="K10:K69">
    <cfRule type="containsText" dxfId="1390" priority="1" operator="containsText" text="❌">
      <formula>NOT(ISERROR(SEARCH("❌",K10)))</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0000000}">
          <x14:formula1>
            <xm:f>'Tabla Valoración controles'!$D$4:$D$6</xm:f>
          </x14:formula1>
          <xm:sqref>R10:R69</xm:sqref>
        </x14:dataValidation>
        <x14:dataValidation type="list" allowBlank="1" showInputMessage="1" showErrorMessage="1" xr:uid="{00000000-0002-0000-0200-000001000000}">
          <x14:formula1>
            <xm:f>'Tabla Valoración controles'!$D$7:$D$8</xm:f>
          </x14:formula1>
          <xm:sqref>S10:S69</xm:sqref>
        </x14:dataValidation>
        <x14:dataValidation type="list" allowBlank="1" showInputMessage="1" showErrorMessage="1" xr:uid="{00000000-0002-0000-0200-000002000000}">
          <x14:formula1>
            <xm:f>'Tabla Valoración controles'!$D$9:$D$10</xm:f>
          </x14:formula1>
          <xm:sqref>U10:U69</xm:sqref>
        </x14:dataValidation>
        <x14:dataValidation type="list" allowBlank="1" showInputMessage="1" showErrorMessage="1" xr:uid="{00000000-0002-0000-0200-000003000000}">
          <x14:formula1>
            <xm:f>'Tabla Valoración controles'!$D$11:$D$12</xm:f>
          </x14:formula1>
          <xm:sqref>V10:V69</xm:sqref>
        </x14:dataValidation>
        <x14:dataValidation type="list" allowBlank="1" showInputMessage="1" showErrorMessage="1" xr:uid="{00000000-0002-0000-02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200-000005000000}">
          <x14:formula1>
            <xm:f>'Tabla Valoración controles'!$D$13:$D$14</xm:f>
          </x14:formula1>
          <xm:sqref>W10:W69</xm:sqref>
        </x14:dataValidation>
        <x14:dataValidation type="list" allowBlank="1" showInputMessage="1" showErrorMessage="1" xr:uid="{00000000-0002-0000-0200-000006000000}">
          <x14:formula1>
            <xm:f>'Opciones Tratamiento'!$B$13:$B$19</xm:f>
          </x14:formula1>
          <xm:sqref>F10:F69</xm:sqref>
        </x14:dataValidation>
        <x14:dataValidation type="list" allowBlank="1" showInputMessage="1" showErrorMessage="1" xr:uid="{00000000-0002-0000-0200-000007000000}">
          <x14:formula1>
            <xm:f>'Opciones Tratamiento'!$E$2:$E$4</xm:f>
          </x14:formula1>
          <xm:sqref>B10:B69</xm:sqref>
        </x14:dataValidation>
        <x14:dataValidation type="list" allowBlank="1" showInputMessage="1" showErrorMessage="1" xr:uid="{00000000-0002-0000-0200-000008000000}">
          <x14:formula1>
            <xm:f>'Opciones Tratamiento'!$B$2:$B$5</xm:f>
          </x14:formula1>
          <xm:sqref>AD10:AD69</xm:sqref>
        </x14:dataValidation>
        <x14:dataValidation type="list" allowBlank="1" showInputMessage="1" showErrorMessage="1" xr:uid="{00000000-0002-0000-02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2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2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2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2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200-00000E000000}">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BP72"/>
  <sheetViews>
    <sheetView topLeftCell="A7" zoomScale="66" zoomScaleNormal="66" workbookViewId="0">
      <pane xSplit="11" ySplit="3" topLeftCell="Q10" activePane="bottomRight" state="frozen"/>
      <selection activeCell="A7" sqref="A7"/>
      <selection pane="topRight" activeCell="L7" sqref="L7"/>
      <selection pane="bottomLeft" activeCell="A10" sqref="A10"/>
      <selection pane="bottomRight" activeCell="AJ10" sqref="AJ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132</v>
      </c>
      <c r="C10" s="220" t="s">
        <v>238</v>
      </c>
      <c r="D10" s="220" t="s">
        <v>234</v>
      </c>
      <c r="E10" s="232" t="s">
        <v>239</v>
      </c>
      <c r="F10" s="220" t="s">
        <v>128</v>
      </c>
      <c r="G10" s="223">
        <v>3</v>
      </c>
      <c r="H10" s="226" t="str">
        <f>IF(G10&lt;=0,"",IF(G10&lt;=2,"Muy Baja",IF(G10&lt;=24,"Baja",IF(G10&lt;=500,"Media",IF(G10&lt;=5000,"Alta","Muy Alta")))))</f>
        <v>Baja</v>
      </c>
      <c r="I10" s="214">
        <f>IF(H10="","",IF(H10="Muy Baja",0.2,IF(H10="Baja",0.4,IF(H10="Media",0.6,IF(H10="Alta",0.8,IF(H10="Muy Alta",1,))))))</f>
        <v>0.4</v>
      </c>
      <c r="J10" s="229" t="s">
        <v>154</v>
      </c>
      <c r="K10" s="214"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6" t="str">
        <f ca="1">IF(OR(K10='Tabla Impacto'!$C$11,K10='Tabla Impacto'!$D$11),"Leve",IF(OR(K10='Tabla Impacto'!$C$12,K10='Tabla Impacto'!$D$12),"Menor",IF(OR(K10='Tabla Impacto'!$C$13,K10='Tabla Impacto'!$D$13),"Moderado",IF(OR(K10='Tabla Impacto'!$C$14,K10='Tabla Impacto'!$D$14),"Mayor",IF(OR(K10='Tabla Impacto'!$C$15,K10='Tabla Impacto'!$D$15),"Catastrófico","")))))</f>
        <v>Menor</v>
      </c>
      <c r="M10" s="214">
        <f ca="1">IF(L10="","",IF(L10="Leve",0.2,IF(L10="Menor",0.4,IF(L10="Moderado",0.6,IF(L10="Mayor",0.8,IF(L10="Catastrófico",1,))))))</f>
        <v>0.4</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240</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0.24</v>
      </c>
      <c r="Y10" s="131" t="str">
        <f>IFERROR(IF(X10="","",IF(X10&lt;=0.2,"Muy Baja",IF(X10&lt;=0.4,"Baja",IF(X10&lt;=0.6,"Media",IF(X10&lt;=0.8,"Alta","Muy Alta"))))),"")</f>
        <v>Baja</v>
      </c>
      <c r="Z10" s="132">
        <f>+X10</f>
        <v>0.24</v>
      </c>
      <c r="AA10" s="131" t="str">
        <f ca="1">IFERROR(IF(AB10="","",IF(AB10&lt;=0.2,"Leve",IF(AB10&lt;=0.4,"Menor",IF(AB10&lt;=0.6,"Moderado",IF(AB10&lt;=0.8,"Mayor","Catastrófico"))))),"")</f>
        <v>Menor</v>
      </c>
      <c r="AB10" s="132">
        <f ca="1">IFERROR(IF(Q10="Impacto",(M10-(+M10*T10)),IF(Q10="Probabilidad",M10,"")),"")</f>
        <v>0.4</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287</v>
      </c>
      <c r="AF10" s="135" t="s">
        <v>286</v>
      </c>
      <c r="AG10" s="137">
        <v>44562</v>
      </c>
      <c r="AH10" s="137">
        <v>44926</v>
      </c>
      <c r="AI10" s="135" t="s">
        <v>288</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241</v>
      </c>
      <c r="Q11" s="127" t="str">
        <f>IF(OR(R11="Preventivo",R11="Detectivo"),"Probabilidad",IF(R11="Correctivo","Impacto",""))</f>
        <v>Probabilidad</v>
      </c>
      <c r="R11" s="128" t="s">
        <v>14</v>
      </c>
      <c r="S11" s="128" t="s">
        <v>9</v>
      </c>
      <c r="T11" s="129" t="str">
        <f t="shared" ref="T11:T15" si="0">IF(AND(R11="Preventivo",S11="Automático"),"50%",IF(AND(R11="Preventivo",S11="Manual"),"40%",IF(AND(R11="Detectivo",S11="Automático"),"40%",IF(AND(R11="Detectivo",S11="Manual"),"30%",IF(AND(R11="Correctivo",S11="Automático"),"35%",IF(AND(R11="Correctivo",S11="Manual"),"25%",""))))))</f>
        <v>40%</v>
      </c>
      <c r="U11" s="128" t="s">
        <v>19</v>
      </c>
      <c r="V11" s="128" t="s">
        <v>23</v>
      </c>
      <c r="W11" s="128" t="s">
        <v>119</v>
      </c>
      <c r="X11" s="130">
        <f>IFERROR(IF(AND(Q10="Probabilidad",Q11="Probabilidad"),(Z10-(+Z10*T11)),IF(Q11="Probabilidad",(I10-(+I10*T11)),IF(Q11="Impacto",Z10,""))),"")</f>
        <v>0.14399999999999999</v>
      </c>
      <c r="Y11" s="131" t="str">
        <f t="shared" ref="Y11:Y69" si="1">IFERROR(IF(X11="","",IF(X11&lt;=0.2,"Muy Baja",IF(X11&lt;=0.4,"Baja",IF(X11&lt;=0.6,"Media",IF(X11&lt;=0.8,"Alta","Muy Alta"))))),"")</f>
        <v>Muy Baja</v>
      </c>
      <c r="Z11" s="132">
        <f t="shared" ref="Z11:Z15" si="2">+X11</f>
        <v>0.14399999999999999</v>
      </c>
      <c r="AA11" s="131" t="str">
        <f t="shared" ref="AA11:AA69" ca="1" si="3">IFERROR(IF(AB11="","",IF(AB11&lt;=0.2,"Leve",IF(AB11&lt;=0.4,"Menor",IF(AB11&lt;=0.6,"Moderado",IF(AB11&lt;=0.8,"Mayor","Catastrófico"))))),"")</f>
        <v>Menor</v>
      </c>
      <c r="AB11" s="132">
        <f ca="1">IFERROR(IF(AND(Q10="Impacto",Q11="Impacto"),(AB10-(+AB10*T11)),IF(Q11="Impacto",($M$10-(+$M$10*T11)),IF(Q11="Probabilidad",AB10,""))),"")</f>
        <v>0.4</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4" t="s">
        <v>136</v>
      </c>
      <c r="AE11" s="135" t="s">
        <v>289</v>
      </c>
      <c r="AF11" s="135" t="s">
        <v>286</v>
      </c>
      <c r="AG11" s="137">
        <v>44562</v>
      </c>
      <c r="AH11" s="137">
        <v>44926</v>
      </c>
      <c r="AI11" s="135" t="s">
        <v>290</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242</v>
      </c>
      <c r="Q12" s="127" t="str">
        <f>IF(OR(R12="Preventivo",R12="Detectivo"),"Probabilidad",IF(R12="Correctivo","Impacto",""))</f>
        <v>Probabilidad</v>
      </c>
      <c r="R12" s="128" t="s">
        <v>14</v>
      </c>
      <c r="S12" s="128" t="s">
        <v>9</v>
      </c>
      <c r="T12" s="129" t="str">
        <f t="shared" si="0"/>
        <v>40%</v>
      </c>
      <c r="U12" s="128" t="s">
        <v>20</v>
      </c>
      <c r="V12" s="128" t="s">
        <v>23</v>
      </c>
      <c r="W12" s="128" t="s">
        <v>120</v>
      </c>
      <c r="X12" s="130">
        <f>IFERROR(IF(AND(Q11="Probabilidad",Q12="Probabilidad"),(Z11-(+Z11*T12)),IF(AND(Q11="Impacto",Q12="Probabilidad"),(Z10-(+Z10*T12)),IF(Q12="Impacto",Z11,""))),"")</f>
        <v>8.6399999999999991E-2</v>
      </c>
      <c r="Y12" s="131" t="str">
        <f t="shared" si="1"/>
        <v>Muy Baja</v>
      </c>
      <c r="Z12" s="132">
        <f t="shared" si="2"/>
        <v>8.6399999999999991E-2</v>
      </c>
      <c r="AA12" s="131" t="str">
        <f t="shared" ca="1" si="3"/>
        <v>Menor</v>
      </c>
      <c r="AB12" s="132">
        <f ca="1">IFERROR(IF(AND(Q11="Impacto",Q12="Impacto"),(AB11-(+AB11*T12)),IF(AND(Q11="Probabilidad",Q12="Impacto"),(AB10-(+AB10*T12)),IF(Q12="Probabilidad",AB11,""))),"")</f>
        <v>0.4</v>
      </c>
      <c r="AC12" s="133" t="str">
        <f t="shared" ca="1" si="4"/>
        <v>Bajo</v>
      </c>
      <c r="AD12" s="134" t="s">
        <v>136</v>
      </c>
      <c r="AE12" s="135" t="s">
        <v>291</v>
      </c>
      <c r="AF12" s="135" t="s">
        <v>292</v>
      </c>
      <c r="AG12" s="137">
        <v>44562</v>
      </c>
      <c r="AH12" s="137">
        <v>44926</v>
      </c>
      <c r="AI12" s="135" t="s">
        <v>293</v>
      </c>
      <c r="AJ12" s="136" t="s">
        <v>40</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t="s">
        <v>243</v>
      </c>
      <c r="Q13" s="127" t="str">
        <f t="shared" ref="Q13:Q15" si="5">IF(OR(R13="Preventivo",R13="Detectivo"),"Probabilidad",IF(R13="Correctivo","Impacto",""))</f>
        <v>Probabilidad</v>
      </c>
      <c r="R13" s="128" t="s">
        <v>14</v>
      </c>
      <c r="S13" s="128" t="s">
        <v>9</v>
      </c>
      <c r="T13" s="129" t="str">
        <f t="shared" si="0"/>
        <v>40%</v>
      </c>
      <c r="U13" s="128" t="s">
        <v>19</v>
      </c>
      <c r="V13" s="128" t="s">
        <v>22</v>
      </c>
      <c r="W13" s="128" t="s">
        <v>119</v>
      </c>
      <c r="X13" s="130">
        <f t="shared" ref="X13:X15" si="6">IFERROR(IF(AND(Q12="Probabilidad",Q13="Probabilidad"),(Z12-(+Z12*T13)),IF(AND(Q12="Impacto",Q13="Probabilidad"),(Z11-(+Z11*T13)),IF(Q13="Impacto",Z12,""))),"")</f>
        <v>5.183999999999999E-2</v>
      </c>
      <c r="Y13" s="131" t="str">
        <f t="shared" si="1"/>
        <v>Muy Baja</v>
      </c>
      <c r="Z13" s="132">
        <f t="shared" si="2"/>
        <v>5.183999999999999E-2</v>
      </c>
      <c r="AA13" s="131" t="str">
        <f t="shared" ca="1" si="3"/>
        <v>Menor</v>
      </c>
      <c r="AB13" s="132">
        <f t="shared" ref="AB13:AB15" ca="1" si="7">IFERROR(IF(AND(Q12="Impacto",Q13="Impacto"),(AB12-(+AB12*T13)),IF(AND(Q12="Probabilidad",Q13="Impacto"),(AB11-(+AB11*T13)),IF(Q13="Probabilidad",AB12,""))),"")</f>
        <v>0.4</v>
      </c>
      <c r="AC13" s="133"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4" t="s">
        <v>136</v>
      </c>
      <c r="AE13" s="135" t="s">
        <v>294</v>
      </c>
      <c r="AF13" s="135" t="s">
        <v>286</v>
      </c>
      <c r="AG13" s="137">
        <v>44562</v>
      </c>
      <c r="AH13" s="137">
        <v>44926</v>
      </c>
      <c r="AI13" s="135" t="s">
        <v>295</v>
      </c>
      <c r="AJ13" s="136"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38"/>
      <c r="E16" s="238"/>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9"/>
      <c r="E17" s="239"/>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39"/>
      <c r="E18" s="239"/>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38"/>
      <c r="E19" s="238"/>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39"/>
      <c r="E20" s="239"/>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39"/>
      <c r="E21" s="239"/>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389" priority="227" operator="equal">
      <formula>"Muy Alta"</formula>
    </cfRule>
    <cfRule type="cellIs" dxfId="1388" priority="228" operator="equal">
      <formula>"Alta"</formula>
    </cfRule>
    <cfRule type="cellIs" dxfId="1387" priority="229" operator="equal">
      <formula>"Media"</formula>
    </cfRule>
    <cfRule type="cellIs" dxfId="1386" priority="230" operator="equal">
      <formula>"Baja"</formula>
    </cfRule>
    <cfRule type="cellIs" dxfId="1385" priority="231" operator="equal">
      <formula>"Muy Baja"</formula>
    </cfRule>
  </conditionalFormatting>
  <conditionalFormatting sqref="L10 L16 L22 L28 L34 L40 L46 L52 L58 L64">
    <cfRule type="cellIs" dxfId="1384" priority="222" operator="equal">
      <formula>"Catastrófico"</formula>
    </cfRule>
    <cfRule type="cellIs" dxfId="1383" priority="223" operator="equal">
      <formula>"Mayor"</formula>
    </cfRule>
    <cfRule type="cellIs" dxfId="1382" priority="224" operator="equal">
      <formula>"Moderado"</formula>
    </cfRule>
    <cfRule type="cellIs" dxfId="1381" priority="225" operator="equal">
      <formula>"Menor"</formula>
    </cfRule>
    <cfRule type="cellIs" dxfId="1380" priority="226" operator="equal">
      <formula>"Leve"</formula>
    </cfRule>
  </conditionalFormatting>
  <conditionalFormatting sqref="N10">
    <cfRule type="cellIs" dxfId="1379" priority="218" operator="equal">
      <formula>"Extremo"</formula>
    </cfRule>
    <cfRule type="cellIs" dxfId="1378" priority="219" operator="equal">
      <formula>"Alto"</formula>
    </cfRule>
    <cfRule type="cellIs" dxfId="1377" priority="220" operator="equal">
      <formula>"Moderado"</formula>
    </cfRule>
    <cfRule type="cellIs" dxfId="1376" priority="221" operator="equal">
      <formula>"Bajo"</formula>
    </cfRule>
  </conditionalFormatting>
  <conditionalFormatting sqref="Y10:Y15">
    <cfRule type="cellIs" dxfId="1375" priority="213" operator="equal">
      <formula>"Muy Alta"</formula>
    </cfRule>
    <cfRule type="cellIs" dxfId="1374" priority="214" operator="equal">
      <formula>"Alta"</formula>
    </cfRule>
    <cfRule type="cellIs" dxfId="1373" priority="215" operator="equal">
      <formula>"Media"</formula>
    </cfRule>
    <cfRule type="cellIs" dxfId="1372" priority="216" operator="equal">
      <formula>"Baja"</formula>
    </cfRule>
    <cfRule type="cellIs" dxfId="1371" priority="217" operator="equal">
      <formula>"Muy Baja"</formula>
    </cfRule>
  </conditionalFormatting>
  <conditionalFormatting sqref="AA10:AA15">
    <cfRule type="cellIs" dxfId="1370" priority="208" operator="equal">
      <formula>"Catastrófico"</formula>
    </cfRule>
    <cfRule type="cellIs" dxfId="1369" priority="209" operator="equal">
      <formula>"Mayor"</formula>
    </cfRule>
    <cfRule type="cellIs" dxfId="1368" priority="210" operator="equal">
      <formula>"Moderado"</formula>
    </cfRule>
    <cfRule type="cellIs" dxfId="1367" priority="211" operator="equal">
      <formula>"Menor"</formula>
    </cfRule>
    <cfRule type="cellIs" dxfId="1366" priority="212" operator="equal">
      <formula>"Leve"</formula>
    </cfRule>
  </conditionalFormatting>
  <conditionalFormatting sqref="AC10:AC15">
    <cfRule type="cellIs" dxfId="1365" priority="204" operator="equal">
      <formula>"Extremo"</formula>
    </cfRule>
    <cfRule type="cellIs" dxfId="1364" priority="205" operator="equal">
      <formula>"Alto"</formula>
    </cfRule>
    <cfRule type="cellIs" dxfId="1363" priority="206" operator="equal">
      <formula>"Moderado"</formula>
    </cfRule>
    <cfRule type="cellIs" dxfId="1362" priority="207" operator="equal">
      <formula>"Bajo"</formula>
    </cfRule>
  </conditionalFormatting>
  <conditionalFormatting sqref="H58">
    <cfRule type="cellIs" dxfId="1361" priority="43" operator="equal">
      <formula>"Muy Alta"</formula>
    </cfRule>
    <cfRule type="cellIs" dxfId="1360" priority="44" operator="equal">
      <formula>"Alta"</formula>
    </cfRule>
    <cfRule type="cellIs" dxfId="1359" priority="45" operator="equal">
      <formula>"Media"</formula>
    </cfRule>
    <cfRule type="cellIs" dxfId="1358" priority="46" operator="equal">
      <formula>"Baja"</formula>
    </cfRule>
    <cfRule type="cellIs" dxfId="1357" priority="47" operator="equal">
      <formula>"Muy Baja"</formula>
    </cfRule>
  </conditionalFormatting>
  <conditionalFormatting sqref="N16">
    <cfRule type="cellIs" dxfId="1356" priority="200" operator="equal">
      <formula>"Extremo"</formula>
    </cfRule>
    <cfRule type="cellIs" dxfId="1355" priority="201" operator="equal">
      <formula>"Alto"</formula>
    </cfRule>
    <cfRule type="cellIs" dxfId="1354" priority="202" operator="equal">
      <formula>"Moderado"</formula>
    </cfRule>
    <cfRule type="cellIs" dxfId="1353" priority="203" operator="equal">
      <formula>"Bajo"</formula>
    </cfRule>
  </conditionalFormatting>
  <conditionalFormatting sqref="Y16:Y21">
    <cfRule type="cellIs" dxfId="1352" priority="195" operator="equal">
      <formula>"Muy Alta"</formula>
    </cfRule>
    <cfRule type="cellIs" dxfId="1351" priority="196" operator="equal">
      <formula>"Alta"</formula>
    </cfRule>
    <cfRule type="cellIs" dxfId="1350" priority="197" operator="equal">
      <formula>"Media"</formula>
    </cfRule>
    <cfRule type="cellIs" dxfId="1349" priority="198" operator="equal">
      <formula>"Baja"</formula>
    </cfRule>
    <cfRule type="cellIs" dxfId="1348" priority="199" operator="equal">
      <formula>"Muy Baja"</formula>
    </cfRule>
  </conditionalFormatting>
  <conditionalFormatting sqref="AA16:AA21">
    <cfRule type="cellIs" dxfId="1347" priority="190" operator="equal">
      <formula>"Catastrófico"</formula>
    </cfRule>
    <cfRule type="cellIs" dxfId="1346" priority="191" operator="equal">
      <formula>"Mayor"</formula>
    </cfRule>
    <cfRule type="cellIs" dxfId="1345" priority="192" operator="equal">
      <formula>"Moderado"</formula>
    </cfRule>
    <cfRule type="cellIs" dxfId="1344" priority="193" operator="equal">
      <formula>"Menor"</formula>
    </cfRule>
    <cfRule type="cellIs" dxfId="1343" priority="194" operator="equal">
      <formula>"Leve"</formula>
    </cfRule>
  </conditionalFormatting>
  <conditionalFormatting sqref="AC16:AC21">
    <cfRule type="cellIs" dxfId="1342" priority="186" operator="equal">
      <formula>"Extremo"</formula>
    </cfRule>
    <cfRule type="cellIs" dxfId="1341" priority="187" operator="equal">
      <formula>"Alto"</formula>
    </cfRule>
    <cfRule type="cellIs" dxfId="1340" priority="188" operator="equal">
      <formula>"Moderado"</formula>
    </cfRule>
    <cfRule type="cellIs" dxfId="1339" priority="189" operator="equal">
      <formula>"Bajo"</formula>
    </cfRule>
  </conditionalFormatting>
  <conditionalFormatting sqref="H22">
    <cfRule type="cellIs" dxfId="1338" priority="181" operator="equal">
      <formula>"Muy Alta"</formula>
    </cfRule>
    <cfRule type="cellIs" dxfId="1337" priority="182" operator="equal">
      <formula>"Alta"</formula>
    </cfRule>
    <cfRule type="cellIs" dxfId="1336" priority="183" operator="equal">
      <formula>"Media"</formula>
    </cfRule>
    <cfRule type="cellIs" dxfId="1335" priority="184" operator="equal">
      <formula>"Baja"</formula>
    </cfRule>
    <cfRule type="cellIs" dxfId="1334" priority="185" operator="equal">
      <formula>"Muy Baja"</formula>
    </cfRule>
  </conditionalFormatting>
  <conditionalFormatting sqref="N22">
    <cfRule type="cellIs" dxfId="1333" priority="177" operator="equal">
      <formula>"Extremo"</formula>
    </cfRule>
    <cfRule type="cellIs" dxfId="1332" priority="178" operator="equal">
      <formula>"Alto"</formula>
    </cfRule>
    <cfRule type="cellIs" dxfId="1331" priority="179" operator="equal">
      <formula>"Moderado"</formula>
    </cfRule>
    <cfRule type="cellIs" dxfId="1330" priority="180" operator="equal">
      <formula>"Bajo"</formula>
    </cfRule>
  </conditionalFormatting>
  <conditionalFormatting sqref="Y22:Y27">
    <cfRule type="cellIs" dxfId="1329" priority="172" operator="equal">
      <formula>"Muy Alta"</formula>
    </cfRule>
    <cfRule type="cellIs" dxfId="1328" priority="173" operator="equal">
      <formula>"Alta"</formula>
    </cfRule>
    <cfRule type="cellIs" dxfId="1327" priority="174" operator="equal">
      <formula>"Media"</formula>
    </cfRule>
    <cfRule type="cellIs" dxfId="1326" priority="175" operator="equal">
      <formula>"Baja"</formula>
    </cfRule>
    <cfRule type="cellIs" dxfId="1325" priority="176" operator="equal">
      <formula>"Muy Baja"</formula>
    </cfRule>
  </conditionalFormatting>
  <conditionalFormatting sqref="AA22:AA27">
    <cfRule type="cellIs" dxfId="1324" priority="167" operator="equal">
      <formula>"Catastrófico"</formula>
    </cfRule>
    <cfRule type="cellIs" dxfId="1323" priority="168" operator="equal">
      <formula>"Mayor"</formula>
    </cfRule>
    <cfRule type="cellIs" dxfId="1322" priority="169" operator="equal">
      <formula>"Moderado"</formula>
    </cfRule>
    <cfRule type="cellIs" dxfId="1321" priority="170" operator="equal">
      <formula>"Menor"</formula>
    </cfRule>
    <cfRule type="cellIs" dxfId="1320" priority="171" operator="equal">
      <formula>"Leve"</formula>
    </cfRule>
  </conditionalFormatting>
  <conditionalFormatting sqref="AC22:AC27">
    <cfRule type="cellIs" dxfId="1319" priority="163" operator="equal">
      <formula>"Extremo"</formula>
    </cfRule>
    <cfRule type="cellIs" dxfId="1318" priority="164" operator="equal">
      <formula>"Alto"</formula>
    </cfRule>
    <cfRule type="cellIs" dxfId="1317" priority="165" operator="equal">
      <formula>"Moderado"</formula>
    </cfRule>
    <cfRule type="cellIs" dxfId="1316" priority="166" operator="equal">
      <formula>"Bajo"</formula>
    </cfRule>
  </conditionalFormatting>
  <conditionalFormatting sqref="H28">
    <cfRule type="cellIs" dxfId="1315" priority="158" operator="equal">
      <formula>"Muy Alta"</formula>
    </cfRule>
    <cfRule type="cellIs" dxfId="1314" priority="159" operator="equal">
      <formula>"Alta"</formula>
    </cfRule>
    <cfRule type="cellIs" dxfId="1313" priority="160" operator="equal">
      <formula>"Media"</formula>
    </cfRule>
    <cfRule type="cellIs" dxfId="1312" priority="161" operator="equal">
      <formula>"Baja"</formula>
    </cfRule>
    <cfRule type="cellIs" dxfId="1311" priority="162" operator="equal">
      <formula>"Muy Baja"</formula>
    </cfRule>
  </conditionalFormatting>
  <conditionalFormatting sqref="N28">
    <cfRule type="cellIs" dxfId="1310" priority="154" operator="equal">
      <formula>"Extremo"</formula>
    </cfRule>
    <cfRule type="cellIs" dxfId="1309" priority="155" operator="equal">
      <formula>"Alto"</formula>
    </cfRule>
    <cfRule type="cellIs" dxfId="1308" priority="156" operator="equal">
      <formula>"Moderado"</formula>
    </cfRule>
    <cfRule type="cellIs" dxfId="1307" priority="157" operator="equal">
      <formula>"Bajo"</formula>
    </cfRule>
  </conditionalFormatting>
  <conditionalFormatting sqref="Y28:Y33">
    <cfRule type="cellIs" dxfId="1306" priority="149" operator="equal">
      <formula>"Muy Alta"</formula>
    </cfRule>
    <cfRule type="cellIs" dxfId="1305" priority="150" operator="equal">
      <formula>"Alta"</formula>
    </cfRule>
    <cfRule type="cellIs" dxfId="1304" priority="151" operator="equal">
      <formula>"Media"</formula>
    </cfRule>
    <cfRule type="cellIs" dxfId="1303" priority="152" operator="equal">
      <formula>"Baja"</formula>
    </cfRule>
    <cfRule type="cellIs" dxfId="1302" priority="153" operator="equal">
      <formula>"Muy Baja"</formula>
    </cfRule>
  </conditionalFormatting>
  <conditionalFormatting sqref="AA28:AA33">
    <cfRule type="cellIs" dxfId="1301" priority="144" operator="equal">
      <formula>"Catastrófico"</formula>
    </cfRule>
    <cfRule type="cellIs" dxfId="1300" priority="145" operator="equal">
      <formula>"Mayor"</formula>
    </cfRule>
    <cfRule type="cellIs" dxfId="1299" priority="146" operator="equal">
      <formula>"Moderado"</formula>
    </cfRule>
    <cfRule type="cellIs" dxfId="1298" priority="147" operator="equal">
      <formula>"Menor"</formula>
    </cfRule>
    <cfRule type="cellIs" dxfId="1297" priority="148" operator="equal">
      <formula>"Leve"</formula>
    </cfRule>
  </conditionalFormatting>
  <conditionalFormatting sqref="AC28:AC33">
    <cfRule type="cellIs" dxfId="1296" priority="140" operator="equal">
      <formula>"Extremo"</formula>
    </cfRule>
    <cfRule type="cellIs" dxfId="1295" priority="141" operator="equal">
      <formula>"Alto"</formula>
    </cfRule>
    <cfRule type="cellIs" dxfId="1294" priority="142" operator="equal">
      <formula>"Moderado"</formula>
    </cfRule>
    <cfRule type="cellIs" dxfId="1293" priority="143" operator="equal">
      <formula>"Bajo"</formula>
    </cfRule>
  </conditionalFormatting>
  <conditionalFormatting sqref="H34">
    <cfRule type="cellIs" dxfId="1292" priority="135" operator="equal">
      <formula>"Muy Alta"</formula>
    </cfRule>
    <cfRule type="cellIs" dxfId="1291" priority="136" operator="equal">
      <formula>"Alta"</formula>
    </cfRule>
    <cfRule type="cellIs" dxfId="1290" priority="137" operator="equal">
      <formula>"Media"</formula>
    </cfRule>
    <cfRule type="cellIs" dxfId="1289" priority="138" operator="equal">
      <formula>"Baja"</formula>
    </cfRule>
    <cfRule type="cellIs" dxfId="1288" priority="139" operator="equal">
      <formula>"Muy Baja"</formula>
    </cfRule>
  </conditionalFormatting>
  <conditionalFormatting sqref="N34">
    <cfRule type="cellIs" dxfId="1287" priority="131" operator="equal">
      <formula>"Extremo"</formula>
    </cfRule>
    <cfRule type="cellIs" dxfId="1286" priority="132" operator="equal">
      <formula>"Alto"</formula>
    </cfRule>
    <cfRule type="cellIs" dxfId="1285" priority="133" operator="equal">
      <formula>"Moderado"</formula>
    </cfRule>
    <cfRule type="cellIs" dxfId="1284" priority="134" operator="equal">
      <formula>"Bajo"</formula>
    </cfRule>
  </conditionalFormatting>
  <conditionalFormatting sqref="Y34:Y39">
    <cfRule type="cellIs" dxfId="1283" priority="126" operator="equal">
      <formula>"Muy Alta"</formula>
    </cfRule>
    <cfRule type="cellIs" dxfId="1282" priority="127" operator="equal">
      <formula>"Alta"</formula>
    </cfRule>
    <cfRule type="cellIs" dxfId="1281" priority="128" operator="equal">
      <formula>"Media"</formula>
    </cfRule>
    <cfRule type="cellIs" dxfId="1280" priority="129" operator="equal">
      <formula>"Baja"</formula>
    </cfRule>
    <cfRule type="cellIs" dxfId="1279" priority="130" operator="equal">
      <formula>"Muy Baja"</formula>
    </cfRule>
  </conditionalFormatting>
  <conditionalFormatting sqref="AA34:AA39">
    <cfRule type="cellIs" dxfId="1278" priority="121" operator="equal">
      <formula>"Catastrófico"</formula>
    </cfRule>
    <cfRule type="cellIs" dxfId="1277" priority="122" operator="equal">
      <formula>"Mayor"</formula>
    </cfRule>
    <cfRule type="cellIs" dxfId="1276" priority="123" operator="equal">
      <formula>"Moderado"</formula>
    </cfRule>
    <cfRule type="cellIs" dxfId="1275" priority="124" operator="equal">
      <formula>"Menor"</formula>
    </cfRule>
    <cfRule type="cellIs" dxfId="1274" priority="125" operator="equal">
      <formula>"Leve"</formula>
    </cfRule>
  </conditionalFormatting>
  <conditionalFormatting sqref="AC34:AC39">
    <cfRule type="cellIs" dxfId="1273" priority="117" operator="equal">
      <formula>"Extremo"</formula>
    </cfRule>
    <cfRule type="cellIs" dxfId="1272" priority="118" operator="equal">
      <formula>"Alto"</formula>
    </cfRule>
    <cfRule type="cellIs" dxfId="1271" priority="119" operator="equal">
      <formula>"Moderado"</formula>
    </cfRule>
    <cfRule type="cellIs" dxfId="1270" priority="120" operator="equal">
      <formula>"Bajo"</formula>
    </cfRule>
  </conditionalFormatting>
  <conditionalFormatting sqref="H40">
    <cfRule type="cellIs" dxfId="1269" priority="112" operator="equal">
      <formula>"Muy Alta"</formula>
    </cfRule>
    <cfRule type="cellIs" dxfId="1268" priority="113" operator="equal">
      <formula>"Alta"</formula>
    </cfRule>
    <cfRule type="cellIs" dxfId="1267" priority="114" operator="equal">
      <formula>"Media"</formula>
    </cfRule>
    <cfRule type="cellIs" dxfId="1266" priority="115" operator="equal">
      <formula>"Baja"</formula>
    </cfRule>
    <cfRule type="cellIs" dxfId="1265" priority="116" operator="equal">
      <formula>"Muy Baja"</formula>
    </cfRule>
  </conditionalFormatting>
  <conditionalFormatting sqref="N40">
    <cfRule type="cellIs" dxfId="1264" priority="108" operator="equal">
      <formula>"Extremo"</formula>
    </cfRule>
    <cfRule type="cellIs" dxfId="1263" priority="109" operator="equal">
      <formula>"Alto"</formula>
    </cfRule>
    <cfRule type="cellIs" dxfId="1262" priority="110" operator="equal">
      <formula>"Moderado"</formula>
    </cfRule>
    <cfRule type="cellIs" dxfId="1261" priority="111" operator="equal">
      <formula>"Bajo"</formula>
    </cfRule>
  </conditionalFormatting>
  <conditionalFormatting sqref="Y40:Y45">
    <cfRule type="cellIs" dxfId="1260" priority="103" operator="equal">
      <formula>"Muy Alta"</formula>
    </cfRule>
    <cfRule type="cellIs" dxfId="1259" priority="104" operator="equal">
      <formula>"Alta"</formula>
    </cfRule>
    <cfRule type="cellIs" dxfId="1258" priority="105" operator="equal">
      <formula>"Media"</formula>
    </cfRule>
    <cfRule type="cellIs" dxfId="1257" priority="106" operator="equal">
      <formula>"Baja"</formula>
    </cfRule>
    <cfRule type="cellIs" dxfId="1256" priority="107" operator="equal">
      <formula>"Muy Baja"</formula>
    </cfRule>
  </conditionalFormatting>
  <conditionalFormatting sqref="AA40:AA45">
    <cfRule type="cellIs" dxfId="1255" priority="98" operator="equal">
      <formula>"Catastrófico"</formula>
    </cfRule>
    <cfRule type="cellIs" dxfId="1254" priority="99" operator="equal">
      <formula>"Mayor"</formula>
    </cfRule>
    <cfRule type="cellIs" dxfId="1253" priority="100" operator="equal">
      <formula>"Moderado"</formula>
    </cfRule>
    <cfRule type="cellIs" dxfId="1252" priority="101" operator="equal">
      <formula>"Menor"</formula>
    </cfRule>
    <cfRule type="cellIs" dxfId="1251" priority="102" operator="equal">
      <formula>"Leve"</formula>
    </cfRule>
  </conditionalFormatting>
  <conditionalFormatting sqref="AC40:AC45">
    <cfRule type="cellIs" dxfId="1250" priority="94" operator="equal">
      <formula>"Extremo"</formula>
    </cfRule>
    <cfRule type="cellIs" dxfId="1249" priority="95" operator="equal">
      <formula>"Alto"</formula>
    </cfRule>
    <cfRule type="cellIs" dxfId="1248" priority="96" operator="equal">
      <formula>"Moderado"</formula>
    </cfRule>
    <cfRule type="cellIs" dxfId="1247" priority="97" operator="equal">
      <formula>"Bajo"</formula>
    </cfRule>
  </conditionalFormatting>
  <conditionalFormatting sqref="H46">
    <cfRule type="cellIs" dxfId="1246" priority="89" operator="equal">
      <formula>"Muy Alta"</formula>
    </cfRule>
    <cfRule type="cellIs" dxfId="1245" priority="90" operator="equal">
      <formula>"Alta"</formula>
    </cfRule>
    <cfRule type="cellIs" dxfId="1244" priority="91" operator="equal">
      <formula>"Media"</formula>
    </cfRule>
    <cfRule type="cellIs" dxfId="1243" priority="92" operator="equal">
      <formula>"Baja"</formula>
    </cfRule>
    <cfRule type="cellIs" dxfId="1242" priority="93" operator="equal">
      <formula>"Muy Baja"</formula>
    </cfRule>
  </conditionalFormatting>
  <conditionalFormatting sqref="N46">
    <cfRule type="cellIs" dxfId="1241" priority="85" operator="equal">
      <formula>"Extremo"</formula>
    </cfRule>
    <cfRule type="cellIs" dxfId="1240" priority="86" operator="equal">
      <formula>"Alto"</formula>
    </cfRule>
    <cfRule type="cellIs" dxfId="1239" priority="87" operator="equal">
      <formula>"Moderado"</formula>
    </cfRule>
    <cfRule type="cellIs" dxfId="1238" priority="88" operator="equal">
      <formula>"Bajo"</formula>
    </cfRule>
  </conditionalFormatting>
  <conditionalFormatting sqref="Y46:Y51">
    <cfRule type="cellIs" dxfId="1237" priority="80" operator="equal">
      <formula>"Muy Alta"</formula>
    </cfRule>
    <cfRule type="cellIs" dxfId="1236" priority="81" operator="equal">
      <formula>"Alta"</formula>
    </cfRule>
    <cfRule type="cellIs" dxfId="1235" priority="82" operator="equal">
      <formula>"Media"</formula>
    </cfRule>
    <cfRule type="cellIs" dxfId="1234" priority="83" operator="equal">
      <formula>"Baja"</formula>
    </cfRule>
    <cfRule type="cellIs" dxfId="1233" priority="84" operator="equal">
      <formula>"Muy Baja"</formula>
    </cfRule>
  </conditionalFormatting>
  <conditionalFormatting sqref="AA46:AA51">
    <cfRule type="cellIs" dxfId="1232" priority="75" operator="equal">
      <formula>"Catastrófico"</formula>
    </cfRule>
    <cfRule type="cellIs" dxfId="1231" priority="76" operator="equal">
      <formula>"Mayor"</formula>
    </cfRule>
    <cfRule type="cellIs" dxfId="1230" priority="77" operator="equal">
      <formula>"Moderado"</formula>
    </cfRule>
    <cfRule type="cellIs" dxfId="1229" priority="78" operator="equal">
      <formula>"Menor"</formula>
    </cfRule>
    <cfRule type="cellIs" dxfId="1228" priority="79" operator="equal">
      <formula>"Leve"</formula>
    </cfRule>
  </conditionalFormatting>
  <conditionalFormatting sqref="AC46:AC51">
    <cfRule type="cellIs" dxfId="1227" priority="71" operator="equal">
      <formula>"Extremo"</formula>
    </cfRule>
    <cfRule type="cellIs" dxfId="1226" priority="72" operator="equal">
      <formula>"Alto"</formula>
    </cfRule>
    <cfRule type="cellIs" dxfId="1225" priority="73" operator="equal">
      <formula>"Moderado"</formula>
    </cfRule>
    <cfRule type="cellIs" dxfId="1224" priority="74" operator="equal">
      <formula>"Bajo"</formula>
    </cfRule>
  </conditionalFormatting>
  <conditionalFormatting sqref="H52">
    <cfRule type="cellIs" dxfId="1223" priority="66" operator="equal">
      <formula>"Muy Alta"</formula>
    </cfRule>
    <cfRule type="cellIs" dxfId="1222" priority="67" operator="equal">
      <formula>"Alta"</formula>
    </cfRule>
    <cfRule type="cellIs" dxfId="1221" priority="68" operator="equal">
      <formula>"Media"</formula>
    </cfRule>
    <cfRule type="cellIs" dxfId="1220" priority="69" operator="equal">
      <formula>"Baja"</formula>
    </cfRule>
    <cfRule type="cellIs" dxfId="1219" priority="70" operator="equal">
      <formula>"Muy Baja"</formula>
    </cfRule>
  </conditionalFormatting>
  <conditionalFormatting sqref="N52">
    <cfRule type="cellIs" dxfId="1218" priority="62" operator="equal">
      <formula>"Extremo"</formula>
    </cfRule>
    <cfRule type="cellIs" dxfId="1217" priority="63" operator="equal">
      <formula>"Alto"</formula>
    </cfRule>
    <cfRule type="cellIs" dxfId="1216" priority="64" operator="equal">
      <formula>"Moderado"</formula>
    </cfRule>
    <cfRule type="cellIs" dxfId="1215" priority="65" operator="equal">
      <formula>"Bajo"</formula>
    </cfRule>
  </conditionalFormatting>
  <conditionalFormatting sqref="Y52:Y57">
    <cfRule type="cellIs" dxfId="1214" priority="57" operator="equal">
      <formula>"Muy Alta"</formula>
    </cfRule>
    <cfRule type="cellIs" dxfId="1213" priority="58" operator="equal">
      <formula>"Alta"</formula>
    </cfRule>
    <cfRule type="cellIs" dxfId="1212" priority="59" operator="equal">
      <formula>"Media"</formula>
    </cfRule>
    <cfRule type="cellIs" dxfId="1211" priority="60" operator="equal">
      <formula>"Baja"</formula>
    </cfRule>
    <cfRule type="cellIs" dxfId="1210" priority="61" operator="equal">
      <formula>"Muy Baja"</formula>
    </cfRule>
  </conditionalFormatting>
  <conditionalFormatting sqref="AA52:AA57">
    <cfRule type="cellIs" dxfId="1209" priority="52" operator="equal">
      <formula>"Catastrófico"</formula>
    </cfRule>
    <cfRule type="cellIs" dxfId="1208" priority="53" operator="equal">
      <formula>"Mayor"</formula>
    </cfRule>
    <cfRule type="cellIs" dxfId="1207" priority="54" operator="equal">
      <formula>"Moderado"</formula>
    </cfRule>
    <cfRule type="cellIs" dxfId="1206" priority="55" operator="equal">
      <formula>"Menor"</formula>
    </cfRule>
    <cfRule type="cellIs" dxfId="1205" priority="56" operator="equal">
      <formula>"Leve"</formula>
    </cfRule>
  </conditionalFormatting>
  <conditionalFormatting sqref="AC52:AC57">
    <cfRule type="cellIs" dxfId="1204" priority="48" operator="equal">
      <formula>"Extremo"</formula>
    </cfRule>
    <cfRule type="cellIs" dxfId="1203" priority="49" operator="equal">
      <formula>"Alto"</formula>
    </cfRule>
    <cfRule type="cellIs" dxfId="1202" priority="50" operator="equal">
      <formula>"Moderado"</formula>
    </cfRule>
    <cfRule type="cellIs" dxfId="1201" priority="51" operator="equal">
      <formula>"Bajo"</formula>
    </cfRule>
  </conditionalFormatting>
  <conditionalFormatting sqref="N58">
    <cfRule type="cellIs" dxfId="1200" priority="39" operator="equal">
      <formula>"Extremo"</formula>
    </cfRule>
    <cfRule type="cellIs" dxfId="1199" priority="40" operator="equal">
      <formula>"Alto"</formula>
    </cfRule>
    <cfRule type="cellIs" dxfId="1198" priority="41" operator="equal">
      <formula>"Moderado"</formula>
    </cfRule>
    <cfRule type="cellIs" dxfId="1197" priority="42" operator="equal">
      <formula>"Bajo"</formula>
    </cfRule>
  </conditionalFormatting>
  <conditionalFormatting sqref="Y58:Y63">
    <cfRule type="cellIs" dxfId="1196" priority="34" operator="equal">
      <formula>"Muy Alta"</formula>
    </cfRule>
    <cfRule type="cellIs" dxfId="1195" priority="35" operator="equal">
      <formula>"Alta"</formula>
    </cfRule>
    <cfRule type="cellIs" dxfId="1194" priority="36" operator="equal">
      <formula>"Media"</formula>
    </cfRule>
    <cfRule type="cellIs" dxfId="1193" priority="37" operator="equal">
      <formula>"Baja"</formula>
    </cfRule>
    <cfRule type="cellIs" dxfId="1192" priority="38" operator="equal">
      <formula>"Muy Baja"</formula>
    </cfRule>
  </conditionalFormatting>
  <conditionalFormatting sqref="AA58:AA63">
    <cfRule type="cellIs" dxfId="1191" priority="29" operator="equal">
      <formula>"Catastrófico"</formula>
    </cfRule>
    <cfRule type="cellIs" dxfId="1190" priority="30" operator="equal">
      <formula>"Mayor"</formula>
    </cfRule>
    <cfRule type="cellIs" dxfId="1189" priority="31" operator="equal">
      <formula>"Moderado"</formula>
    </cfRule>
    <cfRule type="cellIs" dxfId="1188" priority="32" operator="equal">
      <formula>"Menor"</formula>
    </cfRule>
    <cfRule type="cellIs" dxfId="1187" priority="33" operator="equal">
      <formula>"Leve"</formula>
    </cfRule>
  </conditionalFormatting>
  <conditionalFormatting sqref="AC58:AC63">
    <cfRule type="cellIs" dxfId="1186" priority="25" operator="equal">
      <formula>"Extremo"</formula>
    </cfRule>
    <cfRule type="cellIs" dxfId="1185" priority="26" operator="equal">
      <formula>"Alto"</formula>
    </cfRule>
    <cfRule type="cellIs" dxfId="1184" priority="27" operator="equal">
      <formula>"Moderado"</formula>
    </cfRule>
    <cfRule type="cellIs" dxfId="1183" priority="28" operator="equal">
      <formula>"Bajo"</formula>
    </cfRule>
  </conditionalFormatting>
  <conditionalFormatting sqref="H64">
    <cfRule type="cellIs" dxfId="1182" priority="20" operator="equal">
      <formula>"Muy Alta"</formula>
    </cfRule>
    <cfRule type="cellIs" dxfId="1181" priority="21" operator="equal">
      <formula>"Alta"</formula>
    </cfRule>
    <cfRule type="cellIs" dxfId="1180" priority="22" operator="equal">
      <formula>"Media"</formula>
    </cfRule>
    <cfRule type="cellIs" dxfId="1179" priority="23" operator="equal">
      <formula>"Baja"</formula>
    </cfRule>
    <cfRule type="cellIs" dxfId="1178" priority="24" operator="equal">
      <formula>"Muy Baja"</formula>
    </cfRule>
  </conditionalFormatting>
  <conditionalFormatting sqref="N64">
    <cfRule type="cellIs" dxfId="1177" priority="16" operator="equal">
      <formula>"Extremo"</formula>
    </cfRule>
    <cfRule type="cellIs" dxfId="1176" priority="17" operator="equal">
      <formula>"Alto"</formula>
    </cfRule>
    <cfRule type="cellIs" dxfId="1175" priority="18" operator="equal">
      <formula>"Moderado"</formula>
    </cfRule>
    <cfRule type="cellIs" dxfId="1174" priority="19" operator="equal">
      <formula>"Bajo"</formula>
    </cfRule>
  </conditionalFormatting>
  <conditionalFormatting sqref="Y64:Y69">
    <cfRule type="cellIs" dxfId="1173" priority="11" operator="equal">
      <formula>"Muy Alta"</formula>
    </cfRule>
    <cfRule type="cellIs" dxfId="1172" priority="12" operator="equal">
      <formula>"Alta"</formula>
    </cfRule>
    <cfRule type="cellIs" dxfId="1171" priority="13" operator="equal">
      <formula>"Media"</formula>
    </cfRule>
    <cfRule type="cellIs" dxfId="1170" priority="14" operator="equal">
      <formula>"Baja"</formula>
    </cfRule>
    <cfRule type="cellIs" dxfId="1169" priority="15" operator="equal">
      <formula>"Muy Baja"</formula>
    </cfRule>
  </conditionalFormatting>
  <conditionalFormatting sqref="AA64:AA69">
    <cfRule type="cellIs" dxfId="1168" priority="6" operator="equal">
      <formula>"Catastrófico"</formula>
    </cfRule>
    <cfRule type="cellIs" dxfId="1167" priority="7" operator="equal">
      <formula>"Mayor"</formula>
    </cfRule>
    <cfRule type="cellIs" dxfId="1166" priority="8" operator="equal">
      <formula>"Moderado"</formula>
    </cfRule>
    <cfRule type="cellIs" dxfId="1165" priority="9" operator="equal">
      <formula>"Menor"</formula>
    </cfRule>
    <cfRule type="cellIs" dxfId="1164" priority="10" operator="equal">
      <formula>"Leve"</formula>
    </cfRule>
  </conditionalFormatting>
  <conditionalFormatting sqref="AC64:AC69">
    <cfRule type="cellIs" dxfId="1163" priority="2" operator="equal">
      <formula>"Extremo"</formula>
    </cfRule>
    <cfRule type="cellIs" dxfId="1162" priority="3" operator="equal">
      <formula>"Alto"</formula>
    </cfRule>
    <cfRule type="cellIs" dxfId="1161" priority="4" operator="equal">
      <formula>"Moderado"</formula>
    </cfRule>
    <cfRule type="cellIs" dxfId="1160" priority="5" operator="equal">
      <formula>"Bajo"</formula>
    </cfRule>
  </conditionalFormatting>
  <conditionalFormatting sqref="K10:K69">
    <cfRule type="containsText" dxfId="1159"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3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3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3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3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3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300-000005000000}">
          <x14:formula1>
            <xm:f>'Tabla Impacto'!$F$210:$F$221</xm:f>
          </x14:formula1>
          <xm:sqref>J10:J69</xm:sqref>
        </x14:dataValidation>
        <x14:dataValidation type="list" allowBlank="1" showInputMessage="1" showErrorMessage="1" xr:uid="{00000000-0002-0000-0300-000006000000}">
          <x14:formula1>
            <xm:f>'Opciones Tratamiento'!$B$2:$B$5</xm:f>
          </x14:formula1>
          <xm:sqref>AD10:AD69</xm:sqref>
        </x14:dataValidation>
        <x14:dataValidation type="list" allowBlank="1" showInputMessage="1" showErrorMessage="1" xr:uid="{00000000-0002-0000-0300-000007000000}">
          <x14:formula1>
            <xm:f>'Opciones Tratamiento'!$E$2:$E$4</xm:f>
          </x14:formula1>
          <xm:sqref>B10:B69</xm:sqref>
        </x14:dataValidation>
        <x14:dataValidation type="list" allowBlank="1" showInputMessage="1" showErrorMessage="1" xr:uid="{00000000-0002-0000-0300-000008000000}">
          <x14:formula1>
            <xm:f>'Opciones Tratamiento'!$B$13:$B$19</xm:f>
          </x14:formula1>
          <xm:sqref>F10:F69</xm:sqref>
        </x14:dataValidation>
        <x14:dataValidation type="list" allowBlank="1" showInputMessage="1" showErrorMessage="1" xr:uid="{00000000-0002-0000-0300-000009000000}">
          <x14:formula1>
            <xm:f>'Tabla Valoración controles'!$D$13:$D$14</xm:f>
          </x14:formula1>
          <xm:sqref>W10:W69</xm:sqref>
        </x14:dataValidation>
        <x14:dataValidation type="list" allowBlank="1" showInputMessage="1" showErrorMessage="1" xr:uid="{00000000-0002-0000-03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300-00000B000000}">
          <x14:formula1>
            <xm:f>'Tabla Valoración controles'!$D$11:$D$12</xm:f>
          </x14:formula1>
          <xm:sqref>V10:V69</xm:sqref>
        </x14:dataValidation>
        <x14:dataValidation type="list" allowBlank="1" showInputMessage="1" showErrorMessage="1" xr:uid="{00000000-0002-0000-0300-00000C000000}">
          <x14:formula1>
            <xm:f>'Tabla Valoración controles'!$D$9:$D$10</xm:f>
          </x14:formula1>
          <xm:sqref>U10:U69</xm:sqref>
        </x14:dataValidation>
        <x14:dataValidation type="list" allowBlank="1" showInputMessage="1" showErrorMessage="1" xr:uid="{00000000-0002-0000-0300-00000D000000}">
          <x14:formula1>
            <xm:f>'Tabla Valoración controles'!$D$7:$D$8</xm:f>
          </x14:formula1>
          <xm:sqref>S10:S69</xm:sqref>
        </x14:dataValidation>
        <x14:dataValidation type="list" allowBlank="1" showInputMessage="1" showErrorMessage="1" xr:uid="{00000000-0002-0000-0300-00000E000000}">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BP72"/>
  <sheetViews>
    <sheetView topLeftCell="A7" zoomScale="57" zoomScaleNormal="57" workbookViewId="0">
      <pane xSplit="11" ySplit="3" topLeftCell="L10" activePane="bottomRight" state="frozen"/>
      <selection activeCell="A7" sqref="A7"/>
      <selection pane="topRight" activeCell="L7" sqref="L7"/>
      <selection pane="bottomLeft" activeCell="A10" sqref="A10"/>
      <selection pane="bottomRight" activeCell="E10" sqref="E10:E15"/>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134</v>
      </c>
      <c r="C10" s="220" t="s">
        <v>308</v>
      </c>
      <c r="D10" s="220" t="s">
        <v>236</v>
      </c>
      <c r="E10" s="232" t="s">
        <v>235</v>
      </c>
      <c r="F10" s="220" t="s">
        <v>123</v>
      </c>
      <c r="G10" s="223">
        <v>12</v>
      </c>
      <c r="H10" s="226" t="str">
        <f>IF(G10&lt;=0,"",IF(G10&lt;=2,"Muy Baja",IF(G10&lt;=24,"Baja",IF(G10&lt;=500,"Media",IF(G10&lt;=5000,"Alta","Muy Alta")))))</f>
        <v>Baja</v>
      </c>
      <c r="I10" s="214">
        <f>IF(H10="","",IF(H10="Muy Baja",0.2,IF(H10="Baja",0.4,IF(H10="Media",0.6,IF(H10="Alta",0.8,IF(H10="Muy Alta",1,))))))</f>
        <v>0.4</v>
      </c>
      <c r="J10" s="229" t="s">
        <v>154</v>
      </c>
      <c r="K10" s="214"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26" t="str">
        <f ca="1">IF(OR(K10='Tabla Impacto'!$C$11,K10='Tabla Impacto'!$D$11),"Leve",IF(OR(K10='Tabla Impacto'!$C$12,K10='Tabla Impacto'!$D$12),"Menor",IF(OR(K10='Tabla Impacto'!$C$13,K10='Tabla Impacto'!$D$13),"Moderado",IF(OR(K10='Tabla Impacto'!$C$14,K10='Tabla Impacto'!$D$14),"Mayor",IF(OR(K10='Tabla Impacto'!$C$15,K10='Tabla Impacto'!$D$15),"Catastrófico","")))))</f>
        <v>Menor</v>
      </c>
      <c r="M10" s="214">
        <f ca="1">IF(L10="","",IF(L10="Leve",0.2,IF(L10="Menor",0.4,IF(L10="Moderado",0.6,IF(L10="Mayor",0.8,IF(L10="Catastrófico",1,))))))</f>
        <v>0.4</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244</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0.24</v>
      </c>
      <c r="Y10" s="131" t="str">
        <f>IFERROR(IF(X10="","",IF(X10&lt;=0.2,"Muy Baja",IF(X10&lt;=0.4,"Baja",IF(X10&lt;=0.6,"Media",IF(X10&lt;=0.8,"Alta","Muy Alta"))))),"")</f>
        <v>Baja</v>
      </c>
      <c r="Z10" s="132">
        <f>+X10</f>
        <v>0.24</v>
      </c>
      <c r="AA10" s="131" t="str">
        <f ca="1">IFERROR(IF(AB10="","",IF(AB10&lt;=0.2,"Leve",IF(AB10&lt;=0.4,"Menor",IF(AB10&lt;=0.6,"Moderado",IF(AB10&lt;=0.8,"Mayor","Catastrófico"))))),"")</f>
        <v>Menor</v>
      </c>
      <c r="AB10" s="132">
        <f ca="1">IFERROR(IF(Q10="Impacto",(M10-(+M10*T10)),IF(Q10="Probabilidad",M10,"")),"")</f>
        <v>0.4</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309</v>
      </c>
      <c r="AF10" s="135" t="s">
        <v>310</v>
      </c>
      <c r="AG10" s="137">
        <v>44562</v>
      </c>
      <c r="AH10" s="137">
        <v>44926</v>
      </c>
      <c r="AI10" s="135" t="s">
        <v>311</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245</v>
      </c>
      <c r="Q11" s="127" t="str">
        <f>IF(OR(R11="Preventivo",R11="Detectivo"),"Probabilidad",IF(R11="Correctivo","Impacto",""))</f>
        <v>Impacto</v>
      </c>
      <c r="R11" s="128" t="s">
        <v>16</v>
      </c>
      <c r="S11" s="128" t="s">
        <v>9</v>
      </c>
      <c r="T11" s="129" t="str">
        <f t="shared" ref="T11:T15" si="0">IF(AND(R11="Preventivo",S11="Automático"),"50%",IF(AND(R11="Preventivo",S11="Manual"),"40%",IF(AND(R11="Detectivo",S11="Automático"),"40%",IF(AND(R11="Detectivo",S11="Manual"),"30%",IF(AND(R11="Correctivo",S11="Automático"),"35%",IF(AND(R11="Correctivo",S11="Manual"),"25%",""))))))</f>
        <v>25%</v>
      </c>
      <c r="U11" s="128" t="s">
        <v>19</v>
      </c>
      <c r="V11" s="128" t="s">
        <v>23</v>
      </c>
      <c r="W11" s="128" t="s">
        <v>119</v>
      </c>
      <c r="X11" s="130">
        <f>IFERROR(IF(AND(Q10="Probabilidad",Q11="Probabilidad"),(Z10-(+Z10*T11)),IF(Q11="Probabilidad",(I10-(+I10*T11)),IF(Q11="Impacto",Z10,""))),"")</f>
        <v>0.24</v>
      </c>
      <c r="Y11" s="131" t="str">
        <f t="shared" ref="Y11:Y69" si="1">IFERROR(IF(X11="","",IF(X11&lt;=0.2,"Muy Baja",IF(X11&lt;=0.4,"Baja",IF(X11&lt;=0.6,"Media",IF(X11&lt;=0.8,"Alta","Muy Alta"))))),"")</f>
        <v>Baja</v>
      </c>
      <c r="Z11" s="132">
        <f t="shared" ref="Z11:Z15" si="2">+X11</f>
        <v>0.24</v>
      </c>
      <c r="AA11" s="131" t="str">
        <f t="shared" ref="AA11:AA69" ca="1" si="3">IFERROR(IF(AB11="","",IF(AB11&lt;=0.2,"Leve",IF(AB11&lt;=0.4,"Menor",IF(AB11&lt;=0.6,"Moderado",IF(AB11&lt;=0.8,"Mayor","Catastrófico"))))),"")</f>
        <v>Menor</v>
      </c>
      <c r="AB11" s="132">
        <f ca="1">IFERROR(IF(AND(Q10="Impacto",Q11="Impacto"),(AB10-(+AB10*T11)),IF(Q11="Impacto",($M$10-(+$M$10*T11)),IF(Q11="Probabilidad",AB10,""))),"")</f>
        <v>0.30000000000000004</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313</v>
      </c>
      <c r="AF11" s="136" t="s">
        <v>271</v>
      </c>
      <c r="AG11" s="137">
        <v>44562</v>
      </c>
      <c r="AH11" s="137">
        <v>44926</v>
      </c>
      <c r="AI11" s="135" t="s">
        <v>312</v>
      </c>
      <c r="AJ11" s="136" t="s">
        <v>40</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314</v>
      </c>
      <c r="Q12" s="127" t="str">
        <f>IF(OR(R12="Preventivo",R12="Detectivo"),"Probabilidad",IF(R12="Correctivo","Impacto",""))</f>
        <v>Impacto</v>
      </c>
      <c r="R12" s="128" t="s">
        <v>16</v>
      </c>
      <c r="S12" s="128" t="s">
        <v>9</v>
      </c>
      <c r="T12" s="129" t="str">
        <f t="shared" si="0"/>
        <v>25%</v>
      </c>
      <c r="U12" s="128" t="s">
        <v>20</v>
      </c>
      <c r="V12" s="128" t="s">
        <v>23</v>
      </c>
      <c r="W12" s="128" t="s">
        <v>120</v>
      </c>
      <c r="X12" s="130">
        <f>IFERROR(IF(AND(Q11="Probabilidad",Q12="Probabilidad"),(Z11-(+Z11*T12)),IF(AND(Q11="Impacto",Q12="Probabilidad"),(Z10-(+Z10*T12)),IF(Q12="Impacto",Z11,""))),"")</f>
        <v>0.24</v>
      </c>
      <c r="Y12" s="131" t="str">
        <f t="shared" si="1"/>
        <v>Baja</v>
      </c>
      <c r="Z12" s="132">
        <f t="shared" si="2"/>
        <v>0.24</v>
      </c>
      <c r="AA12" s="131" t="str">
        <f t="shared" ca="1" si="3"/>
        <v>Menor</v>
      </c>
      <c r="AB12" s="132">
        <f ca="1">IFERROR(IF(AND(Q11="Impacto",Q12="Impacto"),(AB11-(+AB11*T12)),IF(AND(Q11="Probabilidad",Q12="Impacto"),(AB10-(+AB10*T12)),IF(Q12="Probabilidad",AB11,""))),"")</f>
        <v>0.22500000000000003</v>
      </c>
      <c r="AC12" s="133" t="str">
        <f t="shared" ca="1" si="4"/>
        <v>Moderado</v>
      </c>
      <c r="AD12" s="134" t="s">
        <v>136</v>
      </c>
      <c r="AE12" s="135" t="s">
        <v>316</v>
      </c>
      <c r="AF12" s="136" t="s">
        <v>310</v>
      </c>
      <c r="AG12" s="137">
        <v>44562</v>
      </c>
      <c r="AH12" s="137">
        <v>44926</v>
      </c>
      <c r="AI12" s="135" t="s">
        <v>315</v>
      </c>
      <c r="AJ12" s="136" t="s">
        <v>40</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38"/>
      <c r="E16" s="238"/>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9"/>
      <c r="E17" s="239"/>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39"/>
      <c r="E18" s="239"/>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38"/>
      <c r="E19" s="238"/>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39"/>
      <c r="E20" s="239"/>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39"/>
      <c r="E21" s="239"/>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158" priority="227" operator="equal">
      <formula>"Muy Alta"</formula>
    </cfRule>
    <cfRule type="cellIs" dxfId="1157" priority="228" operator="equal">
      <formula>"Alta"</formula>
    </cfRule>
    <cfRule type="cellIs" dxfId="1156" priority="229" operator="equal">
      <formula>"Media"</formula>
    </cfRule>
    <cfRule type="cellIs" dxfId="1155" priority="230" operator="equal">
      <formula>"Baja"</formula>
    </cfRule>
    <cfRule type="cellIs" dxfId="1154" priority="231" operator="equal">
      <formula>"Muy Baja"</formula>
    </cfRule>
  </conditionalFormatting>
  <conditionalFormatting sqref="L10 L16 L22 L28 L34 L40 L46 L52 L58 L64">
    <cfRule type="cellIs" dxfId="1153" priority="222" operator="equal">
      <formula>"Catastrófico"</formula>
    </cfRule>
    <cfRule type="cellIs" dxfId="1152" priority="223" operator="equal">
      <formula>"Mayor"</formula>
    </cfRule>
    <cfRule type="cellIs" dxfId="1151" priority="224" operator="equal">
      <formula>"Moderado"</formula>
    </cfRule>
    <cfRule type="cellIs" dxfId="1150" priority="225" operator="equal">
      <formula>"Menor"</formula>
    </cfRule>
    <cfRule type="cellIs" dxfId="1149" priority="226" operator="equal">
      <formula>"Leve"</formula>
    </cfRule>
  </conditionalFormatting>
  <conditionalFormatting sqref="N10">
    <cfRule type="cellIs" dxfId="1148" priority="218" operator="equal">
      <formula>"Extremo"</formula>
    </cfRule>
    <cfRule type="cellIs" dxfId="1147" priority="219" operator="equal">
      <formula>"Alto"</formula>
    </cfRule>
    <cfRule type="cellIs" dxfId="1146" priority="220" operator="equal">
      <formula>"Moderado"</formula>
    </cfRule>
    <cfRule type="cellIs" dxfId="1145" priority="221" operator="equal">
      <formula>"Bajo"</formula>
    </cfRule>
  </conditionalFormatting>
  <conditionalFormatting sqref="Y10:Y15">
    <cfRule type="cellIs" dxfId="1144" priority="213" operator="equal">
      <formula>"Muy Alta"</formula>
    </cfRule>
    <cfRule type="cellIs" dxfId="1143" priority="214" operator="equal">
      <formula>"Alta"</formula>
    </cfRule>
    <cfRule type="cellIs" dxfId="1142" priority="215" operator="equal">
      <formula>"Media"</formula>
    </cfRule>
    <cfRule type="cellIs" dxfId="1141" priority="216" operator="equal">
      <formula>"Baja"</formula>
    </cfRule>
    <cfRule type="cellIs" dxfId="1140" priority="217" operator="equal">
      <formula>"Muy Baja"</formula>
    </cfRule>
  </conditionalFormatting>
  <conditionalFormatting sqref="AA10:AA15">
    <cfRule type="cellIs" dxfId="1139" priority="208" operator="equal">
      <formula>"Catastrófico"</formula>
    </cfRule>
    <cfRule type="cellIs" dxfId="1138" priority="209" operator="equal">
      <formula>"Mayor"</formula>
    </cfRule>
    <cfRule type="cellIs" dxfId="1137" priority="210" operator="equal">
      <formula>"Moderado"</formula>
    </cfRule>
    <cfRule type="cellIs" dxfId="1136" priority="211" operator="equal">
      <formula>"Menor"</formula>
    </cfRule>
    <cfRule type="cellIs" dxfId="1135" priority="212" operator="equal">
      <formula>"Leve"</formula>
    </cfRule>
  </conditionalFormatting>
  <conditionalFormatting sqref="AC10:AC15">
    <cfRule type="cellIs" dxfId="1134" priority="204" operator="equal">
      <formula>"Extremo"</formula>
    </cfRule>
    <cfRule type="cellIs" dxfId="1133" priority="205" operator="equal">
      <formula>"Alto"</formula>
    </cfRule>
    <cfRule type="cellIs" dxfId="1132" priority="206" operator="equal">
      <formula>"Moderado"</formula>
    </cfRule>
    <cfRule type="cellIs" dxfId="1131" priority="207" operator="equal">
      <formula>"Bajo"</formula>
    </cfRule>
  </conditionalFormatting>
  <conditionalFormatting sqref="H58">
    <cfRule type="cellIs" dxfId="1130" priority="43" operator="equal">
      <formula>"Muy Alta"</formula>
    </cfRule>
    <cfRule type="cellIs" dxfId="1129" priority="44" operator="equal">
      <formula>"Alta"</formula>
    </cfRule>
    <cfRule type="cellIs" dxfId="1128" priority="45" operator="equal">
      <formula>"Media"</formula>
    </cfRule>
    <cfRule type="cellIs" dxfId="1127" priority="46" operator="equal">
      <formula>"Baja"</formula>
    </cfRule>
    <cfRule type="cellIs" dxfId="1126" priority="47" operator="equal">
      <formula>"Muy Baja"</formula>
    </cfRule>
  </conditionalFormatting>
  <conditionalFormatting sqref="N16">
    <cfRule type="cellIs" dxfId="1125" priority="200" operator="equal">
      <formula>"Extremo"</formula>
    </cfRule>
    <cfRule type="cellIs" dxfId="1124" priority="201" operator="equal">
      <formula>"Alto"</formula>
    </cfRule>
    <cfRule type="cellIs" dxfId="1123" priority="202" operator="equal">
      <formula>"Moderado"</formula>
    </cfRule>
    <cfRule type="cellIs" dxfId="1122" priority="203" operator="equal">
      <formula>"Bajo"</formula>
    </cfRule>
  </conditionalFormatting>
  <conditionalFormatting sqref="Y16:Y21">
    <cfRule type="cellIs" dxfId="1121" priority="195" operator="equal">
      <formula>"Muy Alta"</formula>
    </cfRule>
    <cfRule type="cellIs" dxfId="1120" priority="196" operator="equal">
      <formula>"Alta"</formula>
    </cfRule>
    <cfRule type="cellIs" dxfId="1119" priority="197" operator="equal">
      <formula>"Media"</formula>
    </cfRule>
    <cfRule type="cellIs" dxfId="1118" priority="198" operator="equal">
      <formula>"Baja"</formula>
    </cfRule>
    <cfRule type="cellIs" dxfId="1117" priority="199" operator="equal">
      <formula>"Muy Baja"</formula>
    </cfRule>
  </conditionalFormatting>
  <conditionalFormatting sqref="AA16:AA21">
    <cfRule type="cellIs" dxfId="1116" priority="190" operator="equal">
      <formula>"Catastrófico"</formula>
    </cfRule>
    <cfRule type="cellIs" dxfId="1115" priority="191" operator="equal">
      <formula>"Mayor"</formula>
    </cfRule>
    <cfRule type="cellIs" dxfId="1114" priority="192" operator="equal">
      <formula>"Moderado"</formula>
    </cfRule>
    <cfRule type="cellIs" dxfId="1113" priority="193" operator="equal">
      <formula>"Menor"</formula>
    </cfRule>
    <cfRule type="cellIs" dxfId="1112" priority="194" operator="equal">
      <formula>"Leve"</formula>
    </cfRule>
  </conditionalFormatting>
  <conditionalFormatting sqref="AC16:AC21">
    <cfRule type="cellIs" dxfId="1111" priority="186" operator="equal">
      <formula>"Extremo"</formula>
    </cfRule>
    <cfRule type="cellIs" dxfId="1110" priority="187" operator="equal">
      <formula>"Alto"</formula>
    </cfRule>
    <cfRule type="cellIs" dxfId="1109" priority="188" operator="equal">
      <formula>"Moderado"</formula>
    </cfRule>
    <cfRule type="cellIs" dxfId="1108" priority="189" operator="equal">
      <formula>"Bajo"</formula>
    </cfRule>
  </conditionalFormatting>
  <conditionalFormatting sqref="H22">
    <cfRule type="cellIs" dxfId="1107" priority="181" operator="equal">
      <formula>"Muy Alta"</formula>
    </cfRule>
    <cfRule type="cellIs" dxfId="1106" priority="182" operator="equal">
      <formula>"Alta"</formula>
    </cfRule>
    <cfRule type="cellIs" dxfId="1105" priority="183" operator="equal">
      <formula>"Media"</formula>
    </cfRule>
    <cfRule type="cellIs" dxfId="1104" priority="184" operator="equal">
      <formula>"Baja"</formula>
    </cfRule>
    <cfRule type="cellIs" dxfId="1103" priority="185" operator="equal">
      <formula>"Muy Baja"</formula>
    </cfRule>
  </conditionalFormatting>
  <conditionalFormatting sqref="N22">
    <cfRule type="cellIs" dxfId="1102" priority="177" operator="equal">
      <formula>"Extremo"</formula>
    </cfRule>
    <cfRule type="cellIs" dxfId="1101" priority="178" operator="equal">
      <formula>"Alto"</formula>
    </cfRule>
    <cfRule type="cellIs" dxfId="1100" priority="179" operator="equal">
      <formula>"Moderado"</formula>
    </cfRule>
    <cfRule type="cellIs" dxfId="1099" priority="180" operator="equal">
      <formula>"Bajo"</formula>
    </cfRule>
  </conditionalFormatting>
  <conditionalFormatting sqref="Y22:Y27">
    <cfRule type="cellIs" dxfId="1098" priority="172" operator="equal">
      <formula>"Muy Alta"</formula>
    </cfRule>
    <cfRule type="cellIs" dxfId="1097" priority="173" operator="equal">
      <formula>"Alta"</formula>
    </cfRule>
    <cfRule type="cellIs" dxfId="1096" priority="174" operator="equal">
      <formula>"Media"</formula>
    </cfRule>
    <cfRule type="cellIs" dxfId="1095" priority="175" operator="equal">
      <formula>"Baja"</formula>
    </cfRule>
    <cfRule type="cellIs" dxfId="1094" priority="176" operator="equal">
      <formula>"Muy Baja"</formula>
    </cfRule>
  </conditionalFormatting>
  <conditionalFormatting sqref="AA22:AA27">
    <cfRule type="cellIs" dxfId="1093" priority="167" operator="equal">
      <formula>"Catastrófico"</formula>
    </cfRule>
    <cfRule type="cellIs" dxfId="1092" priority="168" operator="equal">
      <formula>"Mayor"</formula>
    </cfRule>
    <cfRule type="cellIs" dxfId="1091" priority="169" operator="equal">
      <formula>"Moderado"</formula>
    </cfRule>
    <cfRule type="cellIs" dxfId="1090" priority="170" operator="equal">
      <formula>"Menor"</formula>
    </cfRule>
    <cfRule type="cellIs" dxfId="1089" priority="171" operator="equal">
      <formula>"Leve"</formula>
    </cfRule>
  </conditionalFormatting>
  <conditionalFormatting sqref="AC22:AC27">
    <cfRule type="cellIs" dxfId="1088" priority="163" operator="equal">
      <formula>"Extremo"</formula>
    </cfRule>
    <cfRule type="cellIs" dxfId="1087" priority="164" operator="equal">
      <formula>"Alto"</formula>
    </cfRule>
    <cfRule type="cellIs" dxfId="1086" priority="165" operator="equal">
      <formula>"Moderado"</formula>
    </cfRule>
    <cfRule type="cellIs" dxfId="1085" priority="166" operator="equal">
      <formula>"Bajo"</formula>
    </cfRule>
  </conditionalFormatting>
  <conditionalFormatting sqref="H28">
    <cfRule type="cellIs" dxfId="1084" priority="158" operator="equal">
      <formula>"Muy Alta"</formula>
    </cfRule>
    <cfRule type="cellIs" dxfId="1083" priority="159" operator="equal">
      <formula>"Alta"</formula>
    </cfRule>
    <cfRule type="cellIs" dxfId="1082" priority="160" operator="equal">
      <formula>"Media"</formula>
    </cfRule>
    <cfRule type="cellIs" dxfId="1081" priority="161" operator="equal">
      <formula>"Baja"</formula>
    </cfRule>
    <cfRule type="cellIs" dxfId="1080" priority="162" operator="equal">
      <formula>"Muy Baja"</formula>
    </cfRule>
  </conditionalFormatting>
  <conditionalFormatting sqref="N28">
    <cfRule type="cellIs" dxfId="1079" priority="154" operator="equal">
      <formula>"Extremo"</formula>
    </cfRule>
    <cfRule type="cellIs" dxfId="1078" priority="155" operator="equal">
      <formula>"Alto"</formula>
    </cfRule>
    <cfRule type="cellIs" dxfId="1077" priority="156" operator="equal">
      <formula>"Moderado"</formula>
    </cfRule>
    <cfRule type="cellIs" dxfId="1076" priority="157" operator="equal">
      <formula>"Bajo"</formula>
    </cfRule>
  </conditionalFormatting>
  <conditionalFormatting sqref="Y28:Y33">
    <cfRule type="cellIs" dxfId="1075" priority="149" operator="equal">
      <formula>"Muy Alta"</formula>
    </cfRule>
    <cfRule type="cellIs" dxfId="1074" priority="150" operator="equal">
      <formula>"Alta"</formula>
    </cfRule>
    <cfRule type="cellIs" dxfId="1073" priority="151" operator="equal">
      <formula>"Media"</formula>
    </cfRule>
    <cfRule type="cellIs" dxfId="1072" priority="152" operator="equal">
      <formula>"Baja"</formula>
    </cfRule>
    <cfRule type="cellIs" dxfId="1071" priority="153" operator="equal">
      <formula>"Muy Baja"</formula>
    </cfRule>
  </conditionalFormatting>
  <conditionalFormatting sqref="AA28:AA33">
    <cfRule type="cellIs" dxfId="1070" priority="144" operator="equal">
      <formula>"Catastrófico"</formula>
    </cfRule>
    <cfRule type="cellIs" dxfId="1069" priority="145" operator="equal">
      <formula>"Mayor"</formula>
    </cfRule>
    <cfRule type="cellIs" dxfId="1068" priority="146" operator="equal">
      <formula>"Moderado"</formula>
    </cfRule>
    <cfRule type="cellIs" dxfId="1067" priority="147" operator="equal">
      <formula>"Menor"</formula>
    </cfRule>
    <cfRule type="cellIs" dxfId="1066" priority="148" operator="equal">
      <formula>"Leve"</formula>
    </cfRule>
  </conditionalFormatting>
  <conditionalFormatting sqref="AC28:AC33">
    <cfRule type="cellIs" dxfId="1065" priority="140" operator="equal">
      <formula>"Extremo"</formula>
    </cfRule>
    <cfRule type="cellIs" dxfId="1064" priority="141" operator="equal">
      <formula>"Alto"</formula>
    </cfRule>
    <cfRule type="cellIs" dxfId="1063" priority="142" operator="equal">
      <formula>"Moderado"</formula>
    </cfRule>
    <cfRule type="cellIs" dxfId="1062" priority="143" operator="equal">
      <formula>"Bajo"</formula>
    </cfRule>
  </conditionalFormatting>
  <conditionalFormatting sqref="H34">
    <cfRule type="cellIs" dxfId="1061" priority="135" operator="equal">
      <formula>"Muy Alta"</formula>
    </cfRule>
    <cfRule type="cellIs" dxfId="1060" priority="136" operator="equal">
      <formula>"Alta"</formula>
    </cfRule>
    <cfRule type="cellIs" dxfId="1059" priority="137" operator="equal">
      <formula>"Media"</formula>
    </cfRule>
    <cfRule type="cellIs" dxfId="1058" priority="138" operator="equal">
      <formula>"Baja"</formula>
    </cfRule>
    <cfRule type="cellIs" dxfId="1057" priority="139" operator="equal">
      <formula>"Muy Baja"</formula>
    </cfRule>
  </conditionalFormatting>
  <conditionalFormatting sqref="N34">
    <cfRule type="cellIs" dxfId="1056" priority="131" operator="equal">
      <formula>"Extremo"</formula>
    </cfRule>
    <cfRule type="cellIs" dxfId="1055" priority="132" operator="equal">
      <formula>"Alto"</formula>
    </cfRule>
    <cfRule type="cellIs" dxfId="1054" priority="133" operator="equal">
      <formula>"Moderado"</formula>
    </cfRule>
    <cfRule type="cellIs" dxfId="1053" priority="134" operator="equal">
      <formula>"Bajo"</formula>
    </cfRule>
  </conditionalFormatting>
  <conditionalFormatting sqref="Y34:Y39">
    <cfRule type="cellIs" dxfId="1052" priority="126" operator="equal">
      <formula>"Muy Alta"</formula>
    </cfRule>
    <cfRule type="cellIs" dxfId="1051" priority="127" operator="equal">
      <formula>"Alta"</formula>
    </cfRule>
    <cfRule type="cellIs" dxfId="1050" priority="128" operator="equal">
      <formula>"Media"</formula>
    </cfRule>
    <cfRule type="cellIs" dxfId="1049" priority="129" operator="equal">
      <formula>"Baja"</formula>
    </cfRule>
    <cfRule type="cellIs" dxfId="1048" priority="130" operator="equal">
      <formula>"Muy Baja"</formula>
    </cfRule>
  </conditionalFormatting>
  <conditionalFormatting sqref="AA34:AA39">
    <cfRule type="cellIs" dxfId="1047" priority="121" operator="equal">
      <formula>"Catastrófico"</formula>
    </cfRule>
    <cfRule type="cellIs" dxfId="1046" priority="122" operator="equal">
      <formula>"Mayor"</formula>
    </cfRule>
    <cfRule type="cellIs" dxfId="1045" priority="123" operator="equal">
      <formula>"Moderado"</formula>
    </cfRule>
    <cfRule type="cellIs" dxfId="1044" priority="124" operator="equal">
      <formula>"Menor"</formula>
    </cfRule>
    <cfRule type="cellIs" dxfId="1043" priority="125" operator="equal">
      <formula>"Leve"</formula>
    </cfRule>
  </conditionalFormatting>
  <conditionalFormatting sqref="AC34:AC39">
    <cfRule type="cellIs" dxfId="1042" priority="117" operator="equal">
      <formula>"Extremo"</formula>
    </cfRule>
    <cfRule type="cellIs" dxfId="1041" priority="118" operator="equal">
      <formula>"Alto"</formula>
    </cfRule>
    <cfRule type="cellIs" dxfId="1040" priority="119" operator="equal">
      <formula>"Moderado"</formula>
    </cfRule>
    <cfRule type="cellIs" dxfId="1039" priority="120" operator="equal">
      <formula>"Bajo"</formula>
    </cfRule>
  </conditionalFormatting>
  <conditionalFormatting sqref="H40">
    <cfRule type="cellIs" dxfId="1038" priority="112" operator="equal">
      <formula>"Muy Alta"</formula>
    </cfRule>
    <cfRule type="cellIs" dxfId="1037" priority="113" operator="equal">
      <formula>"Alta"</formula>
    </cfRule>
    <cfRule type="cellIs" dxfId="1036" priority="114" operator="equal">
      <formula>"Media"</formula>
    </cfRule>
    <cfRule type="cellIs" dxfId="1035" priority="115" operator="equal">
      <formula>"Baja"</formula>
    </cfRule>
    <cfRule type="cellIs" dxfId="1034" priority="116" operator="equal">
      <formula>"Muy Baja"</formula>
    </cfRule>
  </conditionalFormatting>
  <conditionalFormatting sqref="N40">
    <cfRule type="cellIs" dxfId="1033" priority="108" operator="equal">
      <formula>"Extremo"</formula>
    </cfRule>
    <cfRule type="cellIs" dxfId="1032" priority="109" operator="equal">
      <formula>"Alto"</formula>
    </cfRule>
    <cfRule type="cellIs" dxfId="1031" priority="110" operator="equal">
      <formula>"Moderado"</formula>
    </cfRule>
    <cfRule type="cellIs" dxfId="1030" priority="111" operator="equal">
      <formula>"Bajo"</formula>
    </cfRule>
  </conditionalFormatting>
  <conditionalFormatting sqref="Y40:Y45">
    <cfRule type="cellIs" dxfId="1029" priority="103" operator="equal">
      <formula>"Muy Alta"</formula>
    </cfRule>
    <cfRule type="cellIs" dxfId="1028" priority="104" operator="equal">
      <formula>"Alta"</formula>
    </cfRule>
    <cfRule type="cellIs" dxfId="1027" priority="105" operator="equal">
      <formula>"Media"</formula>
    </cfRule>
    <cfRule type="cellIs" dxfId="1026" priority="106" operator="equal">
      <formula>"Baja"</formula>
    </cfRule>
    <cfRule type="cellIs" dxfId="1025" priority="107" operator="equal">
      <formula>"Muy Baja"</formula>
    </cfRule>
  </conditionalFormatting>
  <conditionalFormatting sqref="AA40:AA45">
    <cfRule type="cellIs" dxfId="1024" priority="98" operator="equal">
      <formula>"Catastrófico"</formula>
    </cfRule>
    <cfRule type="cellIs" dxfId="1023" priority="99" operator="equal">
      <formula>"Mayor"</formula>
    </cfRule>
    <cfRule type="cellIs" dxfId="1022" priority="100" operator="equal">
      <formula>"Moderado"</formula>
    </cfRule>
    <cfRule type="cellIs" dxfId="1021" priority="101" operator="equal">
      <formula>"Menor"</formula>
    </cfRule>
    <cfRule type="cellIs" dxfId="1020" priority="102" operator="equal">
      <formula>"Leve"</formula>
    </cfRule>
  </conditionalFormatting>
  <conditionalFormatting sqref="AC40:AC45">
    <cfRule type="cellIs" dxfId="1019" priority="94" operator="equal">
      <formula>"Extremo"</formula>
    </cfRule>
    <cfRule type="cellIs" dxfId="1018" priority="95" operator="equal">
      <formula>"Alto"</formula>
    </cfRule>
    <cfRule type="cellIs" dxfId="1017" priority="96" operator="equal">
      <formula>"Moderado"</formula>
    </cfRule>
    <cfRule type="cellIs" dxfId="1016" priority="97" operator="equal">
      <formula>"Bajo"</formula>
    </cfRule>
  </conditionalFormatting>
  <conditionalFormatting sqref="H46">
    <cfRule type="cellIs" dxfId="1015" priority="89" operator="equal">
      <formula>"Muy Alta"</formula>
    </cfRule>
    <cfRule type="cellIs" dxfId="1014" priority="90" operator="equal">
      <formula>"Alta"</formula>
    </cfRule>
    <cfRule type="cellIs" dxfId="1013" priority="91" operator="equal">
      <formula>"Media"</formula>
    </cfRule>
    <cfRule type="cellIs" dxfId="1012" priority="92" operator="equal">
      <formula>"Baja"</formula>
    </cfRule>
    <cfRule type="cellIs" dxfId="1011" priority="93" operator="equal">
      <formula>"Muy Baja"</formula>
    </cfRule>
  </conditionalFormatting>
  <conditionalFormatting sqref="N46">
    <cfRule type="cellIs" dxfId="1010" priority="85" operator="equal">
      <formula>"Extremo"</formula>
    </cfRule>
    <cfRule type="cellIs" dxfId="1009" priority="86" operator="equal">
      <formula>"Alto"</formula>
    </cfRule>
    <cfRule type="cellIs" dxfId="1008" priority="87" operator="equal">
      <formula>"Moderado"</formula>
    </cfRule>
    <cfRule type="cellIs" dxfId="1007" priority="88" operator="equal">
      <formula>"Bajo"</formula>
    </cfRule>
  </conditionalFormatting>
  <conditionalFormatting sqref="Y46:Y51">
    <cfRule type="cellIs" dxfId="1006" priority="80" operator="equal">
      <formula>"Muy Alta"</formula>
    </cfRule>
    <cfRule type="cellIs" dxfId="1005" priority="81" operator="equal">
      <formula>"Alta"</formula>
    </cfRule>
    <cfRule type="cellIs" dxfId="1004" priority="82" operator="equal">
      <formula>"Media"</formula>
    </cfRule>
    <cfRule type="cellIs" dxfId="1003" priority="83" operator="equal">
      <formula>"Baja"</formula>
    </cfRule>
    <cfRule type="cellIs" dxfId="1002" priority="84" operator="equal">
      <formula>"Muy Baja"</formula>
    </cfRule>
  </conditionalFormatting>
  <conditionalFormatting sqref="AA46:AA51">
    <cfRule type="cellIs" dxfId="1001" priority="75" operator="equal">
      <formula>"Catastrófico"</formula>
    </cfRule>
    <cfRule type="cellIs" dxfId="1000" priority="76" operator="equal">
      <formula>"Mayor"</formula>
    </cfRule>
    <cfRule type="cellIs" dxfId="999" priority="77" operator="equal">
      <formula>"Moderado"</formula>
    </cfRule>
    <cfRule type="cellIs" dxfId="998" priority="78" operator="equal">
      <formula>"Menor"</formula>
    </cfRule>
    <cfRule type="cellIs" dxfId="997" priority="79" operator="equal">
      <formula>"Leve"</formula>
    </cfRule>
  </conditionalFormatting>
  <conditionalFormatting sqref="AC46:AC51">
    <cfRule type="cellIs" dxfId="996" priority="71" operator="equal">
      <formula>"Extremo"</formula>
    </cfRule>
    <cfRule type="cellIs" dxfId="995" priority="72" operator="equal">
      <formula>"Alto"</formula>
    </cfRule>
    <cfRule type="cellIs" dxfId="994" priority="73" operator="equal">
      <formula>"Moderado"</formula>
    </cfRule>
    <cfRule type="cellIs" dxfId="993" priority="74" operator="equal">
      <formula>"Bajo"</formula>
    </cfRule>
  </conditionalFormatting>
  <conditionalFormatting sqref="H52">
    <cfRule type="cellIs" dxfId="992" priority="66" operator="equal">
      <formula>"Muy Alta"</formula>
    </cfRule>
    <cfRule type="cellIs" dxfId="991" priority="67" operator="equal">
      <formula>"Alta"</formula>
    </cfRule>
    <cfRule type="cellIs" dxfId="990" priority="68" operator="equal">
      <formula>"Media"</formula>
    </cfRule>
    <cfRule type="cellIs" dxfId="989" priority="69" operator="equal">
      <formula>"Baja"</formula>
    </cfRule>
    <cfRule type="cellIs" dxfId="988" priority="70" operator="equal">
      <formula>"Muy Baja"</formula>
    </cfRule>
  </conditionalFormatting>
  <conditionalFormatting sqref="N52">
    <cfRule type="cellIs" dxfId="987" priority="62" operator="equal">
      <formula>"Extremo"</formula>
    </cfRule>
    <cfRule type="cellIs" dxfId="986" priority="63" operator="equal">
      <formula>"Alto"</formula>
    </cfRule>
    <cfRule type="cellIs" dxfId="985" priority="64" operator="equal">
      <formula>"Moderado"</formula>
    </cfRule>
    <cfRule type="cellIs" dxfId="984" priority="65" operator="equal">
      <formula>"Bajo"</formula>
    </cfRule>
  </conditionalFormatting>
  <conditionalFormatting sqref="Y52:Y57">
    <cfRule type="cellIs" dxfId="983" priority="57" operator="equal">
      <formula>"Muy Alta"</formula>
    </cfRule>
    <cfRule type="cellIs" dxfId="982" priority="58" operator="equal">
      <formula>"Alta"</formula>
    </cfRule>
    <cfRule type="cellIs" dxfId="981" priority="59" operator="equal">
      <formula>"Media"</formula>
    </cfRule>
    <cfRule type="cellIs" dxfId="980" priority="60" operator="equal">
      <formula>"Baja"</formula>
    </cfRule>
    <cfRule type="cellIs" dxfId="979" priority="61" operator="equal">
      <formula>"Muy Baja"</formula>
    </cfRule>
  </conditionalFormatting>
  <conditionalFormatting sqref="AA52:AA57">
    <cfRule type="cellIs" dxfId="978" priority="52" operator="equal">
      <formula>"Catastrófico"</formula>
    </cfRule>
    <cfRule type="cellIs" dxfId="977" priority="53" operator="equal">
      <formula>"Mayor"</formula>
    </cfRule>
    <cfRule type="cellIs" dxfId="976" priority="54" operator="equal">
      <formula>"Moderado"</formula>
    </cfRule>
    <cfRule type="cellIs" dxfId="975" priority="55" operator="equal">
      <formula>"Menor"</formula>
    </cfRule>
    <cfRule type="cellIs" dxfId="974" priority="56" operator="equal">
      <formula>"Leve"</formula>
    </cfRule>
  </conditionalFormatting>
  <conditionalFormatting sqref="AC52:AC57">
    <cfRule type="cellIs" dxfId="973" priority="48" operator="equal">
      <formula>"Extremo"</formula>
    </cfRule>
    <cfRule type="cellIs" dxfId="972" priority="49" operator="equal">
      <formula>"Alto"</formula>
    </cfRule>
    <cfRule type="cellIs" dxfId="971" priority="50" operator="equal">
      <formula>"Moderado"</formula>
    </cfRule>
    <cfRule type="cellIs" dxfId="970" priority="51" operator="equal">
      <formula>"Bajo"</formula>
    </cfRule>
  </conditionalFormatting>
  <conditionalFormatting sqref="N58">
    <cfRule type="cellIs" dxfId="969" priority="39" operator="equal">
      <formula>"Extremo"</formula>
    </cfRule>
    <cfRule type="cellIs" dxfId="968" priority="40" operator="equal">
      <formula>"Alto"</formula>
    </cfRule>
    <cfRule type="cellIs" dxfId="967" priority="41" operator="equal">
      <formula>"Moderado"</formula>
    </cfRule>
    <cfRule type="cellIs" dxfId="966" priority="42" operator="equal">
      <formula>"Bajo"</formula>
    </cfRule>
  </conditionalFormatting>
  <conditionalFormatting sqref="Y58:Y63">
    <cfRule type="cellIs" dxfId="965" priority="34" operator="equal">
      <formula>"Muy Alta"</formula>
    </cfRule>
    <cfRule type="cellIs" dxfId="964" priority="35" operator="equal">
      <formula>"Alta"</formula>
    </cfRule>
    <cfRule type="cellIs" dxfId="963" priority="36" operator="equal">
      <formula>"Media"</formula>
    </cfRule>
    <cfRule type="cellIs" dxfId="962" priority="37" operator="equal">
      <formula>"Baja"</formula>
    </cfRule>
    <cfRule type="cellIs" dxfId="961" priority="38" operator="equal">
      <formula>"Muy Baja"</formula>
    </cfRule>
  </conditionalFormatting>
  <conditionalFormatting sqref="AA58:AA63">
    <cfRule type="cellIs" dxfId="960" priority="29" operator="equal">
      <formula>"Catastrófico"</formula>
    </cfRule>
    <cfRule type="cellIs" dxfId="959" priority="30" operator="equal">
      <formula>"Mayor"</formula>
    </cfRule>
    <cfRule type="cellIs" dxfId="958" priority="31" operator="equal">
      <formula>"Moderado"</formula>
    </cfRule>
    <cfRule type="cellIs" dxfId="957" priority="32" operator="equal">
      <formula>"Menor"</formula>
    </cfRule>
    <cfRule type="cellIs" dxfId="956" priority="33" operator="equal">
      <formula>"Leve"</formula>
    </cfRule>
  </conditionalFormatting>
  <conditionalFormatting sqref="AC58:AC63">
    <cfRule type="cellIs" dxfId="955" priority="25" operator="equal">
      <formula>"Extremo"</formula>
    </cfRule>
    <cfRule type="cellIs" dxfId="954" priority="26" operator="equal">
      <formula>"Alto"</formula>
    </cfRule>
    <cfRule type="cellIs" dxfId="953" priority="27" operator="equal">
      <formula>"Moderado"</formula>
    </cfRule>
    <cfRule type="cellIs" dxfId="952" priority="28" operator="equal">
      <formula>"Bajo"</formula>
    </cfRule>
  </conditionalFormatting>
  <conditionalFormatting sqref="H64">
    <cfRule type="cellIs" dxfId="951" priority="20" operator="equal">
      <formula>"Muy Alta"</formula>
    </cfRule>
    <cfRule type="cellIs" dxfId="950" priority="21" operator="equal">
      <formula>"Alta"</formula>
    </cfRule>
    <cfRule type="cellIs" dxfId="949" priority="22" operator="equal">
      <formula>"Media"</formula>
    </cfRule>
    <cfRule type="cellIs" dxfId="948" priority="23" operator="equal">
      <formula>"Baja"</formula>
    </cfRule>
    <cfRule type="cellIs" dxfId="947" priority="24" operator="equal">
      <formula>"Muy Baja"</formula>
    </cfRule>
  </conditionalFormatting>
  <conditionalFormatting sqref="N64">
    <cfRule type="cellIs" dxfId="946" priority="16" operator="equal">
      <formula>"Extremo"</formula>
    </cfRule>
    <cfRule type="cellIs" dxfId="945" priority="17" operator="equal">
      <formula>"Alto"</formula>
    </cfRule>
    <cfRule type="cellIs" dxfId="944" priority="18" operator="equal">
      <formula>"Moderado"</formula>
    </cfRule>
    <cfRule type="cellIs" dxfId="943" priority="19" operator="equal">
      <formula>"Bajo"</formula>
    </cfRule>
  </conditionalFormatting>
  <conditionalFormatting sqref="Y64:Y69">
    <cfRule type="cellIs" dxfId="942" priority="11" operator="equal">
      <formula>"Muy Alta"</formula>
    </cfRule>
    <cfRule type="cellIs" dxfId="941" priority="12" operator="equal">
      <formula>"Alta"</formula>
    </cfRule>
    <cfRule type="cellIs" dxfId="940" priority="13" operator="equal">
      <formula>"Media"</formula>
    </cfRule>
    <cfRule type="cellIs" dxfId="939" priority="14" operator="equal">
      <formula>"Baja"</formula>
    </cfRule>
    <cfRule type="cellIs" dxfId="938" priority="15" operator="equal">
      <formula>"Muy Baja"</formula>
    </cfRule>
  </conditionalFormatting>
  <conditionalFormatting sqref="AA64:AA69">
    <cfRule type="cellIs" dxfId="937" priority="6" operator="equal">
      <formula>"Catastrófico"</formula>
    </cfRule>
    <cfRule type="cellIs" dxfId="936" priority="7" operator="equal">
      <formula>"Mayor"</formula>
    </cfRule>
    <cfRule type="cellIs" dxfId="935" priority="8" operator="equal">
      <formula>"Moderado"</formula>
    </cfRule>
    <cfRule type="cellIs" dxfId="934" priority="9" operator="equal">
      <formula>"Menor"</formula>
    </cfRule>
    <cfRule type="cellIs" dxfId="933" priority="10" operator="equal">
      <formula>"Leve"</formula>
    </cfRule>
  </conditionalFormatting>
  <conditionalFormatting sqref="AC64:AC69">
    <cfRule type="cellIs" dxfId="932" priority="2" operator="equal">
      <formula>"Extremo"</formula>
    </cfRule>
    <cfRule type="cellIs" dxfId="931" priority="3" operator="equal">
      <formula>"Alto"</formula>
    </cfRule>
    <cfRule type="cellIs" dxfId="930" priority="4" operator="equal">
      <formula>"Moderado"</formula>
    </cfRule>
    <cfRule type="cellIs" dxfId="929" priority="5" operator="equal">
      <formula>"Bajo"</formula>
    </cfRule>
  </conditionalFormatting>
  <conditionalFormatting sqref="K10:K69">
    <cfRule type="containsText" dxfId="928"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4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4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4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4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4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400-000005000000}">
          <x14:formula1>
            <xm:f>'Tabla Impacto'!$F$210:$F$221</xm:f>
          </x14:formula1>
          <xm:sqref>J10:J69</xm:sqref>
        </x14:dataValidation>
        <x14:dataValidation type="list" allowBlank="1" showInputMessage="1" showErrorMessage="1" xr:uid="{00000000-0002-0000-0400-000006000000}">
          <x14:formula1>
            <xm:f>'Opciones Tratamiento'!$B$2:$B$5</xm:f>
          </x14:formula1>
          <xm:sqref>AD10:AD69</xm:sqref>
        </x14:dataValidation>
        <x14:dataValidation type="list" allowBlank="1" showInputMessage="1" showErrorMessage="1" xr:uid="{00000000-0002-0000-0400-000007000000}">
          <x14:formula1>
            <xm:f>'Opciones Tratamiento'!$E$2:$E$4</xm:f>
          </x14:formula1>
          <xm:sqref>B10:B69</xm:sqref>
        </x14:dataValidation>
        <x14:dataValidation type="list" allowBlank="1" showInputMessage="1" showErrorMessage="1" xr:uid="{00000000-0002-0000-0400-000008000000}">
          <x14:formula1>
            <xm:f>'Opciones Tratamiento'!$B$13:$B$19</xm:f>
          </x14:formula1>
          <xm:sqref>F10:F69</xm:sqref>
        </x14:dataValidation>
        <x14:dataValidation type="list" allowBlank="1" showInputMessage="1" showErrorMessage="1" xr:uid="{00000000-0002-0000-0400-000009000000}">
          <x14:formula1>
            <xm:f>'Tabla Valoración controles'!$D$13:$D$14</xm:f>
          </x14:formula1>
          <xm:sqref>W10:W69</xm:sqref>
        </x14:dataValidation>
        <x14:dataValidation type="list" allowBlank="1" showInputMessage="1" showErrorMessage="1" xr:uid="{00000000-0002-0000-04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400-00000B000000}">
          <x14:formula1>
            <xm:f>'Tabla Valoración controles'!$D$11:$D$12</xm:f>
          </x14:formula1>
          <xm:sqref>V10:V69</xm:sqref>
        </x14:dataValidation>
        <x14:dataValidation type="list" allowBlank="1" showInputMessage="1" showErrorMessage="1" xr:uid="{00000000-0002-0000-0400-00000C000000}">
          <x14:formula1>
            <xm:f>'Tabla Valoración controles'!$D$9:$D$10</xm:f>
          </x14:formula1>
          <xm:sqref>U10:U69</xm:sqref>
        </x14:dataValidation>
        <x14:dataValidation type="list" allowBlank="1" showInputMessage="1" showErrorMessage="1" xr:uid="{00000000-0002-0000-0400-00000D000000}">
          <x14:formula1>
            <xm:f>'Tabla Valoración controles'!$D$7:$D$8</xm:f>
          </x14:formula1>
          <xm:sqref>S10:S69</xm:sqref>
        </x14:dataValidation>
        <x14:dataValidation type="list" allowBlank="1" showInputMessage="1" showErrorMessage="1" xr:uid="{00000000-0002-0000-0400-00000E000000}">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56CDD-6A7E-4F70-88C3-E290CB98073A}">
  <sheetPr>
    <tabColor rgb="FF002060"/>
  </sheetPr>
  <dimension ref="A1:BP72"/>
  <sheetViews>
    <sheetView topLeftCell="A7" zoomScale="60" zoomScaleNormal="60" workbookViewId="0">
      <pane xSplit="11" ySplit="3" topLeftCell="O10" activePane="bottomRight" state="frozen"/>
      <selection activeCell="A7" sqref="A7"/>
      <selection pane="topRight" activeCell="L7" sqref="L7"/>
      <selection pane="bottomLeft" activeCell="A10" sqref="A10"/>
      <selection pane="bottomRight" activeCell="AK12" sqref="AK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132</v>
      </c>
      <c r="C10" s="220" t="s">
        <v>215</v>
      </c>
      <c r="D10" s="220" t="s">
        <v>217</v>
      </c>
      <c r="E10" s="232" t="s">
        <v>216</v>
      </c>
      <c r="F10" s="220" t="s">
        <v>123</v>
      </c>
      <c r="G10" s="223">
        <v>12</v>
      </c>
      <c r="H10" s="226" t="str">
        <f>IF(G10&lt;=0,"",IF(G10&lt;=2,"Muy Baja",IF(G10&lt;=24,"Baja",IF(G10&lt;=500,"Media",IF(G10&lt;=5000,"Alta","Muy Alta")))))</f>
        <v>Baja</v>
      </c>
      <c r="I10" s="214">
        <f>IF(H10="","",IF(H10="Muy Baja",0.2,IF(H10="Baja",0.4,IF(H10="Media",0.6,IF(H10="Alta",0.8,IF(H10="Muy Alta",1,))))))</f>
        <v>0.4</v>
      </c>
      <c r="J10" s="229" t="s">
        <v>155</v>
      </c>
      <c r="K10" s="214"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6"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4">
        <f ca="1">IF(L10="","",IF(L10="Leve",0.2,IF(L10="Menor",0.4,IF(L10="Moderado",0.6,IF(L10="Mayor",0.8,IF(L10="Catastrófico",1,))))))</f>
        <v>0.6</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219</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0.24</v>
      </c>
      <c r="Y10" s="131" t="str">
        <f>IFERROR(IF(X10="","",IF(X10&lt;=0.2,"Muy Baja",IF(X10&lt;=0.4,"Baja",IF(X10&lt;=0.6,"Media",IF(X10&lt;=0.8,"Alta","Muy Alta"))))),"")</f>
        <v>Baja</v>
      </c>
      <c r="Z10" s="132">
        <f>+X10</f>
        <v>0.24</v>
      </c>
      <c r="AA10" s="131" t="str">
        <f ca="1">IFERROR(IF(AB10="","",IF(AB10&lt;=0.2,"Leve",IF(AB10&lt;=0.4,"Menor",IF(AB10&lt;=0.6,"Moderado",IF(AB10&lt;=0.8,"Mayor","Catastrófico"))))),"")</f>
        <v>Moderado</v>
      </c>
      <c r="AB10" s="132">
        <f ca="1">IFERROR(IF(Q10="Impacto",(M10-(+M10*T10)),IF(Q10="Probabilidad",M10,"")),"")</f>
        <v>0.6</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326</v>
      </c>
      <c r="AF10" s="136" t="s">
        <v>327</v>
      </c>
      <c r="AG10" s="137">
        <v>44562</v>
      </c>
      <c r="AH10" s="137">
        <v>44926</v>
      </c>
      <c r="AI10" s="135" t="s">
        <v>330</v>
      </c>
      <c r="AJ10" s="136" t="s">
        <v>40</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331</v>
      </c>
      <c r="Q11" s="127" t="str">
        <f>IF(OR(R11="Preventivo",R11="Detectivo"),"Probabilidad",IF(R11="Correctivo","Impacto",""))</f>
        <v>Impacto</v>
      </c>
      <c r="R11" s="128" t="s">
        <v>16</v>
      </c>
      <c r="S11" s="128" t="s">
        <v>9</v>
      </c>
      <c r="T11" s="129" t="str">
        <f t="shared" ref="T11:T15" si="0">IF(AND(R11="Preventivo",S11="Automático"),"50%",IF(AND(R11="Preventivo",S11="Manual"),"40%",IF(AND(R11="Detectivo",S11="Automático"),"40%",IF(AND(R11="Detectivo",S11="Manual"),"30%",IF(AND(R11="Correctivo",S11="Automático"),"35%",IF(AND(R11="Correctivo",S11="Manual"),"25%",""))))))</f>
        <v>25%</v>
      </c>
      <c r="U11" s="128" t="s">
        <v>19</v>
      </c>
      <c r="V11" s="128" t="s">
        <v>23</v>
      </c>
      <c r="W11" s="128" t="s">
        <v>119</v>
      </c>
      <c r="X11" s="130">
        <f>IFERROR(IF(AND(Q10="Probabilidad",Q11="Probabilidad"),(Z10-(+Z10*T11)),IF(Q11="Probabilidad",(I10-(+I10*T11)),IF(Q11="Impacto",Z10,""))),"")</f>
        <v>0.24</v>
      </c>
      <c r="Y11" s="131" t="str">
        <f t="shared" ref="Y11:Y69" si="1">IFERROR(IF(X11="","",IF(X11&lt;=0.2,"Muy Baja",IF(X11&lt;=0.4,"Baja",IF(X11&lt;=0.6,"Media",IF(X11&lt;=0.8,"Alta","Muy Alta"))))),"")</f>
        <v>Baja</v>
      </c>
      <c r="Z11" s="132">
        <f t="shared" ref="Z11:Z15" si="2">+X11</f>
        <v>0.24</v>
      </c>
      <c r="AA11" s="131" t="str">
        <f t="shared" ref="AA11:AA69" ca="1" si="3">IFERROR(IF(AB11="","",IF(AB11&lt;=0.2,"Leve",IF(AB11&lt;=0.4,"Menor",IF(AB11&lt;=0.6,"Moderado",IF(AB11&lt;=0.8,"Mayor","Catastrófico"))))),"")</f>
        <v>Moderado</v>
      </c>
      <c r="AB11" s="132">
        <f ca="1">IFERROR(IF(AND(Q10="Impacto",Q11="Impacto"),(AB10-(+AB10*T11)),IF(Q11="Impacto",($M$10-(+$M$10*T11)),IF(Q11="Probabilidad",AB10,""))),"")</f>
        <v>0.44999999999999996</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332</v>
      </c>
      <c r="AF11" s="136" t="s">
        <v>307</v>
      </c>
      <c r="AG11" s="137">
        <v>44562</v>
      </c>
      <c r="AH11" s="137">
        <v>44926</v>
      </c>
      <c r="AI11" s="135" t="s">
        <v>333</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328</v>
      </c>
      <c r="Q12" s="127" t="str">
        <f>IF(OR(R12="Preventivo",R12="Detectivo"),"Probabilidad",IF(R12="Correctivo","Impacto",""))</f>
        <v>Impacto</v>
      </c>
      <c r="R12" s="128" t="s">
        <v>16</v>
      </c>
      <c r="S12" s="128" t="s">
        <v>9</v>
      </c>
      <c r="T12" s="129" t="str">
        <f t="shared" si="0"/>
        <v>25%</v>
      </c>
      <c r="U12" s="128" t="s">
        <v>20</v>
      </c>
      <c r="V12" s="128" t="s">
        <v>23</v>
      </c>
      <c r="W12" s="128" t="s">
        <v>120</v>
      </c>
      <c r="X12" s="130">
        <f>IFERROR(IF(AND(Q11="Probabilidad",Q12="Probabilidad"),(Z11-(+Z11*T12)),IF(AND(Q11="Impacto",Q12="Probabilidad"),(Z10-(+Z10*T12)),IF(Q12="Impacto",Z11,""))),"")</f>
        <v>0.24</v>
      </c>
      <c r="Y12" s="131" t="str">
        <f t="shared" si="1"/>
        <v>Baja</v>
      </c>
      <c r="Z12" s="132">
        <f t="shared" si="2"/>
        <v>0.24</v>
      </c>
      <c r="AA12" s="131" t="str">
        <f t="shared" ca="1" si="3"/>
        <v>Menor</v>
      </c>
      <c r="AB12" s="132">
        <f ca="1">IFERROR(IF(AND(Q11="Impacto",Q12="Impacto"),(AB11-(+AB11*T12)),IF(AND(Q11="Probabilidad",Q12="Impacto"),(AB10-(+AB10*T12)),IF(Q12="Probabilidad",AB11,""))),"")</f>
        <v>0.33749999999999997</v>
      </c>
      <c r="AC12" s="133" t="str">
        <f t="shared" ca="1" si="4"/>
        <v>Moderado</v>
      </c>
      <c r="AD12" s="134" t="s">
        <v>136</v>
      </c>
      <c r="AE12" s="135" t="s">
        <v>329</v>
      </c>
      <c r="AF12" s="136" t="s">
        <v>307</v>
      </c>
      <c r="AG12" s="137">
        <v>44562</v>
      </c>
      <c r="AH12" s="137">
        <v>44926</v>
      </c>
      <c r="AI12" s="135"/>
      <c r="AJ12" s="136"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38"/>
      <c r="E16" s="238"/>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9"/>
      <c r="E17" s="239"/>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t="s">
        <v>136</v>
      </c>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39"/>
      <c r="E18" s="239"/>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38"/>
      <c r="E19" s="238"/>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39"/>
      <c r="E20" s="239"/>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39"/>
      <c r="E21" s="239"/>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927" priority="227" operator="equal">
      <formula>"Muy Alta"</formula>
    </cfRule>
    <cfRule type="cellIs" dxfId="926" priority="228" operator="equal">
      <formula>"Alta"</formula>
    </cfRule>
    <cfRule type="cellIs" dxfId="925" priority="229" operator="equal">
      <formula>"Media"</formula>
    </cfRule>
    <cfRule type="cellIs" dxfId="924" priority="230" operator="equal">
      <formula>"Baja"</formula>
    </cfRule>
    <cfRule type="cellIs" dxfId="923" priority="231" operator="equal">
      <formula>"Muy Baja"</formula>
    </cfRule>
  </conditionalFormatting>
  <conditionalFormatting sqref="L10 L16 L22 L28 L34 L40 L46 L52 L58 L64">
    <cfRule type="cellIs" dxfId="922" priority="222" operator="equal">
      <formula>"Catastrófico"</formula>
    </cfRule>
    <cfRule type="cellIs" dxfId="921" priority="223" operator="equal">
      <formula>"Mayor"</formula>
    </cfRule>
    <cfRule type="cellIs" dxfId="920" priority="224" operator="equal">
      <formula>"Moderado"</formula>
    </cfRule>
    <cfRule type="cellIs" dxfId="919" priority="225" operator="equal">
      <formula>"Menor"</formula>
    </cfRule>
    <cfRule type="cellIs" dxfId="918" priority="226" operator="equal">
      <formula>"Leve"</formula>
    </cfRule>
  </conditionalFormatting>
  <conditionalFormatting sqref="N10">
    <cfRule type="cellIs" dxfId="917" priority="218" operator="equal">
      <formula>"Extremo"</formula>
    </cfRule>
    <cfRule type="cellIs" dxfId="916" priority="219" operator="equal">
      <formula>"Alto"</formula>
    </cfRule>
    <cfRule type="cellIs" dxfId="915" priority="220" operator="equal">
      <formula>"Moderado"</formula>
    </cfRule>
    <cfRule type="cellIs" dxfId="914" priority="221" operator="equal">
      <formula>"Bajo"</formula>
    </cfRule>
  </conditionalFormatting>
  <conditionalFormatting sqref="Y10:Y15">
    <cfRule type="cellIs" dxfId="913" priority="213" operator="equal">
      <formula>"Muy Alta"</formula>
    </cfRule>
    <cfRule type="cellIs" dxfId="912" priority="214" operator="equal">
      <formula>"Alta"</formula>
    </cfRule>
    <cfRule type="cellIs" dxfId="911" priority="215" operator="equal">
      <formula>"Media"</formula>
    </cfRule>
    <cfRule type="cellIs" dxfId="910" priority="216" operator="equal">
      <formula>"Baja"</formula>
    </cfRule>
    <cfRule type="cellIs" dxfId="909" priority="217" operator="equal">
      <formula>"Muy Baja"</formula>
    </cfRule>
  </conditionalFormatting>
  <conditionalFormatting sqref="AA10:AA15">
    <cfRule type="cellIs" dxfId="908" priority="208" operator="equal">
      <formula>"Catastrófico"</formula>
    </cfRule>
    <cfRule type="cellIs" dxfId="907" priority="209" operator="equal">
      <formula>"Mayor"</formula>
    </cfRule>
    <cfRule type="cellIs" dxfId="906" priority="210" operator="equal">
      <formula>"Moderado"</formula>
    </cfRule>
    <cfRule type="cellIs" dxfId="905" priority="211" operator="equal">
      <formula>"Menor"</formula>
    </cfRule>
    <cfRule type="cellIs" dxfId="904" priority="212" operator="equal">
      <formula>"Leve"</formula>
    </cfRule>
  </conditionalFormatting>
  <conditionalFormatting sqref="AC10:AC15">
    <cfRule type="cellIs" dxfId="903" priority="204" operator="equal">
      <formula>"Extremo"</formula>
    </cfRule>
    <cfRule type="cellIs" dxfId="902" priority="205" operator="equal">
      <formula>"Alto"</formula>
    </cfRule>
    <cfRule type="cellIs" dxfId="901" priority="206" operator="equal">
      <formula>"Moderado"</formula>
    </cfRule>
    <cfRule type="cellIs" dxfId="900" priority="207" operator="equal">
      <formula>"Bajo"</formula>
    </cfRule>
  </conditionalFormatting>
  <conditionalFormatting sqref="H58">
    <cfRule type="cellIs" dxfId="899" priority="43" operator="equal">
      <formula>"Muy Alta"</formula>
    </cfRule>
    <cfRule type="cellIs" dxfId="898" priority="44" operator="equal">
      <formula>"Alta"</formula>
    </cfRule>
    <cfRule type="cellIs" dxfId="897" priority="45" operator="equal">
      <formula>"Media"</formula>
    </cfRule>
    <cfRule type="cellIs" dxfId="896" priority="46" operator="equal">
      <formula>"Baja"</formula>
    </cfRule>
    <cfRule type="cellIs" dxfId="895" priority="47" operator="equal">
      <formula>"Muy Baja"</formula>
    </cfRule>
  </conditionalFormatting>
  <conditionalFormatting sqref="N16">
    <cfRule type="cellIs" dxfId="894" priority="200" operator="equal">
      <formula>"Extremo"</formula>
    </cfRule>
    <cfRule type="cellIs" dxfId="893" priority="201" operator="equal">
      <formula>"Alto"</formula>
    </cfRule>
    <cfRule type="cellIs" dxfId="892" priority="202" operator="equal">
      <formula>"Moderado"</formula>
    </cfRule>
    <cfRule type="cellIs" dxfId="891" priority="203" operator="equal">
      <formula>"Bajo"</formula>
    </cfRule>
  </conditionalFormatting>
  <conditionalFormatting sqref="Y16:Y21">
    <cfRule type="cellIs" dxfId="890" priority="195" operator="equal">
      <formula>"Muy Alta"</formula>
    </cfRule>
    <cfRule type="cellIs" dxfId="889" priority="196" operator="equal">
      <formula>"Alta"</formula>
    </cfRule>
    <cfRule type="cellIs" dxfId="888" priority="197" operator="equal">
      <formula>"Media"</formula>
    </cfRule>
    <cfRule type="cellIs" dxfId="887" priority="198" operator="equal">
      <formula>"Baja"</formula>
    </cfRule>
    <cfRule type="cellIs" dxfId="886" priority="199" operator="equal">
      <formula>"Muy Baja"</formula>
    </cfRule>
  </conditionalFormatting>
  <conditionalFormatting sqref="AA16:AA21">
    <cfRule type="cellIs" dxfId="885" priority="190" operator="equal">
      <formula>"Catastrófico"</formula>
    </cfRule>
    <cfRule type="cellIs" dxfId="884" priority="191" operator="equal">
      <formula>"Mayor"</formula>
    </cfRule>
    <cfRule type="cellIs" dxfId="883" priority="192" operator="equal">
      <formula>"Moderado"</formula>
    </cfRule>
    <cfRule type="cellIs" dxfId="882" priority="193" operator="equal">
      <formula>"Menor"</formula>
    </cfRule>
    <cfRule type="cellIs" dxfId="881" priority="194" operator="equal">
      <formula>"Leve"</formula>
    </cfRule>
  </conditionalFormatting>
  <conditionalFormatting sqref="AC16:AC21">
    <cfRule type="cellIs" dxfId="880" priority="186" operator="equal">
      <formula>"Extremo"</formula>
    </cfRule>
    <cfRule type="cellIs" dxfId="879" priority="187" operator="equal">
      <formula>"Alto"</formula>
    </cfRule>
    <cfRule type="cellIs" dxfId="878" priority="188" operator="equal">
      <formula>"Moderado"</formula>
    </cfRule>
    <cfRule type="cellIs" dxfId="877" priority="189" operator="equal">
      <formula>"Bajo"</formula>
    </cfRule>
  </conditionalFormatting>
  <conditionalFormatting sqref="H22">
    <cfRule type="cellIs" dxfId="876" priority="181" operator="equal">
      <formula>"Muy Alta"</formula>
    </cfRule>
    <cfRule type="cellIs" dxfId="875" priority="182" operator="equal">
      <formula>"Alta"</formula>
    </cfRule>
    <cfRule type="cellIs" dxfId="874" priority="183" operator="equal">
      <formula>"Media"</formula>
    </cfRule>
    <cfRule type="cellIs" dxfId="873" priority="184" operator="equal">
      <formula>"Baja"</formula>
    </cfRule>
    <cfRule type="cellIs" dxfId="872" priority="185" operator="equal">
      <formula>"Muy Baja"</formula>
    </cfRule>
  </conditionalFormatting>
  <conditionalFormatting sqref="N22">
    <cfRule type="cellIs" dxfId="871" priority="177" operator="equal">
      <formula>"Extremo"</formula>
    </cfRule>
    <cfRule type="cellIs" dxfId="870" priority="178" operator="equal">
      <formula>"Alto"</formula>
    </cfRule>
    <cfRule type="cellIs" dxfId="869" priority="179" operator="equal">
      <formula>"Moderado"</formula>
    </cfRule>
    <cfRule type="cellIs" dxfId="868" priority="180" operator="equal">
      <formula>"Bajo"</formula>
    </cfRule>
  </conditionalFormatting>
  <conditionalFormatting sqref="Y22:Y27">
    <cfRule type="cellIs" dxfId="867" priority="172" operator="equal">
      <formula>"Muy Alta"</formula>
    </cfRule>
    <cfRule type="cellIs" dxfId="866" priority="173" operator="equal">
      <formula>"Alta"</formula>
    </cfRule>
    <cfRule type="cellIs" dxfId="865" priority="174" operator="equal">
      <formula>"Media"</formula>
    </cfRule>
    <cfRule type="cellIs" dxfId="864" priority="175" operator="equal">
      <formula>"Baja"</formula>
    </cfRule>
    <cfRule type="cellIs" dxfId="863" priority="176" operator="equal">
      <formula>"Muy Baja"</formula>
    </cfRule>
  </conditionalFormatting>
  <conditionalFormatting sqref="AA22:AA27">
    <cfRule type="cellIs" dxfId="862" priority="167" operator="equal">
      <formula>"Catastrófico"</formula>
    </cfRule>
    <cfRule type="cellIs" dxfId="861" priority="168" operator="equal">
      <formula>"Mayor"</formula>
    </cfRule>
    <cfRule type="cellIs" dxfId="860" priority="169" operator="equal">
      <formula>"Moderado"</formula>
    </cfRule>
    <cfRule type="cellIs" dxfId="859" priority="170" operator="equal">
      <formula>"Menor"</formula>
    </cfRule>
    <cfRule type="cellIs" dxfId="858" priority="171" operator="equal">
      <formula>"Leve"</formula>
    </cfRule>
  </conditionalFormatting>
  <conditionalFormatting sqref="AC22:AC27">
    <cfRule type="cellIs" dxfId="857" priority="163" operator="equal">
      <formula>"Extremo"</formula>
    </cfRule>
    <cfRule type="cellIs" dxfId="856" priority="164" operator="equal">
      <formula>"Alto"</formula>
    </cfRule>
    <cfRule type="cellIs" dxfId="855" priority="165" operator="equal">
      <formula>"Moderado"</formula>
    </cfRule>
    <cfRule type="cellIs" dxfId="854" priority="166" operator="equal">
      <formula>"Bajo"</formula>
    </cfRule>
  </conditionalFormatting>
  <conditionalFormatting sqref="H28">
    <cfRule type="cellIs" dxfId="853" priority="158" operator="equal">
      <formula>"Muy Alta"</formula>
    </cfRule>
    <cfRule type="cellIs" dxfId="852" priority="159" operator="equal">
      <formula>"Alta"</formula>
    </cfRule>
    <cfRule type="cellIs" dxfId="851" priority="160" operator="equal">
      <formula>"Media"</formula>
    </cfRule>
    <cfRule type="cellIs" dxfId="850" priority="161" operator="equal">
      <formula>"Baja"</formula>
    </cfRule>
    <cfRule type="cellIs" dxfId="849" priority="162" operator="equal">
      <formula>"Muy Baja"</formula>
    </cfRule>
  </conditionalFormatting>
  <conditionalFormatting sqref="N28">
    <cfRule type="cellIs" dxfId="848" priority="154" operator="equal">
      <formula>"Extremo"</formula>
    </cfRule>
    <cfRule type="cellIs" dxfId="847" priority="155" operator="equal">
      <formula>"Alto"</formula>
    </cfRule>
    <cfRule type="cellIs" dxfId="846" priority="156" operator="equal">
      <formula>"Moderado"</formula>
    </cfRule>
    <cfRule type="cellIs" dxfId="845" priority="157" operator="equal">
      <formula>"Bajo"</formula>
    </cfRule>
  </conditionalFormatting>
  <conditionalFormatting sqref="Y28:Y33">
    <cfRule type="cellIs" dxfId="844" priority="149" operator="equal">
      <formula>"Muy Alta"</formula>
    </cfRule>
    <cfRule type="cellIs" dxfId="843" priority="150" operator="equal">
      <formula>"Alta"</formula>
    </cfRule>
    <cfRule type="cellIs" dxfId="842" priority="151" operator="equal">
      <formula>"Media"</formula>
    </cfRule>
    <cfRule type="cellIs" dxfId="841" priority="152" operator="equal">
      <formula>"Baja"</formula>
    </cfRule>
    <cfRule type="cellIs" dxfId="840" priority="153" operator="equal">
      <formula>"Muy Baja"</formula>
    </cfRule>
  </conditionalFormatting>
  <conditionalFormatting sqref="AA28:AA33">
    <cfRule type="cellIs" dxfId="839" priority="144" operator="equal">
      <formula>"Catastrófico"</formula>
    </cfRule>
    <cfRule type="cellIs" dxfId="838" priority="145" operator="equal">
      <formula>"Mayor"</formula>
    </cfRule>
    <cfRule type="cellIs" dxfId="837" priority="146" operator="equal">
      <formula>"Moderado"</formula>
    </cfRule>
    <cfRule type="cellIs" dxfId="836" priority="147" operator="equal">
      <formula>"Menor"</formula>
    </cfRule>
    <cfRule type="cellIs" dxfId="835" priority="148" operator="equal">
      <formula>"Leve"</formula>
    </cfRule>
  </conditionalFormatting>
  <conditionalFormatting sqref="AC28:AC33">
    <cfRule type="cellIs" dxfId="834" priority="140" operator="equal">
      <formula>"Extremo"</formula>
    </cfRule>
    <cfRule type="cellIs" dxfId="833" priority="141" operator="equal">
      <formula>"Alto"</formula>
    </cfRule>
    <cfRule type="cellIs" dxfId="832" priority="142" operator="equal">
      <formula>"Moderado"</formula>
    </cfRule>
    <cfRule type="cellIs" dxfId="831" priority="143" operator="equal">
      <formula>"Bajo"</formula>
    </cfRule>
  </conditionalFormatting>
  <conditionalFormatting sqref="H34">
    <cfRule type="cellIs" dxfId="830" priority="135" operator="equal">
      <formula>"Muy Alta"</formula>
    </cfRule>
    <cfRule type="cellIs" dxfId="829" priority="136" operator="equal">
      <formula>"Alta"</formula>
    </cfRule>
    <cfRule type="cellIs" dxfId="828" priority="137" operator="equal">
      <formula>"Media"</formula>
    </cfRule>
    <cfRule type="cellIs" dxfId="827" priority="138" operator="equal">
      <formula>"Baja"</formula>
    </cfRule>
    <cfRule type="cellIs" dxfId="826" priority="139" operator="equal">
      <formula>"Muy Baja"</formula>
    </cfRule>
  </conditionalFormatting>
  <conditionalFormatting sqref="N34">
    <cfRule type="cellIs" dxfId="825" priority="131" operator="equal">
      <formula>"Extremo"</formula>
    </cfRule>
    <cfRule type="cellIs" dxfId="824" priority="132" operator="equal">
      <formula>"Alto"</formula>
    </cfRule>
    <cfRule type="cellIs" dxfId="823" priority="133" operator="equal">
      <formula>"Moderado"</formula>
    </cfRule>
    <cfRule type="cellIs" dxfId="822" priority="134" operator="equal">
      <formula>"Bajo"</formula>
    </cfRule>
  </conditionalFormatting>
  <conditionalFormatting sqref="Y34:Y39">
    <cfRule type="cellIs" dxfId="821" priority="126" operator="equal">
      <formula>"Muy Alta"</formula>
    </cfRule>
    <cfRule type="cellIs" dxfId="820" priority="127" operator="equal">
      <formula>"Alta"</formula>
    </cfRule>
    <cfRule type="cellIs" dxfId="819" priority="128" operator="equal">
      <formula>"Media"</formula>
    </cfRule>
    <cfRule type="cellIs" dxfId="818" priority="129" operator="equal">
      <formula>"Baja"</formula>
    </cfRule>
    <cfRule type="cellIs" dxfId="817" priority="130" operator="equal">
      <formula>"Muy Baja"</formula>
    </cfRule>
  </conditionalFormatting>
  <conditionalFormatting sqref="AA34:AA39">
    <cfRule type="cellIs" dxfId="816" priority="121" operator="equal">
      <formula>"Catastrófico"</formula>
    </cfRule>
    <cfRule type="cellIs" dxfId="815" priority="122" operator="equal">
      <formula>"Mayor"</formula>
    </cfRule>
    <cfRule type="cellIs" dxfId="814" priority="123" operator="equal">
      <formula>"Moderado"</formula>
    </cfRule>
    <cfRule type="cellIs" dxfId="813" priority="124" operator="equal">
      <formula>"Menor"</formula>
    </cfRule>
    <cfRule type="cellIs" dxfId="812" priority="125" operator="equal">
      <formula>"Leve"</formula>
    </cfRule>
  </conditionalFormatting>
  <conditionalFormatting sqref="AC34:AC39">
    <cfRule type="cellIs" dxfId="811" priority="117" operator="equal">
      <formula>"Extremo"</formula>
    </cfRule>
    <cfRule type="cellIs" dxfId="810" priority="118" operator="equal">
      <formula>"Alto"</formula>
    </cfRule>
    <cfRule type="cellIs" dxfId="809" priority="119" operator="equal">
      <formula>"Moderado"</formula>
    </cfRule>
    <cfRule type="cellIs" dxfId="808" priority="120" operator="equal">
      <formula>"Bajo"</formula>
    </cfRule>
  </conditionalFormatting>
  <conditionalFormatting sqref="H40">
    <cfRule type="cellIs" dxfId="807" priority="112" operator="equal">
      <formula>"Muy Alta"</formula>
    </cfRule>
    <cfRule type="cellIs" dxfId="806" priority="113" operator="equal">
      <formula>"Alta"</formula>
    </cfRule>
    <cfRule type="cellIs" dxfId="805" priority="114" operator="equal">
      <formula>"Media"</formula>
    </cfRule>
    <cfRule type="cellIs" dxfId="804" priority="115" operator="equal">
      <formula>"Baja"</formula>
    </cfRule>
    <cfRule type="cellIs" dxfId="803" priority="116" operator="equal">
      <formula>"Muy Baja"</formula>
    </cfRule>
  </conditionalFormatting>
  <conditionalFormatting sqref="N40">
    <cfRule type="cellIs" dxfId="802" priority="108" operator="equal">
      <formula>"Extremo"</formula>
    </cfRule>
    <cfRule type="cellIs" dxfId="801" priority="109" operator="equal">
      <formula>"Alto"</formula>
    </cfRule>
    <cfRule type="cellIs" dxfId="800" priority="110" operator="equal">
      <formula>"Moderado"</formula>
    </cfRule>
    <cfRule type="cellIs" dxfId="799" priority="111" operator="equal">
      <formula>"Bajo"</formula>
    </cfRule>
  </conditionalFormatting>
  <conditionalFormatting sqref="Y40:Y45">
    <cfRule type="cellIs" dxfId="798" priority="103" operator="equal">
      <formula>"Muy Alta"</formula>
    </cfRule>
    <cfRule type="cellIs" dxfId="797" priority="104" operator="equal">
      <formula>"Alta"</formula>
    </cfRule>
    <cfRule type="cellIs" dxfId="796" priority="105" operator="equal">
      <formula>"Media"</formula>
    </cfRule>
    <cfRule type="cellIs" dxfId="795" priority="106" operator="equal">
      <formula>"Baja"</formula>
    </cfRule>
    <cfRule type="cellIs" dxfId="794" priority="107" operator="equal">
      <formula>"Muy Baja"</formula>
    </cfRule>
  </conditionalFormatting>
  <conditionalFormatting sqref="AA40:AA45">
    <cfRule type="cellIs" dxfId="793" priority="98" operator="equal">
      <formula>"Catastrófico"</formula>
    </cfRule>
    <cfRule type="cellIs" dxfId="792" priority="99" operator="equal">
      <formula>"Mayor"</formula>
    </cfRule>
    <cfRule type="cellIs" dxfId="791" priority="100" operator="equal">
      <formula>"Moderado"</formula>
    </cfRule>
    <cfRule type="cellIs" dxfId="790" priority="101" operator="equal">
      <formula>"Menor"</formula>
    </cfRule>
    <cfRule type="cellIs" dxfId="789" priority="102" operator="equal">
      <formula>"Leve"</formula>
    </cfRule>
  </conditionalFormatting>
  <conditionalFormatting sqref="AC40:AC45">
    <cfRule type="cellIs" dxfId="788" priority="94" operator="equal">
      <formula>"Extremo"</formula>
    </cfRule>
    <cfRule type="cellIs" dxfId="787" priority="95" operator="equal">
      <formula>"Alto"</formula>
    </cfRule>
    <cfRule type="cellIs" dxfId="786" priority="96" operator="equal">
      <formula>"Moderado"</formula>
    </cfRule>
    <cfRule type="cellIs" dxfId="785" priority="97" operator="equal">
      <formula>"Bajo"</formula>
    </cfRule>
  </conditionalFormatting>
  <conditionalFormatting sqref="H46">
    <cfRule type="cellIs" dxfId="784" priority="89" operator="equal">
      <formula>"Muy Alta"</formula>
    </cfRule>
    <cfRule type="cellIs" dxfId="783" priority="90" operator="equal">
      <formula>"Alta"</formula>
    </cfRule>
    <cfRule type="cellIs" dxfId="782" priority="91" operator="equal">
      <formula>"Media"</formula>
    </cfRule>
    <cfRule type="cellIs" dxfId="781" priority="92" operator="equal">
      <formula>"Baja"</formula>
    </cfRule>
    <cfRule type="cellIs" dxfId="780" priority="93" operator="equal">
      <formula>"Muy Baja"</formula>
    </cfRule>
  </conditionalFormatting>
  <conditionalFormatting sqref="N46">
    <cfRule type="cellIs" dxfId="779" priority="85" operator="equal">
      <formula>"Extremo"</formula>
    </cfRule>
    <cfRule type="cellIs" dxfId="778" priority="86" operator="equal">
      <formula>"Alto"</formula>
    </cfRule>
    <cfRule type="cellIs" dxfId="777" priority="87" operator="equal">
      <formula>"Moderado"</formula>
    </cfRule>
    <cfRule type="cellIs" dxfId="776" priority="88" operator="equal">
      <formula>"Bajo"</formula>
    </cfRule>
  </conditionalFormatting>
  <conditionalFormatting sqref="Y46:Y51">
    <cfRule type="cellIs" dxfId="775" priority="80" operator="equal">
      <formula>"Muy Alta"</formula>
    </cfRule>
    <cfRule type="cellIs" dxfId="774" priority="81" operator="equal">
      <formula>"Alta"</formula>
    </cfRule>
    <cfRule type="cellIs" dxfId="773" priority="82" operator="equal">
      <formula>"Media"</formula>
    </cfRule>
    <cfRule type="cellIs" dxfId="772" priority="83" operator="equal">
      <formula>"Baja"</formula>
    </cfRule>
    <cfRule type="cellIs" dxfId="771" priority="84" operator="equal">
      <formula>"Muy Baja"</formula>
    </cfRule>
  </conditionalFormatting>
  <conditionalFormatting sqref="AA46:AA51">
    <cfRule type="cellIs" dxfId="770" priority="75" operator="equal">
      <formula>"Catastrófico"</formula>
    </cfRule>
    <cfRule type="cellIs" dxfId="769" priority="76" operator="equal">
      <formula>"Mayor"</formula>
    </cfRule>
    <cfRule type="cellIs" dxfId="768" priority="77" operator="equal">
      <formula>"Moderado"</formula>
    </cfRule>
    <cfRule type="cellIs" dxfId="767" priority="78" operator="equal">
      <formula>"Menor"</formula>
    </cfRule>
    <cfRule type="cellIs" dxfId="766" priority="79" operator="equal">
      <formula>"Leve"</formula>
    </cfRule>
  </conditionalFormatting>
  <conditionalFormatting sqref="AC46:AC51">
    <cfRule type="cellIs" dxfId="765" priority="71" operator="equal">
      <formula>"Extremo"</formula>
    </cfRule>
    <cfRule type="cellIs" dxfId="764" priority="72" operator="equal">
      <formula>"Alto"</formula>
    </cfRule>
    <cfRule type="cellIs" dxfId="763" priority="73" operator="equal">
      <formula>"Moderado"</formula>
    </cfRule>
    <cfRule type="cellIs" dxfId="762" priority="74" operator="equal">
      <formula>"Bajo"</formula>
    </cfRule>
  </conditionalFormatting>
  <conditionalFormatting sqref="H52">
    <cfRule type="cellIs" dxfId="761" priority="66" operator="equal">
      <formula>"Muy Alta"</formula>
    </cfRule>
    <cfRule type="cellIs" dxfId="760" priority="67" operator="equal">
      <formula>"Alta"</formula>
    </cfRule>
    <cfRule type="cellIs" dxfId="759" priority="68" operator="equal">
      <formula>"Media"</formula>
    </cfRule>
    <cfRule type="cellIs" dxfId="758" priority="69" operator="equal">
      <formula>"Baja"</formula>
    </cfRule>
    <cfRule type="cellIs" dxfId="757" priority="70" operator="equal">
      <formula>"Muy Baja"</formula>
    </cfRule>
  </conditionalFormatting>
  <conditionalFormatting sqref="N52">
    <cfRule type="cellIs" dxfId="756" priority="62" operator="equal">
      <formula>"Extremo"</formula>
    </cfRule>
    <cfRule type="cellIs" dxfId="755" priority="63" operator="equal">
      <formula>"Alto"</formula>
    </cfRule>
    <cfRule type="cellIs" dxfId="754" priority="64" operator="equal">
      <formula>"Moderado"</formula>
    </cfRule>
    <cfRule type="cellIs" dxfId="753" priority="65" operator="equal">
      <formula>"Bajo"</formula>
    </cfRule>
  </conditionalFormatting>
  <conditionalFormatting sqref="Y52:Y57">
    <cfRule type="cellIs" dxfId="752" priority="57" operator="equal">
      <formula>"Muy Alta"</formula>
    </cfRule>
    <cfRule type="cellIs" dxfId="751" priority="58" operator="equal">
      <formula>"Alta"</formula>
    </cfRule>
    <cfRule type="cellIs" dxfId="750" priority="59" operator="equal">
      <formula>"Media"</formula>
    </cfRule>
    <cfRule type="cellIs" dxfId="749" priority="60" operator="equal">
      <formula>"Baja"</formula>
    </cfRule>
    <cfRule type="cellIs" dxfId="748" priority="61" operator="equal">
      <formula>"Muy Baja"</formula>
    </cfRule>
  </conditionalFormatting>
  <conditionalFormatting sqref="AA52:AA57">
    <cfRule type="cellIs" dxfId="747" priority="52" operator="equal">
      <formula>"Catastrófico"</formula>
    </cfRule>
    <cfRule type="cellIs" dxfId="746" priority="53" operator="equal">
      <formula>"Mayor"</formula>
    </cfRule>
    <cfRule type="cellIs" dxfId="745" priority="54" operator="equal">
      <formula>"Moderado"</formula>
    </cfRule>
    <cfRule type="cellIs" dxfId="744" priority="55" operator="equal">
      <formula>"Menor"</formula>
    </cfRule>
    <cfRule type="cellIs" dxfId="743" priority="56" operator="equal">
      <formula>"Leve"</formula>
    </cfRule>
  </conditionalFormatting>
  <conditionalFormatting sqref="AC52:AC57">
    <cfRule type="cellIs" dxfId="742" priority="48" operator="equal">
      <formula>"Extremo"</formula>
    </cfRule>
    <cfRule type="cellIs" dxfId="741" priority="49" operator="equal">
      <formula>"Alto"</formula>
    </cfRule>
    <cfRule type="cellIs" dxfId="740" priority="50" operator="equal">
      <formula>"Moderado"</formula>
    </cfRule>
    <cfRule type="cellIs" dxfId="739" priority="51" operator="equal">
      <formula>"Bajo"</formula>
    </cfRule>
  </conditionalFormatting>
  <conditionalFormatting sqref="N58">
    <cfRule type="cellIs" dxfId="738" priority="39" operator="equal">
      <formula>"Extremo"</formula>
    </cfRule>
    <cfRule type="cellIs" dxfId="737" priority="40" operator="equal">
      <formula>"Alto"</formula>
    </cfRule>
    <cfRule type="cellIs" dxfId="736" priority="41" operator="equal">
      <formula>"Moderado"</formula>
    </cfRule>
    <cfRule type="cellIs" dxfId="735" priority="42" operator="equal">
      <formula>"Bajo"</formula>
    </cfRule>
  </conditionalFormatting>
  <conditionalFormatting sqref="Y58:Y63">
    <cfRule type="cellIs" dxfId="734" priority="34" operator="equal">
      <formula>"Muy Alta"</formula>
    </cfRule>
    <cfRule type="cellIs" dxfId="733" priority="35" operator="equal">
      <formula>"Alta"</formula>
    </cfRule>
    <cfRule type="cellIs" dxfId="732" priority="36" operator="equal">
      <formula>"Media"</formula>
    </cfRule>
    <cfRule type="cellIs" dxfId="731" priority="37" operator="equal">
      <formula>"Baja"</formula>
    </cfRule>
    <cfRule type="cellIs" dxfId="730" priority="38" operator="equal">
      <formula>"Muy Baja"</formula>
    </cfRule>
  </conditionalFormatting>
  <conditionalFormatting sqref="AA58:AA63">
    <cfRule type="cellIs" dxfId="729" priority="29" operator="equal">
      <formula>"Catastrófico"</formula>
    </cfRule>
    <cfRule type="cellIs" dxfId="728" priority="30" operator="equal">
      <formula>"Mayor"</formula>
    </cfRule>
    <cfRule type="cellIs" dxfId="727" priority="31" operator="equal">
      <formula>"Moderado"</formula>
    </cfRule>
    <cfRule type="cellIs" dxfId="726" priority="32" operator="equal">
      <formula>"Menor"</formula>
    </cfRule>
    <cfRule type="cellIs" dxfId="725" priority="33" operator="equal">
      <formula>"Leve"</formula>
    </cfRule>
  </conditionalFormatting>
  <conditionalFormatting sqref="AC58:AC63">
    <cfRule type="cellIs" dxfId="724" priority="25" operator="equal">
      <formula>"Extremo"</formula>
    </cfRule>
    <cfRule type="cellIs" dxfId="723" priority="26" operator="equal">
      <formula>"Alto"</formula>
    </cfRule>
    <cfRule type="cellIs" dxfId="722" priority="27" operator="equal">
      <formula>"Moderado"</formula>
    </cfRule>
    <cfRule type="cellIs" dxfId="721" priority="28" operator="equal">
      <formula>"Bajo"</formula>
    </cfRule>
  </conditionalFormatting>
  <conditionalFormatting sqref="H64">
    <cfRule type="cellIs" dxfId="720" priority="20" operator="equal">
      <formula>"Muy Alta"</formula>
    </cfRule>
    <cfRule type="cellIs" dxfId="719" priority="21" operator="equal">
      <formula>"Alta"</formula>
    </cfRule>
    <cfRule type="cellIs" dxfId="718" priority="22" operator="equal">
      <formula>"Media"</formula>
    </cfRule>
    <cfRule type="cellIs" dxfId="717" priority="23" operator="equal">
      <formula>"Baja"</formula>
    </cfRule>
    <cfRule type="cellIs" dxfId="716" priority="24" operator="equal">
      <formula>"Muy Baja"</formula>
    </cfRule>
  </conditionalFormatting>
  <conditionalFormatting sqref="N64">
    <cfRule type="cellIs" dxfId="715" priority="16" operator="equal">
      <formula>"Extremo"</formula>
    </cfRule>
    <cfRule type="cellIs" dxfId="714" priority="17" operator="equal">
      <formula>"Alto"</formula>
    </cfRule>
    <cfRule type="cellIs" dxfId="713" priority="18" operator="equal">
      <formula>"Moderado"</formula>
    </cfRule>
    <cfRule type="cellIs" dxfId="712" priority="19" operator="equal">
      <formula>"Bajo"</formula>
    </cfRule>
  </conditionalFormatting>
  <conditionalFormatting sqref="Y64:Y69">
    <cfRule type="cellIs" dxfId="711" priority="11" operator="equal">
      <formula>"Muy Alta"</formula>
    </cfRule>
    <cfRule type="cellIs" dxfId="710" priority="12" operator="equal">
      <formula>"Alta"</formula>
    </cfRule>
    <cfRule type="cellIs" dxfId="709" priority="13" operator="equal">
      <formula>"Media"</formula>
    </cfRule>
    <cfRule type="cellIs" dxfId="708" priority="14" operator="equal">
      <formula>"Baja"</formula>
    </cfRule>
    <cfRule type="cellIs" dxfId="707" priority="15" operator="equal">
      <formula>"Muy Baja"</formula>
    </cfRule>
  </conditionalFormatting>
  <conditionalFormatting sqref="AA64:AA69">
    <cfRule type="cellIs" dxfId="706" priority="6" operator="equal">
      <formula>"Catastrófico"</formula>
    </cfRule>
    <cfRule type="cellIs" dxfId="705" priority="7" operator="equal">
      <formula>"Mayor"</formula>
    </cfRule>
    <cfRule type="cellIs" dxfId="704" priority="8" operator="equal">
      <formula>"Moderado"</formula>
    </cfRule>
    <cfRule type="cellIs" dxfId="703" priority="9" operator="equal">
      <formula>"Menor"</formula>
    </cfRule>
    <cfRule type="cellIs" dxfId="702" priority="10" operator="equal">
      <formula>"Leve"</formula>
    </cfRule>
  </conditionalFormatting>
  <conditionalFormatting sqref="AC64:AC69">
    <cfRule type="cellIs" dxfId="701" priority="2" operator="equal">
      <formula>"Extremo"</formula>
    </cfRule>
    <cfRule type="cellIs" dxfId="700" priority="3" operator="equal">
      <formula>"Alto"</formula>
    </cfRule>
    <cfRule type="cellIs" dxfId="699" priority="4" operator="equal">
      <formula>"Moderado"</formula>
    </cfRule>
    <cfRule type="cellIs" dxfId="698" priority="5" operator="equal">
      <formula>"Bajo"</formula>
    </cfRule>
  </conditionalFormatting>
  <conditionalFormatting sqref="K10:K69">
    <cfRule type="containsText" dxfId="697"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B08792E-1295-4076-B1C4-E8993D800907}">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6797B6C-E72E-4C44-BDA4-096871E84291}">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D3EEA8F1-AAFB-43CE-8441-F01D17A7A1F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4039BD72-FEE6-4ACB-B8F2-78D47B25EF63}">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344C4026-774A-4A87-8E5B-1A98664878CC}">
          <x14:formula1>
            <xm:f>IF(OR(AD10='Opciones Tratamiento'!$B$2,AD10='Opciones Tratamiento'!$B$3,AD10='Opciones Tratamiento'!$B$4),ISBLANK(AD10),ISTEXT(AD10))</xm:f>
          </x14:formula1>
          <xm:sqref>AE10:AE69</xm:sqref>
        </x14:dataValidation>
        <x14:dataValidation type="list" allowBlank="1" showInputMessage="1" showErrorMessage="1" xr:uid="{3DA0CA20-6B8B-4AA9-A574-C47116DFF126}">
          <x14:formula1>
            <xm:f>'Tabla Impacto'!$F$210:$F$221</xm:f>
          </x14:formula1>
          <xm:sqref>J10:J69</xm:sqref>
        </x14:dataValidation>
        <x14:dataValidation type="list" allowBlank="1" showInputMessage="1" showErrorMessage="1" xr:uid="{1C1B6034-C69D-42A4-B888-DB1F49976D14}">
          <x14:formula1>
            <xm:f>'Opciones Tratamiento'!$B$2:$B$5</xm:f>
          </x14:formula1>
          <xm:sqref>AD10:AD69</xm:sqref>
        </x14:dataValidation>
        <x14:dataValidation type="list" allowBlank="1" showInputMessage="1" showErrorMessage="1" xr:uid="{6D3CCDCB-6528-4581-9E59-AD297DB56214}">
          <x14:formula1>
            <xm:f>'Opciones Tratamiento'!$E$2:$E$4</xm:f>
          </x14:formula1>
          <xm:sqref>B10:B69</xm:sqref>
        </x14:dataValidation>
        <x14:dataValidation type="list" allowBlank="1" showInputMessage="1" showErrorMessage="1" xr:uid="{B17E2F68-47E0-441E-B3F1-07334F200888}">
          <x14:formula1>
            <xm:f>'Opciones Tratamiento'!$B$13:$B$19</xm:f>
          </x14:formula1>
          <xm:sqref>F10:F69</xm:sqref>
        </x14:dataValidation>
        <x14:dataValidation type="list" allowBlank="1" showInputMessage="1" showErrorMessage="1" xr:uid="{1231C47D-A9FC-493B-A6FA-CC7ECF77FF51}">
          <x14:formula1>
            <xm:f>'Tabla Valoración controles'!$D$13:$D$14</xm:f>
          </x14:formula1>
          <xm:sqref>W10:W69</xm:sqref>
        </x14:dataValidation>
        <x14:dataValidation type="list" allowBlank="1" showInputMessage="1" showErrorMessage="1" xr:uid="{C5A5F5F4-EA05-4271-9DFD-621FD019B84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5F254013-379B-4EE0-A40E-350A475A9CF1}">
          <x14:formula1>
            <xm:f>'Tabla Valoración controles'!$D$11:$D$12</xm:f>
          </x14:formula1>
          <xm:sqref>V10:V69</xm:sqref>
        </x14:dataValidation>
        <x14:dataValidation type="list" allowBlank="1" showInputMessage="1" showErrorMessage="1" xr:uid="{9EB10ABC-ADEF-4EC6-BE98-E1F1A1A8DE9F}">
          <x14:formula1>
            <xm:f>'Tabla Valoración controles'!$D$9:$D$10</xm:f>
          </x14:formula1>
          <xm:sqref>U10:U69</xm:sqref>
        </x14:dataValidation>
        <x14:dataValidation type="list" allowBlank="1" showInputMessage="1" showErrorMessage="1" xr:uid="{F08E2C05-8274-4822-9D78-6490A1225989}">
          <x14:formula1>
            <xm:f>'Tabla Valoración controles'!$D$7:$D$8</xm:f>
          </x14:formula1>
          <xm:sqref>S10:S69</xm:sqref>
        </x14:dataValidation>
        <x14:dataValidation type="list" allowBlank="1" showInputMessage="1" showErrorMessage="1" xr:uid="{F8A06A4A-A673-4E9F-9F6A-6355CFA261E9}">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FE4CE-ED73-4405-AD37-CBBE0FDB5D10}">
  <sheetPr>
    <tabColor rgb="FF00B0F0"/>
  </sheetPr>
  <dimension ref="A1:BP72"/>
  <sheetViews>
    <sheetView topLeftCell="A7" zoomScale="59" zoomScaleNormal="59" workbookViewId="0">
      <pane xSplit="11" ySplit="3" topLeftCell="T10" activePane="bottomRight" state="frozen"/>
      <selection activeCell="A7" sqref="A7"/>
      <selection pane="topRight" activeCell="L7" sqref="L7"/>
      <selection pane="bottomLeft" activeCell="A10" sqref="A10"/>
      <selection pane="bottomRight" activeCell="AH13" sqref="AH13"/>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134</v>
      </c>
      <c r="C10" s="220" t="s">
        <v>277</v>
      </c>
      <c r="D10" s="220" t="s">
        <v>236</v>
      </c>
      <c r="E10" s="232" t="s">
        <v>247</v>
      </c>
      <c r="F10" s="220" t="s">
        <v>123</v>
      </c>
      <c r="G10" s="223">
        <v>26</v>
      </c>
      <c r="H10" s="226" t="str">
        <f>IF(G10&lt;=0,"",IF(G10&lt;=2,"Muy Baja",IF(G10&lt;=24,"Baja",IF(G10&lt;=500,"Media",IF(G10&lt;=5000,"Alta","Muy Alta")))))</f>
        <v>Media</v>
      </c>
      <c r="I10" s="214">
        <f>IF(H10="","",IF(H10="Muy Baja",0.2,IF(H10="Baja",0.4,IF(H10="Media",0.6,IF(H10="Alta",0.8,IF(H10="Muy Alta",1,))))))</f>
        <v>0.6</v>
      </c>
      <c r="J10" s="229" t="s">
        <v>155</v>
      </c>
      <c r="K10" s="214"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6"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4">
        <f ca="1">IF(L10="","",IF(L10="Leve",0.2,IF(L10="Menor",0.4,IF(L10="Moderado",0.6,IF(L10="Mayor",0.8,IF(L10="Catastrófico",1,))))))</f>
        <v>0.6</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278</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0.36</v>
      </c>
      <c r="Y10" s="131" t="str">
        <f>IFERROR(IF(X10="","",IF(X10&lt;=0.2,"Muy Baja",IF(X10&lt;=0.4,"Baja",IF(X10&lt;=0.6,"Media",IF(X10&lt;=0.8,"Alta","Muy Alta"))))),"")</f>
        <v>Baja</v>
      </c>
      <c r="Z10" s="132">
        <f>+X10</f>
        <v>0.36</v>
      </c>
      <c r="AA10" s="131" t="str">
        <f ca="1">IFERROR(IF(AB10="","",IF(AB10&lt;=0.2,"Leve",IF(AB10&lt;=0.4,"Menor",IF(AB10&lt;=0.6,"Moderado",IF(AB10&lt;=0.8,"Mayor","Catastrófico"))))),"")</f>
        <v>Moderado</v>
      </c>
      <c r="AB10" s="132">
        <f ca="1">IFERROR(IF(Q10="Impacto",(M10-(+M10*T10)),IF(Q10="Probabilidad",M10,"")),"")</f>
        <v>0.6</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279</v>
      </c>
      <c r="AF10" s="135" t="s">
        <v>280</v>
      </c>
      <c r="AG10" s="137">
        <v>44562</v>
      </c>
      <c r="AH10" s="137">
        <v>44926</v>
      </c>
      <c r="AI10" s="135" t="s">
        <v>281</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304</v>
      </c>
      <c r="Q11" s="127" t="str">
        <f>IF(OR(R11="Preventivo",R11="Detectivo"),"Probabilidad",IF(R11="Correctivo","Impacto",""))</f>
        <v>Probabilidad</v>
      </c>
      <c r="R11" s="128" t="s">
        <v>14</v>
      </c>
      <c r="S11" s="128" t="s">
        <v>9</v>
      </c>
      <c r="T11" s="129" t="str">
        <f t="shared" ref="T11:T15" si="0">IF(AND(R11="Preventivo",S11="Automático"),"50%",IF(AND(R11="Preventivo",S11="Manual"),"40%",IF(AND(R11="Detectivo",S11="Automático"),"40%",IF(AND(R11="Detectivo",S11="Manual"),"30%",IF(AND(R11="Correctivo",S11="Automático"),"35%",IF(AND(R11="Correctivo",S11="Manual"),"25%",""))))))</f>
        <v>40%</v>
      </c>
      <c r="U11" s="128" t="s">
        <v>19</v>
      </c>
      <c r="V11" s="128" t="s">
        <v>23</v>
      </c>
      <c r="W11" s="128" t="s">
        <v>119</v>
      </c>
      <c r="X11" s="130">
        <f>IFERROR(IF(AND(Q10="Probabilidad",Q11="Probabilidad"),(Z10-(+Z10*T11)),IF(Q11="Probabilidad",(I10-(+I10*T11)),IF(Q11="Impacto",Z10,""))),"")</f>
        <v>0.216</v>
      </c>
      <c r="Y11" s="131" t="str">
        <f t="shared" ref="Y11:Y69" si="1">IFERROR(IF(X11="","",IF(X11&lt;=0.2,"Muy Baja",IF(X11&lt;=0.4,"Baja",IF(X11&lt;=0.6,"Media",IF(X11&lt;=0.8,"Alta","Muy Alta"))))),"")</f>
        <v>Baja</v>
      </c>
      <c r="Z11" s="132">
        <f t="shared" ref="Z11:Z15" si="2">+X11</f>
        <v>0.216</v>
      </c>
      <c r="AA11" s="131" t="str">
        <f t="shared" ref="AA11:AA69" ca="1" si="3">IFERROR(IF(AB11="","",IF(AB11&lt;=0.2,"Leve",IF(AB11&lt;=0.4,"Menor",IF(AB11&lt;=0.6,"Moderado",IF(AB11&lt;=0.8,"Mayor","Catastrófico"))))),"")</f>
        <v>Moderado</v>
      </c>
      <c r="AB11" s="132">
        <f ca="1">IFERROR(IF(AND(Q10="Impacto",Q11="Impacto"),(AB10-(+AB10*T11)),IF(Q11="Impacto",($M$10-(+$M$10*T11)),IF(Q11="Probabilidad",AB10,""))),"")</f>
        <v>0.6</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305</v>
      </c>
      <c r="AF11" s="135" t="s">
        <v>307</v>
      </c>
      <c r="AG11" s="137">
        <v>44562</v>
      </c>
      <c r="AH11" s="137">
        <v>44926</v>
      </c>
      <c r="AI11" s="135" t="s">
        <v>306</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282</v>
      </c>
      <c r="Q12" s="127" t="str">
        <f>IF(OR(R12="Preventivo",R12="Detectivo"),"Probabilidad",IF(R12="Correctivo","Impacto",""))</f>
        <v>Probabilidad</v>
      </c>
      <c r="R12" s="128" t="s">
        <v>15</v>
      </c>
      <c r="S12" s="128" t="s">
        <v>9</v>
      </c>
      <c r="T12" s="129" t="str">
        <f t="shared" si="0"/>
        <v>30%</v>
      </c>
      <c r="U12" s="128" t="s">
        <v>20</v>
      </c>
      <c r="V12" s="128" t="s">
        <v>23</v>
      </c>
      <c r="W12" s="128" t="s">
        <v>120</v>
      </c>
      <c r="X12" s="130">
        <f>IFERROR(IF(AND(Q11="Probabilidad",Q12="Probabilidad"),(Z11-(+Z11*T12)),IF(AND(Q11="Impacto",Q12="Probabilidad"),(Z10-(+Z10*T12)),IF(Q12="Impacto",Z11,""))),"")</f>
        <v>0.1512</v>
      </c>
      <c r="Y12" s="131" t="str">
        <f t="shared" si="1"/>
        <v>Muy Baja</v>
      </c>
      <c r="Z12" s="132">
        <f t="shared" si="2"/>
        <v>0.1512</v>
      </c>
      <c r="AA12" s="131" t="str">
        <f t="shared" ca="1" si="3"/>
        <v>Moderado</v>
      </c>
      <c r="AB12" s="132">
        <f ca="1">IFERROR(IF(AND(Q11="Impacto",Q12="Impacto"),(AB11-(+AB11*T12)),IF(AND(Q11="Probabilidad",Q12="Impacto"),(AB10-(+AB10*T12)),IF(Q12="Probabilidad",AB11,""))),"")</f>
        <v>0.6</v>
      </c>
      <c r="AC12" s="133" t="str">
        <f t="shared" ca="1" si="4"/>
        <v>Moderado</v>
      </c>
      <c r="AD12" s="134" t="s">
        <v>136</v>
      </c>
      <c r="AE12" s="135" t="s">
        <v>283</v>
      </c>
      <c r="AF12" s="136" t="s">
        <v>284</v>
      </c>
      <c r="AG12" s="137">
        <v>44562</v>
      </c>
      <c r="AH12" s="137">
        <v>44926</v>
      </c>
      <c r="AI12" s="135" t="s">
        <v>285</v>
      </c>
      <c r="AJ12" s="136"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20"/>
      <c r="E16" s="232"/>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21"/>
      <c r="E17" s="233"/>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21"/>
      <c r="E18" s="233"/>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21"/>
      <c r="E19" s="233"/>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21"/>
      <c r="E20" s="233"/>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22"/>
      <c r="E21" s="234"/>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696" priority="227" operator="equal">
      <formula>"Muy Alta"</formula>
    </cfRule>
    <cfRule type="cellIs" dxfId="695" priority="228" operator="equal">
      <formula>"Alta"</formula>
    </cfRule>
    <cfRule type="cellIs" dxfId="694" priority="229" operator="equal">
      <formula>"Media"</formula>
    </cfRule>
    <cfRule type="cellIs" dxfId="693" priority="230" operator="equal">
      <formula>"Baja"</formula>
    </cfRule>
    <cfRule type="cellIs" dxfId="692" priority="231" operator="equal">
      <formula>"Muy Baja"</formula>
    </cfRule>
  </conditionalFormatting>
  <conditionalFormatting sqref="L10 L16 L22 L28 L34 L40 L46 L52 L58 L64">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fRule type="cellIs" dxfId="687" priority="226" operator="equal">
      <formula>"Leve"</formula>
    </cfRule>
  </conditionalFormatting>
  <conditionalFormatting sqref="N10">
    <cfRule type="cellIs" dxfId="686" priority="218" operator="equal">
      <formula>"Extremo"</formula>
    </cfRule>
    <cfRule type="cellIs" dxfId="685" priority="219" operator="equal">
      <formula>"Alto"</formula>
    </cfRule>
    <cfRule type="cellIs" dxfId="684" priority="220" operator="equal">
      <formula>"Moderado"</formula>
    </cfRule>
    <cfRule type="cellIs" dxfId="683" priority="221" operator="equal">
      <formula>"Bajo"</formula>
    </cfRule>
  </conditionalFormatting>
  <conditionalFormatting sqref="Y10:Y15">
    <cfRule type="cellIs" dxfId="682" priority="213" operator="equal">
      <formula>"Muy Alta"</formula>
    </cfRule>
    <cfRule type="cellIs" dxfId="681" priority="214" operator="equal">
      <formula>"Alta"</formula>
    </cfRule>
    <cfRule type="cellIs" dxfId="680" priority="215" operator="equal">
      <formula>"Media"</formula>
    </cfRule>
    <cfRule type="cellIs" dxfId="679" priority="216" operator="equal">
      <formula>"Baja"</formula>
    </cfRule>
    <cfRule type="cellIs" dxfId="678" priority="217" operator="equal">
      <formula>"Muy Baja"</formula>
    </cfRule>
  </conditionalFormatting>
  <conditionalFormatting sqref="AA10:AA15">
    <cfRule type="cellIs" dxfId="677" priority="208" operator="equal">
      <formula>"Catastrófico"</formula>
    </cfRule>
    <cfRule type="cellIs" dxfId="676" priority="209" operator="equal">
      <formula>"Mayor"</formula>
    </cfRule>
    <cfRule type="cellIs" dxfId="675" priority="210" operator="equal">
      <formula>"Moderado"</formula>
    </cfRule>
    <cfRule type="cellIs" dxfId="674" priority="211" operator="equal">
      <formula>"Menor"</formula>
    </cfRule>
    <cfRule type="cellIs" dxfId="673" priority="212" operator="equal">
      <formula>"Leve"</formula>
    </cfRule>
  </conditionalFormatting>
  <conditionalFormatting sqref="AC10:AC15">
    <cfRule type="cellIs" dxfId="672" priority="204" operator="equal">
      <formula>"Extremo"</formula>
    </cfRule>
    <cfRule type="cellIs" dxfId="671" priority="205" operator="equal">
      <formula>"Alto"</formula>
    </cfRule>
    <cfRule type="cellIs" dxfId="670" priority="206" operator="equal">
      <formula>"Moderado"</formula>
    </cfRule>
    <cfRule type="cellIs" dxfId="669" priority="207" operator="equal">
      <formula>"Bajo"</formula>
    </cfRule>
  </conditionalFormatting>
  <conditionalFormatting sqref="H58">
    <cfRule type="cellIs" dxfId="668" priority="43" operator="equal">
      <formula>"Muy Alta"</formula>
    </cfRule>
    <cfRule type="cellIs" dxfId="667" priority="44" operator="equal">
      <formula>"Alta"</formula>
    </cfRule>
    <cfRule type="cellIs" dxfId="666" priority="45" operator="equal">
      <formula>"Media"</formula>
    </cfRule>
    <cfRule type="cellIs" dxfId="665" priority="46" operator="equal">
      <formula>"Baja"</formula>
    </cfRule>
    <cfRule type="cellIs" dxfId="664" priority="47" operator="equal">
      <formula>"Muy Baja"</formula>
    </cfRule>
  </conditionalFormatting>
  <conditionalFormatting sqref="N16">
    <cfRule type="cellIs" dxfId="663" priority="200" operator="equal">
      <formula>"Extremo"</formula>
    </cfRule>
    <cfRule type="cellIs" dxfId="662" priority="201" operator="equal">
      <formula>"Alto"</formula>
    </cfRule>
    <cfRule type="cellIs" dxfId="661" priority="202" operator="equal">
      <formula>"Moderado"</formula>
    </cfRule>
    <cfRule type="cellIs" dxfId="660" priority="203" operator="equal">
      <formula>"Bajo"</formula>
    </cfRule>
  </conditionalFormatting>
  <conditionalFormatting sqref="Y16:Y21">
    <cfRule type="cellIs" dxfId="659" priority="195" operator="equal">
      <formula>"Muy Alta"</formula>
    </cfRule>
    <cfRule type="cellIs" dxfId="658" priority="196" operator="equal">
      <formula>"Alta"</formula>
    </cfRule>
    <cfRule type="cellIs" dxfId="657" priority="197" operator="equal">
      <formula>"Media"</formula>
    </cfRule>
    <cfRule type="cellIs" dxfId="656" priority="198" operator="equal">
      <formula>"Baja"</formula>
    </cfRule>
    <cfRule type="cellIs" dxfId="655" priority="199" operator="equal">
      <formula>"Muy Baja"</formula>
    </cfRule>
  </conditionalFormatting>
  <conditionalFormatting sqref="AA16:AA21">
    <cfRule type="cellIs" dxfId="654" priority="190" operator="equal">
      <formula>"Catastrófico"</formula>
    </cfRule>
    <cfRule type="cellIs" dxfId="653" priority="191" operator="equal">
      <formula>"Mayor"</formula>
    </cfRule>
    <cfRule type="cellIs" dxfId="652" priority="192" operator="equal">
      <formula>"Moderado"</formula>
    </cfRule>
    <cfRule type="cellIs" dxfId="651" priority="193" operator="equal">
      <formula>"Menor"</formula>
    </cfRule>
    <cfRule type="cellIs" dxfId="650" priority="194" operator="equal">
      <formula>"Leve"</formula>
    </cfRule>
  </conditionalFormatting>
  <conditionalFormatting sqref="AC16:AC21">
    <cfRule type="cellIs" dxfId="649" priority="186" operator="equal">
      <formula>"Extremo"</formula>
    </cfRule>
    <cfRule type="cellIs" dxfId="648" priority="187" operator="equal">
      <formula>"Alto"</formula>
    </cfRule>
    <cfRule type="cellIs" dxfId="647" priority="188" operator="equal">
      <formula>"Moderado"</formula>
    </cfRule>
    <cfRule type="cellIs" dxfId="646" priority="189" operator="equal">
      <formula>"Bajo"</formula>
    </cfRule>
  </conditionalFormatting>
  <conditionalFormatting sqref="H22">
    <cfRule type="cellIs" dxfId="645" priority="181" operator="equal">
      <formula>"Muy Alta"</formula>
    </cfRule>
    <cfRule type="cellIs" dxfId="644" priority="182" operator="equal">
      <formula>"Alta"</formula>
    </cfRule>
    <cfRule type="cellIs" dxfId="643" priority="183" operator="equal">
      <formula>"Media"</formula>
    </cfRule>
    <cfRule type="cellIs" dxfId="642" priority="184" operator="equal">
      <formula>"Baja"</formula>
    </cfRule>
    <cfRule type="cellIs" dxfId="641" priority="185" operator="equal">
      <formula>"Muy Baja"</formula>
    </cfRule>
  </conditionalFormatting>
  <conditionalFormatting sqref="N22">
    <cfRule type="cellIs" dxfId="640" priority="177" operator="equal">
      <formula>"Extremo"</formula>
    </cfRule>
    <cfRule type="cellIs" dxfId="639" priority="178" operator="equal">
      <formula>"Alto"</formula>
    </cfRule>
    <cfRule type="cellIs" dxfId="638" priority="179" operator="equal">
      <formula>"Moderado"</formula>
    </cfRule>
    <cfRule type="cellIs" dxfId="637" priority="180" operator="equal">
      <formula>"Bajo"</formula>
    </cfRule>
  </conditionalFormatting>
  <conditionalFormatting sqref="Y22:Y27">
    <cfRule type="cellIs" dxfId="636" priority="172" operator="equal">
      <formula>"Muy Alta"</formula>
    </cfRule>
    <cfRule type="cellIs" dxfId="635" priority="173" operator="equal">
      <formula>"Alta"</formula>
    </cfRule>
    <cfRule type="cellIs" dxfId="634" priority="174" operator="equal">
      <formula>"Media"</formula>
    </cfRule>
    <cfRule type="cellIs" dxfId="633" priority="175" operator="equal">
      <formula>"Baja"</formula>
    </cfRule>
    <cfRule type="cellIs" dxfId="632" priority="176" operator="equal">
      <formula>"Muy Baja"</formula>
    </cfRule>
  </conditionalFormatting>
  <conditionalFormatting sqref="AA22:AA27">
    <cfRule type="cellIs" dxfId="631" priority="167" operator="equal">
      <formula>"Catastrófico"</formula>
    </cfRule>
    <cfRule type="cellIs" dxfId="630" priority="168" operator="equal">
      <formula>"Mayor"</formula>
    </cfRule>
    <cfRule type="cellIs" dxfId="629" priority="169" operator="equal">
      <formula>"Moderado"</formula>
    </cfRule>
    <cfRule type="cellIs" dxfId="628" priority="170" operator="equal">
      <formula>"Menor"</formula>
    </cfRule>
    <cfRule type="cellIs" dxfId="627" priority="171" operator="equal">
      <formula>"Leve"</formula>
    </cfRule>
  </conditionalFormatting>
  <conditionalFormatting sqref="AC22:AC27">
    <cfRule type="cellIs" dxfId="626" priority="163" operator="equal">
      <formula>"Extremo"</formula>
    </cfRule>
    <cfRule type="cellIs" dxfId="625" priority="164" operator="equal">
      <formula>"Alto"</formula>
    </cfRule>
    <cfRule type="cellIs" dxfId="624" priority="165" operator="equal">
      <formula>"Moderado"</formula>
    </cfRule>
    <cfRule type="cellIs" dxfId="623" priority="166" operator="equal">
      <formula>"Bajo"</formula>
    </cfRule>
  </conditionalFormatting>
  <conditionalFormatting sqref="H28">
    <cfRule type="cellIs" dxfId="622" priority="158" operator="equal">
      <formula>"Muy Alta"</formula>
    </cfRule>
    <cfRule type="cellIs" dxfId="621" priority="159" operator="equal">
      <formula>"Alta"</formula>
    </cfRule>
    <cfRule type="cellIs" dxfId="620" priority="160" operator="equal">
      <formula>"Media"</formula>
    </cfRule>
    <cfRule type="cellIs" dxfId="619" priority="161" operator="equal">
      <formula>"Baja"</formula>
    </cfRule>
    <cfRule type="cellIs" dxfId="618" priority="162" operator="equal">
      <formula>"Muy Baja"</formula>
    </cfRule>
  </conditionalFormatting>
  <conditionalFormatting sqref="N28">
    <cfRule type="cellIs" dxfId="617" priority="154" operator="equal">
      <formula>"Extremo"</formula>
    </cfRule>
    <cfRule type="cellIs" dxfId="616" priority="155" operator="equal">
      <formula>"Alto"</formula>
    </cfRule>
    <cfRule type="cellIs" dxfId="615" priority="156" operator="equal">
      <formula>"Moderado"</formula>
    </cfRule>
    <cfRule type="cellIs" dxfId="614" priority="157" operator="equal">
      <formula>"Bajo"</formula>
    </cfRule>
  </conditionalFormatting>
  <conditionalFormatting sqref="Y28:Y33">
    <cfRule type="cellIs" dxfId="613" priority="149" operator="equal">
      <formula>"Muy Alta"</formula>
    </cfRule>
    <cfRule type="cellIs" dxfId="612" priority="150" operator="equal">
      <formula>"Alta"</formula>
    </cfRule>
    <cfRule type="cellIs" dxfId="611" priority="151" operator="equal">
      <formula>"Media"</formula>
    </cfRule>
    <cfRule type="cellIs" dxfId="610" priority="152" operator="equal">
      <formula>"Baja"</formula>
    </cfRule>
    <cfRule type="cellIs" dxfId="609" priority="153" operator="equal">
      <formula>"Muy Baja"</formula>
    </cfRule>
  </conditionalFormatting>
  <conditionalFormatting sqref="AA28:AA33">
    <cfRule type="cellIs" dxfId="608" priority="144" operator="equal">
      <formula>"Catastrófico"</formula>
    </cfRule>
    <cfRule type="cellIs" dxfId="607" priority="145" operator="equal">
      <formula>"Mayor"</formula>
    </cfRule>
    <cfRule type="cellIs" dxfId="606" priority="146" operator="equal">
      <formula>"Moderado"</formula>
    </cfRule>
    <cfRule type="cellIs" dxfId="605" priority="147" operator="equal">
      <formula>"Menor"</formula>
    </cfRule>
    <cfRule type="cellIs" dxfId="604" priority="148" operator="equal">
      <formula>"Leve"</formula>
    </cfRule>
  </conditionalFormatting>
  <conditionalFormatting sqref="AC28:AC33">
    <cfRule type="cellIs" dxfId="603" priority="140" operator="equal">
      <formula>"Extremo"</formula>
    </cfRule>
    <cfRule type="cellIs" dxfId="602" priority="141" operator="equal">
      <formula>"Alto"</formula>
    </cfRule>
    <cfRule type="cellIs" dxfId="601" priority="142" operator="equal">
      <formula>"Moderado"</formula>
    </cfRule>
    <cfRule type="cellIs" dxfId="600" priority="143" operator="equal">
      <formula>"Bajo"</formula>
    </cfRule>
  </conditionalFormatting>
  <conditionalFormatting sqref="H34">
    <cfRule type="cellIs" dxfId="599" priority="135" operator="equal">
      <formula>"Muy Alta"</formula>
    </cfRule>
    <cfRule type="cellIs" dxfId="598" priority="136" operator="equal">
      <formula>"Alta"</formula>
    </cfRule>
    <cfRule type="cellIs" dxfId="597" priority="137" operator="equal">
      <formula>"Media"</formula>
    </cfRule>
    <cfRule type="cellIs" dxfId="596" priority="138" operator="equal">
      <formula>"Baja"</formula>
    </cfRule>
    <cfRule type="cellIs" dxfId="595" priority="139" operator="equal">
      <formula>"Muy Baja"</formula>
    </cfRule>
  </conditionalFormatting>
  <conditionalFormatting sqref="N34">
    <cfRule type="cellIs" dxfId="594" priority="131" operator="equal">
      <formula>"Extremo"</formula>
    </cfRule>
    <cfRule type="cellIs" dxfId="593" priority="132" operator="equal">
      <formula>"Alto"</formula>
    </cfRule>
    <cfRule type="cellIs" dxfId="592" priority="133" operator="equal">
      <formula>"Moderado"</formula>
    </cfRule>
    <cfRule type="cellIs" dxfId="591" priority="134" operator="equal">
      <formula>"Bajo"</formula>
    </cfRule>
  </conditionalFormatting>
  <conditionalFormatting sqref="Y34:Y39">
    <cfRule type="cellIs" dxfId="590" priority="126" operator="equal">
      <formula>"Muy Alta"</formula>
    </cfRule>
    <cfRule type="cellIs" dxfId="589" priority="127" operator="equal">
      <formula>"Alta"</formula>
    </cfRule>
    <cfRule type="cellIs" dxfId="588" priority="128" operator="equal">
      <formula>"Media"</formula>
    </cfRule>
    <cfRule type="cellIs" dxfId="587" priority="129" operator="equal">
      <formula>"Baja"</formula>
    </cfRule>
    <cfRule type="cellIs" dxfId="586" priority="130" operator="equal">
      <formula>"Muy Baja"</formula>
    </cfRule>
  </conditionalFormatting>
  <conditionalFormatting sqref="AA34:AA39">
    <cfRule type="cellIs" dxfId="585" priority="121" operator="equal">
      <formula>"Catastrófico"</formula>
    </cfRule>
    <cfRule type="cellIs" dxfId="584" priority="122" operator="equal">
      <formula>"Mayor"</formula>
    </cfRule>
    <cfRule type="cellIs" dxfId="583" priority="123" operator="equal">
      <formula>"Moderado"</formula>
    </cfRule>
    <cfRule type="cellIs" dxfId="582" priority="124" operator="equal">
      <formula>"Menor"</formula>
    </cfRule>
    <cfRule type="cellIs" dxfId="581" priority="125" operator="equal">
      <formula>"Leve"</formula>
    </cfRule>
  </conditionalFormatting>
  <conditionalFormatting sqref="AC34:AC39">
    <cfRule type="cellIs" dxfId="580" priority="117" operator="equal">
      <formula>"Extremo"</formula>
    </cfRule>
    <cfRule type="cellIs" dxfId="579" priority="118" operator="equal">
      <formula>"Alto"</formula>
    </cfRule>
    <cfRule type="cellIs" dxfId="578" priority="119" operator="equal">
      <formula>"Moderado"</formula>
    </cfRule>
    <cfRule type="cellIs" dxfId="577" priority="120" operator="equal">
      <formula>"Bajo"</formula>
    </cfRule>
  </conditionalFormatting>
  <conditionalFormatting sqref="H40">
    <cfRule type="cellIs" dxfId="576" priority="112" operator="equal">
      <formula>"Muy Alta"</formula>
    </cfRule>
    <cfRule type="cellIs" dxfId="575" priority="113" operator="equal">
      <formula>"Alta"</formula>
    </cfRule>
    <cfRule type="cellIs" dxfId="574" priority="114" operator="equal">
      <formula>"Media"</formula>
    </cfRule>
    <cfRule type="cellIs" dxfId="573" priority="115" operator="equal">
      <formula>"Baja"</formula>
    </cfRule>
    <cfRule type="cellIs" dxfId="572" priority="116" operator="equal">
      <formula>"Muy Baja"</formula>
    </cfRule>
  </conditionalFormatting>
  <conditionalFormatting sqref="N40">
    <cfRule type="cellIs" dxfId="571" priority="108" operator="equal">
      <formula>"Extremo"</formula>
    </cfRule>
    <cfRule type="cellIs" dxfId="570" priority="109" operator="equal">
      <formula>"Alto"</formula>
    </cfRule>
    <cfRule type="cellIs" dxfId="569" priority="110" operator="equal">
      <formula>"Moderado"</formula>
    </cfRule>
    <cfRule type="cellIs" dxfId="568" priority="111" operator="equal">
      <formula>"Bajo"</formula>
    </cfRule>
  </conditionalFormatting>
  <conditionalFormatting sqref="Y40:Y45">
    <cfRule type="cellIs" dxfId="567" priority="103" operator="equal">
      <formula>"Muy Alta"</formula>
    </cfRule>
    <cfRule type="cellIs" dxfId="566" priority="104" operator="equal">
      <formula>"Alta"</formula>
    </cfRule>
    <cfRule type="cellIs" dxfId="565" priority="105" operator="equal">
      <formula>"Media"</formula>
    </cfRule>
    <cfRule type="cellIs" dxfId="564" priority="106" operator="equal">
      <formula>"Baja"</formula>
    </cfRule>
    <cfRule type="cellIs" dxfId="563" priority="107" operator="equal">
      <formula>"Muy Baja"</formula>
    </cfRule>
  </conditionalFormatting>
  <conditionalFormatting sqref="AA40:AA45">
    <cfRule type="cellIs" dxfId="562" priority="98" operator="equal">
      <formula>"Catastrófico"</formula>
    </cfRule>
    <cfRule type="cellIs" dxfId="561" priority="99" operator="equal">
      <formula>"Mayor"</formula>
    </cfRule>
    <cfRule type="cellIs" dxfId="560" priority="100" operator="equal">
      <formula>"Moderado"</formula>
    </cfRule>
    <cfRule type="cellIs" dxfId="559" priority="101" operator="equal">
      <formula>"Menor"</formula>
    </cfRule>
    <cfRule type="cellIs" dxfId="558" priority="102" operator="equal">
      <formula>"Leve"</formula>
    </cfRule>
  </conditionalFormatting>
  <conditionalFormatting sqref="AC40:AC45">
    <cfRule type="cellIs" dxfId="557" priority="94" operator="equal">
      <formula>"Extremo"</formula>
    </cfRule>
    <cfRule type="cellIs" dxfId="556" priority="95" operator="equal">
      <formula>"Alto"</formula>
    </cfRule>
    <cfRule type="cellIs" dxfId="555" priority="96" operator="equal">
      <formula>"Moderado"</formula>
    </cfRule>
    <cfRule type="cellIs" dxfId="554" priority="97" operator="equal">
      <formula>"Bajo"</formula>
    </cfRule>
  </conditionalFormatting>
  <conditionalFormatting sqref="H46">
    <cfRule type="cellIs" dxfId="553" priority="89" operator="equal">
      <formula>"Muy Alta"</formula>
    </cfRule>
    <cfRule type="cellIs" dxfId="552" priority="90" operator="equal">
      <formula>"Alta"</formula>
    </cfRule>
    <cfRule type="cellIs" dxfId="551" priority="91" operator="equal">
      <formula>"Media"</formula>
    </cfRule>
    <cfRule type="cellIs" dxfId="550" priority="92" operator="equal">
      <formula>"Baja"</formula>
    </cfRule>
    <cfRule type="cellIs" dxfId="549" priority="93" operator="equal">
      <formula>"Muy Baja"</formula>
    </cfRule>
  </conditionalFormatting>
  <conditionalFormatting sqref="N46">
    <cfRule type="cellIs" dxfId="548" priority="85" operator="equal">
      <formula>"Extremo"</formula>
    </cfRule>
    <cfRule type="cellIs" dxfId="547" priority="86" operator="equal">
      <formula>"Alto"</formula>
    </cfRule>
    <cfRule type="cellIs" dxfId="546" priority="87" operator="equal">
      <formula>"Moderado"</formula>
    </cfRule>
    <cfRule type="cellIs" dxfId="545" priority="88" operator="equal">
      <formula>"Bajo"</formula>
    </cfRule>
  </conditionalFormatting>
  <conditionalFormatting sqref="Y46:Y51">
    <cfRule type="cellIs" dxfId="544" priority="80" operator="equal">
      <formula>"Muy Alta"</formula>
    </cfRule>
    <cfRule type="cellIs" dxfId="543" priority="81" operator="equal">
      <formula>"Alta"</formula>
    </cfRule>
    <cfRule type="cellIs" dxfId="542" priority="82" operator="equal">
      <formula>"Media"</formula>
    </cfRule>
    <cfRule type="cellIs" dxfId="541" priority="83" operator="equal">
      <formula>"Baja"</formula>
    </cfRule>
    <cfRule type="cellIs" dxfId="540" priority="84" operator="equal">
      <formula>"Muy Baja"</formula>
    </cfRule>
  </conditionalFormatting>
  <conditionalFormatting sqref="AA46:AA51">
    <cfRule type="cellIs" dxfId="539" priority="75" operator="equal">
      <formula>"Catastrófico"</formula>
    </cfRule>
    <cfRule type="cellIs" dxfId="538" priority="76" operator="equal">
      <formula>"Mayor"</formula>
    </cfRule>
    <cfRule type="cellIs" dxfId="537" priority="77" operator="equal">
      <formula>"Moderado"</formula>
    </cfRule>
    <cfRule type="cellIs" dxfId="536" priority="78" operator="equal">
      <formula>"Menor"</formula>
    </cfRule>
    <cfRule type="cellIs" dxfId="535" priority="79" operator="equal">
      <formula>"Leve"</formula>
    </cfRule>
  </conditionalFormatting>
  <conditionalFormatting sqref="AC46:AC51">
    <cfRule type="cellIs" dxfId="534" priority="71" operator="equal">
      <formula>"Extremo"</formula>
    </cfRule>
    <cfRule type="cellIs" dxfId="533" priority="72" operator="equal">
      <formula>"Alto"</formula>
    </cfRule>
    <cfRule type="cellIs" dxfId="532" priority="73" operator="equal">
      <formula>"Moderado"</formula>
    </cfRule>
    <cfRule type="cellIs" dxfId="531" priority="74" operator="equal">
      <formula>"Bajo"</formula>
    </cfRule>
  </conditionalFormatting>
  <conditionalFormatting sqref="H52">
    <cfRule type="cellIs" dxfId="530" priority="66" operator="equal">
      <formula>"Muy Alta"</formula>
    </cfRule>
    <cfRule type="cellIs" dxfId="529" priority="67" operator="equal">
      <formula>"Alta"</formula>
    </cfRule>
    <cfRule type="cellIs" dxfId="528" priority="68" operator="equal">
      <formula>"Media"</formula>
    </cfRule>
    <cfRule type="cellIs" dxfId="527" priority="69" operator="equal">
      <formula>"Baja"</formula>
    </cfRule>
    <cfRule type="cellIs" dxfId="526" priority="70" operator="equal">
      <formula>"Muy Baja"</formula>
    </cfRule>
  </conditionalFormatting>
  <conditionalFormatting sqref="N52">
    <cfRule type="cellIs" dxfId="525" priority="62" operator="equal">
      <formula>"Extremo"</formula>
    </cfRule>
    <cfRule type="cellIs" dxfId="524" priority="63" operator="equal">
      <formula>"Alto"</formula>
    </cfRule>
    <cfRule type="cellIs" dxfId="523" priority="64" operator="equal">
      <formula>"Moderado"</formula>
    </cfRule>
    <cfRule type="cellIs" dxfId="522" priority="65" operator="equal">
      <formula>"Bajo"</formula>
    </cfRule>
  </conditionalFormatting>
  <conditionalFormatting sqref="Y52:Y57">
    <cfRule type="cellIs" dxfId="521" priority="57" operator="equal">
      <formula>"Muy Alta"</formula>
    </cfRule>
    <cfRule type="cellIs" dxfId="520" priority="58" operator="equal">
      <formula>"Alta"</formula>
    </cfRule>
    <cfRule type="cellIs" dxfId="519" priority="59" operator="equal">
      <formula>"Media"</formula>
    </cfRule>
    <cfRule type="cellIs" dxfId="518" priority="60" operator="equal">
      <formula>"Baja"</formula>
    </cfRule>
    <cfRule type="cellIs" dxfId="517" priority="61" operator="equal">
      <formula>"Muy Baja"</formula>
    </cfRule>
  </conditionalFormatting>
  <conditionalFormatting sqref="AA52:AA57">
    <cfRule type="cellIs" dxfId="516" priority="52" operator="equal">
      <formula>"Catastrófico"</formula>
    </cfRule>
    <cfRule type="cellIs" dxfId="515" priority="53" operator="equal">
      <formula>"Mayor"</formula>
    </cfRule>
    <cfRule type="cellIs" dxfId="514" priority="54" operator="equal">
      <formula>"Moderado"</formula>
    </cfRule>
    <cfRule type="cellIs" dxfId="513" priority="55" operator="equal">
      <formula>"Menor"</formula>
    </cfRule>
    <cfRule type="cellIs" dxfId="512" priority="56" operator="equal">
      <formula>"Leve"</formula>
    </cfRule>
  </conditionalFormatting>
  <conditionalFormatting sqref="AC52:AC57">
    <cfRule type="cellIs" dxfId="511" priority="48" operator="equal">
      <formula>"Extremo"</formula>
    </cfRule>
    <cfRule type="cellIs" dxfId="510" priority="49" operator="equal">
      <formula>"Alto"</formula>
    </cfRule>
    <cfRule type="cellIs" dxfId="509" priority="50" operator="equal">
      <formula>"Moderado"</formula>
    </cfRule>
    <cfRule type="cellIs" dxfId="508" priority="51" operator="equal">
      <formula>"Bajo"</formula>
    </cfRule>
  </conditionalFormatting>
  <conditionalFormatting sqref="N58">
    <cfRule type="cellIs" dxfId="507" priority="39" operator="equal">
      <formula>"Extremo"</formula>
    </cfRule>
    <cfRule type="cellIs" dxfId="506" priority="40" operator="equal">
      <formula>"Alto"</formula>
    </cfRule>
    <cfRule type="cellIs" dxfId="505" priority="41" operator="equal">
      <formula>"Moderado"</formula>
    </cfRule>
    <cfRule type="cellIs" dxfId="504" priority="42" operator="equal">
      <formula>"Bajo"</formula>
    </cfRule>
  </conditionalFormatting>
  <conditionalFormatting sqref="Y58:Y63">
    <cfRule type="cellIs" dxfId="503" priority="34" operator="equal">
      <formula>"Muy Alta"</formula>
    </cfRule>
    <cfRule type="cellIs" dxfId="502" priority="35" operator="equal">
      <formula>"Alta"</formula>
    </cfRule>
    <cfRule type="cellIs" dxfId="501" priority="36" operator="equal">
      <formula>"Media"</formula>
    </cfRule>
    <cfRule type="cellIs" dxfId="500" priority="37" operator="equal">
      <formula>"Baja"</formula>
    </cfRule>
    <cfRule type="cellIs" dxfId="499" priority="38" operator="equal">
      <formula>"Muy Baja"</formula>
    </cfRule>
  </conditionalFormatting>
  <conditionalFormatting sqref="AA58:AA63">
    <cfRule type="cellIs" dxfId="498" priority="29" operator="equal">
      <formula>"Catastrófico"</formula>
    </cfRule>
    <cfRule type="cellIs" dxfId="497" priority="30" operator="equal">
      <formula>"Mayor"</formula>
    </cfRule>
    <cfRule type="cellIs" dxfId="496" priority="31" operator="equal">
      <formula>"Moderado"</formula>
    </cfRule>
    <cfRule type="cellIs" dxfId="495" priority="32" operator="equal">
      <formula>"Menor"</formula>
    </cfRule>
    <cfRule type="cellIs" dxfId="494" priority="33" operator="equal">
      <formula>"Leve"</formula>
    </cfRule>
  </conditionalFormatting>
  <conditionalFormatting sqref="AC58:AC63">
    <cfRule type="cellIs" dxfId="493" priority="25" operator="equal">
      <formula>"Extremo"</formula>
    </cfRule>
    <cfRule type="cellIs" dxfId="492" priority="26" operator="equal">
      <formula>"Alto"</formula>
    </cfRule>
    <cfRule type="cellIs" dxfId="491" priority="27" operator="equal">
      <formula>"Moderado"</formula>
    </cfRule>
    <cfRule type="cellIs" dxfId="490" priority="28" operator="equal">
      <formula>"Bajo"</formula>
    </cfRule>
  </conditionalFormatting>
  <conditionalFormatting sqref="H64">
    <cfRule type="cellIs" dxfId="489" priority="20" operator="equal">
      <formula>"Muy Alta"</formula>
    </cfRule>
    <cfRule type="cellIs" dxfId="488" priority="21" operator="equal">
      <formula>"Alta"</formula>
    </cfRule>
    <cfRule type="cellIs" dxfId="487" priority="22" operator="equal">
      <formula>"Media"</formula>
    </cfRule>
    <cfRule type="cellIs" dxfId="486" priority="23" operator="equal">
      <formula>"Baja"</formula>
    </cfRule>
    <cfRule type="cellIs" dxfId="485" priority="24" operator="equal">
      <formula>"Muy Baja"</formula>
    </cfRule>
  </conditionalFormatting>
  <conditionalFormatting sqref="N64">
    <cfRule type="cellIs" dxfId="484" priority="16" operator="equal">
      <formula>"Extremo"</formula>
    </cfRule>
    <cfRule type="cellIs" dxfId="483" priority="17" operator="equal">
      <formula>"Alto"</formula>
    </cfRule>
    <cfRule type="cellIs" dxfId="482" priority="18" operator="equal">
      <formula>"Moderado"</formula>
    </cfRule>
    <cfRule type="cellIs" dxfId="481" priority="19" operator="equal">
      <formula>"Bajo"</formula>
    </cfRule>
  </conditionalFormatting>
  <conditionalFormatting sqref="Y64:Y69">
    <cfRule type="cellIs" dxfId="480" priority="11" operator="equal">
      <formula>"Muy Alta"</formula>
    </cfRule>
    <cfRule type="cellIs" dxfId="479" priority="12" operator="equal">
      <formula>"Alta"</formula>
    </cfRule>
    <cfRule type="cellIs" dxfId="478" priority="13" operator="equal">
      <formula>"Media"</formula>
    </cfRule>
    <cfRule type="cellIs" dxfId="477" priority="14" operator="equal">
      <formula>"Baja"</formula>
    </cfRule>
    <cfRule type="cellIs" dxfId="476" priority="15" operator="equal">
      <formula>"Muy Baja"</formula>
    </cfRule>
  </conditionalFormatting>
  <conditionalFormatting sqref="AA64:AA69">
    <cfRule type="cellIs" dxfId="475" priority="6" operator="equal">
      <formula>"Catastrófico"</formula>
    </cfRule>
    <cfRule type="cellIs" dxfId="474" priority="7" operator="equal">
      <formula>"Mayor"</formula>
    </cfRule>
    <cfRule type="cellIs" dxfId="473" priority="8" operator="equal">
      <formula>"Moderado"</formula>
    </cfRule>
    <cfRule type="cellIs" dxfId="472" priority="9" operator="equal">
      <formula>"Menor"</formula>
    </cfRule>
    <cfRule type="cellIs" dxfId="471" priority="10" operator="equal">
      <formula>"Leve"</formula>
    </cfRule>
  </conditionalFormatting>
  <conditionalFormatting sqref="AC64:AC69">
    <cfRule type="cellIs" dxfId="470" priority="2" operator="equal">
      <formula>"Extremo"</formula>
    </cfRule>
    <cfRule type="cellIs" dxfId="469" priority="3" operator="equal">
      <formula>"Alto"</formula>
    </cfRule>
    <cfRule type="cellIs" dxfId="468" priority="4" operator="equal">
      <formula>"Moderado"</formula>
    </cfRule>
    <cfRule type="cellIs" dxfId="467" priority="5" operator="equal">
      <formula>"Bajo"</formula>
    </cfRule>
  </conditionalFormatting>
  <conditionalFormatting sqref="K10:K69">
    <cfRule type="containsText" dxfId="466"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DD75D8A4-2D14-4A4B-8400-229AA25F6339}">
          <x14:formula1>
            <xm:f>'Tabla Valoración controles'!$D$4:$D$6</xm:f>
          </x14:formula1>
          <xm:sqref>R10:R69</xm:sqref>
        </x14:dataValidation>
        <x14:dataValidation type="list" allowBlank="1" showInputMessage="1" showErrorMessage="1" xr:uid="{333A0AC6-9BEF-4C27-A0A2-F2B9FF9B2240}">
          <x14:formula1>
            <xm:f>'Tabla Valoración controles'!$D$7:$D$8</xm:f>
          </x14:formula1>
          <xm:sqref>S10:S69</xm:sqref>
        </x14:dataValidation>
        <x14:dataValidation type="list" allowBlank="1" showInputMessage="1" showErrorMessage="1" xr:uid="{F2672A19-CD7A-4B4D-8D07-D1F3E1E76894}">
          <x14:formula1>
            <xm:f>'Tabla Valoración controles'!$D$9:$D$10</xm:f>
          </x14:formula1>
          <xm:sqref>U10:U69</xm:sqref>
        </x14:dataValidation>
        <x14:dataValidation type="list" allowBlank="1" showInputMessage="1" showErrorMessage="1" xr:uid="{1FFC64AF-2842-49BA-AE14-D9B9BDEDD8DF}">
          <x14:formula1>
            <xm:f>'Tabla Valoración controles'!$D$11:$D$12</xm:f>
          </x14:formula1>
          <xm:sqref>V10:V69</xm:sqref>
        </x14:dataValidation>
        <x14:dataValidation type="list" allowBlank="1" showInputMessage="1" showErrorMessage="1" xr:uid="{B3B44931-7C4D-435E-9190-A36CD84CD35D}">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B818660B-F79F-48E6-A9C1-3A1CCD008C65}">
          <x14:formula1>
            <xm:f>'Tabla Valoración controles'!$D$13:$D$14</xm:f>
          </x14:formula1>
          <xm:sqref>W10:W69</xm:sqref>
        </x14:dataValidation>
        <x14:dataValidation type="list" allowBlank="1" showInputMessage="1" showErrorMessage="1" xr:uid="{C3D69B65-1B17-4E9F-9C47-CB8E519D96F1}">
          <x14:formula1>
            <xm:f>'Opciones Tratamiento'!$B$13:$B$19</xm:f>
          </x14:formula1>
          <xm:sqref>F10:F69</xm:sqref>
        </x14:dataValidation>
        <x14:dataValidation type="list" allowBlank="1" showInputMessage="1" showErrorMessage="1" xr:uid="{32A639AA-2F50-4FCD-9FD2-79F89AE3E3C4}">
          <x14:formula1>
            <xm:f>'Opciones Tratamiento'!$E$2:$E$4</xm:f>
          </x14:formula1>
          <xm:sqref>B10:B69</xm:sqref>
        </x14:dataValidation>
        <x14:dataValidation type="list" allowBlank="1" showInputMessage="1" showErrorMessage="1" xr:uid="{E3274AD3-4030-4B7E-9034-DC652757D7EF}">
          <x14:formula1>
            <xm:f>'Opciones Tratamiento'!$B$2:$B$5</xm:f>
          </x14:formula1>
          <xm:sqref>AD10:AD69</xm:sqref>
        </x14:dataValidation>
        <x14:dataValidation type="list" allowBlank="1" showInputMessage="1" showErrorMessage="1" xr:uid="{32AABF3E-AE97-4415-9729-2D4CC467E741}">
          <x14:formula1>
            <xm:f>'Tabla Impacto'!$F$210:$F$221</xm:f>
          </x14:formula1>
          <xm:sqref>J10:J69</xm:sqref>
        </x14:dataValidation>
        <x14:dataValidation type="custom" allowBlank="1" showInputMessage="1" showErrorMessage="1" error="Recuerde que las acciones se generan bajo la medida de mitigar el riesgo" xr:uid="{9CC89E1A-0732-4C54-BAEF-4FE055BFDEBB}">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ECD99AF8-143E-4902-911A-30FEBA31013A}">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DAC90293-159B-4623-855A-E119F7180BB6}">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FE3EF595-E3C7-42DA-9EDA-1B297C53AE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9D8D21CA-1E0C-4613-A554-B501B6E4F3F5}">
          <x14:formula1>
            <xm:f>IF(OR(AD10='Opciones Tratamiento'!$B$2,AD10='Opciones Tratamiento'!$B$3,AD10='Opciones Tratamiento'!$B$4),ISBLANK(AD10),ISTEXT(AD10))</xm:f>
          </x14:formula1>
          <xm:sqref>AI10:AI69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A8B1-E27D-4458-8B62-0993A65D3645}">
  <sheetPr>
    <tabColor rgb="FF002060"/>
  </sheetPr>
  <dimension ref="A1:BP72"/>
  <sheetViews>
    <sheetView topLeftCell="A7" zoomScale="59" zoomScaleNormal="59" workbookViewId="0">
      <pane xSplit="11" ySplit="3" topLeftCell="L10" activePane="bottomRight" state="frozen"/>
      <selection activeCell="A7" sqref="A7"/>
      <selection pane="topRight" activeCell="L7" sqref="L7"/>
      <selection pane="bottomLeft" activeCell="A10" sqref="A10"/>
      <selection pane="bottomRight" activeCell="AG10" sqref="AG10:AH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134</v>
      </c>
      <c r="C10" s="220" t="s">
        <v>249</v>
      </c>
      <c r="D10" s="220" t="s">
        <v>236</v>
      </c>
      <c r="E10" s="232" t="s">
        <v>248</v>
      </c>
      <c r="F10" s="220" t="s">
        <v>123</v>
      </c>
      <c r="G10" s="223">
        <v>5</v>
      </c>
      <c r="H10" s="226" t="str">
        <f>IF(G10&lt;=0,"",IF(G10&lt;=2,"Muy Baja",IF(G10&lt;=24,"Baja",IF(G10&lt;=500,"Media",IF(G10&lt;=5000,"Alta","Muy Alta")))))</f>
        <v>Baja</v>
      </c>
      <c r="I10" s="214">
        <f>IF(H10="","",IF(H10="Muy Baja",0.2,IF(H10="Baja",0.4,IF(H10="Media",0.6,IF(H10="Alta",0.8,IF(H10="Muy Alta",1,))))))</f>
        <v>0.4</v>
      </c>
      <c r="J10" s="229" t="s">
        <v>155</v>
      </c>
      <c r="K10" s="214"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6"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4">
        <f ca="1">IF(L10="","",IF(L10="Leve",0.2,IF(L10="Menor",0.4,IF(L10="Moderado",0.6,IF(L10="Mayor",0.8,IF(L10="Catastrófico",1,))))))</f>
        <v>0.6</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296</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0.24</v>
      </c>
      <c r="Y10" s="131" t="str">
        <f>IFERROR(IF(X10="","",IF(X10&lt;=0.2,"Muy Baja",IF(X10&lt;=0.4,"Baja",IF(X10&lt;=0.6,"Media",IF(X10&lt;=0.8,"Alta","Muy Alta"))))),"")</f>
        <v>Baja</v>
      </c>
      <c r="Z10" s="132">
        <f>+X10</f>
        <v>0.24</v>
      </c>
      <c r="AA10" s="131" t="str">
        <f ca="1">IFERROR(IF(AB10="","",IF(AB10&lt;=0.2,"Leve",IF(AB10&lt;=0.4,"Menor",IF(AB10&lt;=0.6,"Moderado",IF(AB10&lt;=0.8,"Mayor","Catastrófico"))))),"")</f>
        <v>Moderado</v>
      </c>
      <c r="AB10" s="132">
        <f ca="1">IFERROR(IF(Q10="Impacto",(M10-(+M10*T10)),IF(Q10="Probabilidad",M10,"")),"")</f>
        <v>0.6</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297</v>
      </c>
      <c r="AF10" s="135" t="s">
        <v>298</v>
      </c>
      <c r="AG10" s="137">
        <v>44562</v>
      </c>
      <c r="AH10" s="137">
        <v>44926</v>
      </c>
      <c r="AI10" s="135" t="s">
        <v>299</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250</v>
      </c>
      <c r="Q11" s="127" t="str">
        <f>IF(OR(R11="Preventivo",R11="Detectivo"),"Probabilidad",IF(R11="Correctivo","Impacto",""))</f>
        <v>Impacto</v>
      </c>
      <c r="R11" s="128" t="s">
        <v>16</v>
      </c>
      <c r="S11" s="128" t="s">
        <v>9</v>
      </c>
      <c r="T11" s="129" t="str">
        <f t="shared" ref="T11:T15" si="0">IF(AND(R11="Preventivo",S11="Automático"),"50%",IF(AND(R11="Preventivo",S11="Manual"),"40%",IF(AND(R11="Detectivo",S11="Automático"),"40%",IF(AND(R11="Detectivo",S11="Manual"),"30%",IF(AND(R11="Correctivo",S11="Automático"),"35%",IF(AND(R11="Correctivo",S11="Manual"),"25%",""))))))</f>
        <v>25%</v>
      </c>
      <c r="U11" s="128" t="s">
        <v>19</v>
      </c>
      <c r="V11" s="128" t="s">
        <v>23</v>
      </c>
      <c r="W11" s="128" t="s">
        <v>119</v>
      </c>
      <c r="X11" s="130">
        <f>IFERROR(IF(AND(Q10="Probabilidad",Q11="Probabilidad"),(Z10-(+Z10*T11)),IF(Q11="Probabilidad",(I10-(+I10*T11)),IF(Q11="Impacto",Z10,""))),"")</f>
        <v>0.24</v>
      </c>
      <c r="Y11" s="131" t="str">
        <f t="shared" ref="Y11:Y69" si="1">IFERROR(IF(X11="","",IF(X11&lt;=0.2,"Muy Baja",IF(X11&lt;=0.4,"Baja",IF(X11&lt;=0.6,"Media",IF(X11&lt;=0.8,"Alta","Muy Alta"))))),"")</f>
        <v>Baja</v>
      </c>
      <c r="Z11" s="132">
        <f t="shared" ref="Z11:Z15" si="2">+X11</f>
        <v>0.24</v>
      </c>
      <c r="AA11" s="131" t="str">
        <f t="shared" ref="AA11:AA69" ca="1" si="3">IFERROR(IF(AB11="","",IF(AB11&lt;=0.2,"Leve",IF(AB11&lt;=0.4,"Menor",IF(AB11&lt;=0.6,"Moderado",IF(AB11&lt;=0.8,"Mayor","Catastrófico"))))),"")</f>
        <v>Moderado</v>
      </c>
      <c r="AB11" s="132">
        <f ca="1">IFERROR(IF(AND(Q10="Impacto",Q11="Impacto"),(AB10-(+AB10*T11)),IF(Q11="Impacto",($M$10-(+$M$10*T11)),IF(Q11="Probabilidad",AB10,""))),"")</f>
        <v>0.44999999999999996</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214</v>
      </c>
      <c r="AF11" s="135" t="s">
        <v>302</v>
      </c>
      <c r="AG11" s="137">
        <v>44562</v>
      </c>
      <c r="AH11" s="137">
        <v>44926</v>
      </c>
      <c r="AI11" s="135" t="s">
        <v>303</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256</v>
      </c>
      <c r="Q12" s="127" t="str">
        <f>IF(OR(R12="Preventivo",R12="Detectivo"),"Probabilidad",IF(R12="Correctivo","Impacto",""))</f>
        <v>Probabilidad</v>
      </c>
      <c r="R12" s="128" t="s">
        <v>14</v>
      </c>
      <c r="S12" s="128" t="s">
        <v>9</v>
      </c>
      <c r="T12" s="129" t="str">
        <f t="shared" si="0"/>
        <v>40%</v>
      </c>
      <c r="U12" s="128" t="s">
        <v>20</v>
      </c>
      <c r="V12" s="128" t="s">
        <v>23</v>
      </c>
      <c r="W12" s="128" t="s">
        <v>120</v>
      </c>
      <c r="X12" s="130">
        <f>IFERROR(IF(AND(Q11="Probabilidad",Q12="Probabilidad"),(Z11-(+Z11*T12)),IF(AND(Q11="Impacto",Q12="Probabilidad"),(Z10-(+Z10*T12)),IF(Q12="Impacto",Z11,""))),"")</f>
        <v>0.14399999999999999</v>
      </c>
      <c r="Y12" s="131" t="str">
        <f t="shared" si="1"/>
        <v>Muy Baja</v>
      </c>
      <c r="Z12" s="132">
        <f t="shared" si="2"/>
        <v>0.14399999999999999</v>
      </c>
      <c r="AA12" s="131" t="str">
        <f t="shared" ca="1" si="3"/>
        <v>Moderado</v>
      </c>
      <c r="AB12" s="132">
        <f ca="1">IFERROR(IF(AND(Q11="Impacto",Q12="Impacto"),(AB11-(+AB11*T12)),IF(AND(Q11="Probabilidad",Q12="Impacto"),(AB10-(+AB10*T12)),IF(Q12="Probabilidad",AB11,""))),"")</f>
        <v>0.44999999999999996</v>
      </c>
      <c r="AC12" s="133" t="str">
        <f t="shared" ca="1" si="4"/>
        <v>Moderado</v>
      </c>
      <c r="AD12" s="134" t="s">
        <v>136</v>
      </c>
      <c r="AE12" s="135" t="s">
        <v>300</v>
      </c>
      <c r="AF12" s="136" t="s">
        <v>271</v>
      </c>
      <c r="AG12" s="137">
        <v>44562</v>
      </c>
      <c r="AH12" s="137">
        <v>44926</v>
      </c>
      <c r="AI12" s="135" t="s">
        <v>301</v>
      </c>
      <c r="AJ12" s="136"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38"/>
      <c r="E16" s="238"/>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9"/>
      <c r="E17" s="239"/>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t="s">
        <v>136</v>
      </c>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39"/>
      <c r="E18" s="239"/>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38"/>
      <c r="E19" s="238"/>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39"/>
      <c r="E20" s="239"/>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39"/>
      <c r="E21" s="239"/>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465" priority="227" operator="equal">
      <formula>"Muy Alta"</formula>
    </cfRule>
    <cfRule type="cellIs" dxfId="464" priority="228" operator="equal">
      <formula>"Alta"</formula>
    </cfRule>
    <cfRule type="cellIs" dxfId="463" priority="229" operator="equal">
      <formula>"Media"</formula>
    </cfRule>
    <cfRule type="cellIs" dxfId="462" priority="230" operator="equal">
      <formula>"Baja"</formula>
    </cfRule>
    <cfRule type="cellIs" dxfId="461" priority="231" operator="equal">
      <formula>"Muy Baja"</formula>
    </cfRule>
  </conditionalFormatting>
  <conditionalFormatting sqref="L10 L16 L22 L28 L34 L40 L46 L52 L58 L64">
    <cfRule type="cellIs" dxfId="460" priority="222" operator="equal">
      <formula>"Catastrófico"</formula>
    </cfRule>
    <cfRule type="cellIs" dxfId="459" priority="223" operator="equal">
      <formula>"Mayor"</formula>
    </cfRule>
    <cfRule type="cellIs" dxfId="458" priority="224" operator="equal">
      <formula>"Moderado"</formula>
    </cfRule>
    <cfRule type="cellIs" dxfId="457" priority="225" operator="equal">
      <formula>"Menor"</formula>
    </cfRule>
    <cfRule type="cellIs" dxfId="456" priority="226" operator="equal">
      <formula>"Leve"</formula>
    </cfRule>
  </conditionalFormatting>
  <conditionalFormatting sqref="N10">
    <cfRule type="cellIs" dxfId="455" priority="218" operator="equal">
      <formula>"Extremo"</formula>
    </cfRule>
    <cfRule type="cellIs" dxfId="454" priority="219" operator="equal">
      <formula>"Alto"</formula>
    </cfRule>
    <cfRule type="cellIs" dxfId="453" priority="220" operator="equal">
      <formula>"Moderado"</formula>
    </cfRule>
    <cfRule type="cellIs" dxfId="452" priority="221" operator="equal">
      <formula>"Bajo"</formula>
    </cfRule>
  </conditionalFormatting>
  <conditionalFormatting sqref="Y10:Y15">
    <cfRule type="cellIs" dxfId="451" priority="213" operator="equal">
      <formula>"Muy Alta"</formula>
    </cfRule>
    <cfRule type="cellIs" dxfId="450" priority="214" operator="equal">
      <formula>"Alta"</formula>
    </cfRule>
    <cfRule type="cellIs" dxfId="449" priority="215" operator="equal">
      <formula>"Media"</formula>
    </cfRule>
    <cfRule type="cellIs" dxfId="448" priority="216" operator="equal">
      <formula>"Baja"</formula>
    </cfRule>
    <cfRule type="cellIs" dxfId="447" priority="217" operator="equal">
      <formula>"Muy Baja"</formula>
    </cfRule>
  </conditionalFormatting>
  <conditionalFormatting sqref="AA10:AA15">
    <cfRule type="cellIs" dxfId="446" priority="208" operator="equal">
      <formula>"Catastrófico"</formula>
    </cfRule>
    <cfRule type="cellIs" dxfId="445" priority="209" operator="equal">
      <formula>"Mayor"</formula>
    </cfRule>
    <cfRule type="cellIs" dxfId="444" priority="210" operator="equal">
      <formula>"Moderado"</formula>
    </cfRule>
    <cfRule type="cellIs" dxfId="443" priority="211" operator="equal">
      <formula>"Menor"</formula>
    </cfRule>
    <cfRule type="cellIs" dxfId="442" priority="212" operator="equal">
      <formula>"Leve"</formula>
    </cfRule>
  </conditionalFormatting>
  <conditionalFormatting sqref="AC10:AC15">
    <cfRule type="cellIs" dxfId="441" priority="204" operator="equal">
      <formula>"Extremo"</formula>
    </cfRule>
    <cfRule type="cellIs" dxfId="440" priority="205" operator="equal">
      <formula>"Alto"</formula>
    </cfRule>
    <cfRule type="cellIs" dxfId="439" priority="206" operator="equal">
      <formula>"Moderado"</formula>
    </cfRule>
    <cfRule type="cellIs" dxfId="438" priority="207" operator="equal">
      <formula>"Bajo"</formula>
    </cfRule>
  </conditionalFormatting>
  <conditionalFormatting sqref="H58">
    <cfRule type="cellIs" dxfId="437" priority="43" operator="equal">
      <formula>"Muy Alta"</formula>
    </cfRule>
    <cfRule type="cellIs" dxfId="436" priority="44" operator="equal">
      <formula>"Alta"</formula>
    </cfRule>
    <cfRule type="cellIs" dxfId="435" priority="45" operator="equal">
      <formula>"Media"</formula>
    </cfRule>
    <cfRule type="cellIs" dxfId="434" priority="46" operator="equal">
      <formula>"Baja"</formula>
    </cfRule>
    <cfRule type="cellIs" dxfId="433" priority="47" operator="equal">
      <formula>"Muy Baja"</formula>
    </cfRule>
  </conditionalFormatting>
  <conditionalFormatting sqref="N16">
    <cfRule type="cellIs" dxfId="432" priority="200" operator="equal">
      <formula>"Extremo"</formula>
    </cfRule>
    <cfRule type="cellIs" dxfId="431" priority="201" operator="equal">
      <formula>"Alto"</formula>
    </cfRule>
    <cfRule type="cellIs" dxfId="430" priority="202" operator="equal">
      <formula>"Moderado"</formula>
    </cfRule>
    <cfRule type="cellIs" dxfId="429" priority="203" operator="equal">
      <formula>"Bajo"</formula>
    </cfRule>
  </conditionalFormatting>
  <conditionalFormatting sqref="Y16:Y21">
    <cfRule type="cellIs" dxfId="428" priority="195" operator="equal">
      <formula>"Muy Alta"</formula>
    </cfRule>
    <cfRule type="cellIs" dxfId="427" priority="196" operator="equal">
      <formula>"Alta"</formula>
    </cfRule>
    <cfRule type="cellIs" dxfId="426" priority="197" operator="equal">
      <formula>"Media"</formula>
    </cfRule>
    <cfRule type="cellIs" dxfId="425" priority="198" operator="equal">
      <formula>"Baja"</formula>
    </cfRule>
    <cfRule type="cellIs" dxfId="424" priority="199" operator="equal">
      <formula>"Muy Baja"</formula>
    </cfRule>
  </conditionalFormatting>
  <conditionalFormatting sqref="AA16:AA21">
    <cfRule type="cellIs" dxfId="423" priority="190" operator="equal">
      <formula>"Catastrófico"</formula>
    </cfRule>
    <cfRule type="cellIs" dxfId="422" priority="191" operator="equal">
      <formula>"Mayor"</formula>
    </cfRule>
    <cfRule type="cellIs" dxfId="421" priority="192" operator="equal">
      <formula>"Moderado"</formula>
    </cfRule>
    <cfRule type="cellIs" dxfId="420" priority="193" operator="equal">
      <formula>"Menor"</formula>
    </cfRule>
    <cfRule type="cellIs" dxfId="419" priority="194" operator="equal">
      <formula>"Leve"</formula>
    </cfRule>
  </conditionalFormatting>
  <conditionalFormatting sqref="AC16:AC21">
    <cfRule type="cellIs" dxfId="418" priority="186" operator="equal">
      <formula>"Extremo"</formula>
    </cfRule>
    <cfRule type="cellIs" dxfId="417" priority="187" operator="equal">
      <formula>"Alto"</formula>
    </cfRule>
    <cfRule type="cellIs" dxfId="416" priority="188" operator="equal">
      <formula>"Moderado"</formula>
    </cfRule>
    <cfRule type="cellIs" dxfId="415" priority="189" operator="equal">
      <formula>"Bajo"</formula>
    </cfRule>
  </conditionalFormatting>
  <conditionalFormatting sqref="H22">
    <cfRule type="cellIs" dxfId="414" priority="181" operator="equal">
      <formula>"Muy Alta"</formula>
    </cfRule>
    <cfRule type="cellIs" dxfId="413" priority="182" operator="equal">
      <formula>"Alta"</formula>
    </cfRule>
    <cfRule type="cellIs" dxfId="412" priority="183" operator="equal">
      <formula>"Media"</formula>
    </cfRule>
    <cfRule type="cellIs" dxfId="411" priority="184" operator="equal">
      <formula>"Baja"</formula>
    </cfRule>
    <cfRule type="cellIs" dxfId="410" priority="185" operator="equal">
      <formula>"Muy Baja"</formula>
    </cfRule>
  </conditionalFormatting>
  <conditionalFormatting sqref="N22">
    <cfRule type="cellIs" dxfId="409" priority="177" operator="equal">
      <formula>"Extremo"</formula>
    </cfRule>
    <cfRule type="cellIs" dxfId="408" priority="178" operator="equal">
      <formula>"Alto"</formula>
    </cfRule>
    <cfRule type="cellIs" dxfId="407" priority="179" operator="equal">
      <formula>"Moderado"</formula>
    </cfRule>
    <cfRule type="cellIs" dxfId="406" priority="180" operator="equal">
      <formula>"Bajo"</formula>
    </cfRule>
  </conditionalFormatting>
  <conditionalFormatting sqref="Y22:Y27">
    <cfRule type="cellIs" dxfId="405" priority="172" operator="equal">
      <formula>"Muy Alta"</formula>
    </cfRule>
    <cfRule type="cellIs" dxfId="404" priority="173" operator="equal">
      <formula>"Alta"</formula>
    </cfRule>
    <cfRule type="cellIs" dxfId="403" priority="174" operator="equal">
      <formula>"Media"</formula>
    </cfRule>
    <cfRule type="cellIs" dxfId="402" priority="175" operator="equal">
      <formula>"Baja"</formula>
    </cfRule>
    <cfRule type="cellIs" dxfId="401" priority="176" operator="equal">
      <formula>"Muy Baja"</formula>
    </cfRule>
  </conditionalFormatting>
  <conditionalFormatting sqref="AA22:AA27">
    <cfRule type="cellIs" dxfId="400" priority="167" operator="equal">
      <formula>"Catastrófico"</formula>
    </cfRule>
    <cfRule type="cellIs" dxfId="399" priority="168" operator="equal">
      <formula>"Mayor"</formula>
    </cfRule>
    <cfRule type="cellIs" dxfId="398" priority="169" operator="equal">
      <formula>"Moderado"</formula>
    </cfRule>
    <cfRule type="cellIs" dxfId="397" priority="170" operator="equal">
      <formula>"Menor"</formula>
    </cfRule>
    <cfRule type="cellIs" dxfId="396" priority="171" operator="equal">
      <formula>"Leve"</formula>
    </cfRule>
  </conditionalFormatting>
  <conditionalFormatting sqref="AC22:AC27">
    <cfRule type="cellIs" dxfId="395" priority="163" operator="equal">
      <formula>"Extremo"</formula>
    </cfRule>
    <cfRule type="cellIs" dxfId="394" priority="164" operator="equal">
      <formula>"Alto"</formula>
    </cfRule>
    <cfRule type="cellIs" dxfId="393" priority="165" operator="equal">
      <formula>"Moderado"</formula>
    </cfRule>
    <cfRule type="cellIs" dxfId="392" priority="166" operator="equal">
      <formula>"Bajo"</formula>
    </cfRule>
  </conditionalFormatting>
  <conditionalFormatting sqref="H28">
    <cfRule type="cellIs" dxfId="391" priority="158" operator="equal">
      <formula>"Muy Alta"</formula>
    </cfRule>
    <cfRule type="cellIs" dxfId="390" priority="159" operator="equal">
      <formula>"Alta"</formula>
    </cfRule>
    <cfRule type="cellIs" dxfId="389" priority="160" operator="equal">
      <formula>"Media"</formula>
    </cfRule>
    <cfRule type="cellIs" dxfId="388" priority="161" operator="equal">
      <formula>"Baja"</formula>
    </cfRule>
    <cfRule type="cellIs" dxfId="387" priority="162" operator="equal">
      <formula>"Muy Baja"</formula>
    </cfRule>
  </conditionalFormatting>
  <conditionalFormatting sqref="N28">
    <cfRule type="cellIs" dxfId="386" priority="154" operator="equal">
      <formula>"Extremo"</formula>
    </cfRule>
    <cfRule type="cellIs" dxfId="385" priority="155" operator="equal">
      <formula>"Alto"</formula>
    </cfRule>
    <cfRule type="cellIs" dxfId="384" priority="156" operator="equal">
      <formula>"Moderado"</formula>
    </cfRule>
    <cfRule type="cellIs" dxfId="383" priority="157" operator="equal">
      <formula>"Bajo"</formula>
    </cfRule>
  </conditionalFormatting>
  <conditionalFormatting sqref="Y28:Y33">
    <cfRule type="cellIs" dxfId="382" priority="149" operator="equal">
      <formula>"Muy Alta"</formula>
    </cfRule>
    <cfRule type="cellIs" dxfId="381" priority="150" operator="equal">
      <formula>"Alta"</formula>
    </cfRule>
    <cfRule type="cellIs" dxfId="380" priority="151" operator="equal">
      <formula>"Media"</formula>
    </cfRule>
    <cfRule type="cellIs" dxfId="379" priority="152" operator="equal">
      <formula>"Baja"</formula>
    </cfRule>
    <cfRule type="cellIs" dxfId="378" priority="153" operator="equal">
      <formula>"Muy Baja"</formula>
    </cfRule>
  </conditionalFormatting>
  <conditionalFormatting sqref="AA28:AA33">
    <cfRule type="cellIs" dxfId="377" priority="144" operator="equal">
      <formula>"Catastrófico"</formula>
    </cfRule>
    <cfRule type="cellIs" dxfId="376" priority="145" operator="equal">
      <formula>"Mayor"</formula>
    </cfRule>
    <cfRule type="cellIs" dxfId="375" priority="146" operator="equal">
      <formula>"Moderado"</formula>
    </cfRule>
    <cfRule type="cellIs" dxfId="374" priority="147" operator="equal">
      <formula>"Menor"</formula>
    </cfRule>
    <cfRule type="cellIs" dxfId="373" priority="148" operator="equal">
      <formula>"Leve"</formula>
    </cfRule>
  </conditionalFormatting>
  <conditionalFormatting sqref="AC28:AC33">
    <cfRule type="cellIs" dxfId="372" priority="140" operator="equal">
      <formula>"Extremo"</formula>
    </cfRule>
    <cfRule type="cellIs" dxfId="371" priority="141" operator="equal">
      <formula>"Alto"</formula>
    </cfRule>
    <cfRule type="cellIs" dxfId="370" priority="142" operator="equal">
      <formula>"Moderado"</formula>
    </cfRule>
    <cfRule type="cellIs" dxfId="369" priority="143" operator="equal">
      <formula>"Bajo"</formula>
    </cfRule>
  </conditionalFormatting>
  <conditionalFormatting sqref="H34">
    <cfRule type="cellIs" dxfId="368" priority="135" operator="equal">
      <formula>"Muy Alta"</formula>
    </cfRule>
    <cfRule type="cellIs" dxfId="367" priority="136" operator="equal">
      <formula>"Alta"</formula>
    </cfRule>
    <cfRule type="cellIs" dxfId="366" priority="137" operator="equal">
      <formula>"Media"</formula>
    </cfRule>
    <cfRule type="cellIs" dxfId="365" priority="138" operator="equal">
      <formula>"Baja"</formula>
    </cfRule>
    <cfRule type="cellIs" dxfId="364" priority="139" operator="equal">
      <formula>"Muy Baja"</formula>
    </cfRule>
  </conditionalFormatting>
  <conditionalFormatting sqref="N34">
    <cfRule type="cellIs" dxfId="363" priority="131" operator="equal">
      <formula>"Extremo"</formula>
    </cfRule>
    <cfRule type="cellIs" dxfId="362" priority="132" operator="equal">
      <formula>"Alto"</formula>
    </cfRule>
    <cfRule type="cellIs" dxfId="361" priority="133" operator="equal">
      <formula>"Moderado"</formula>
    </cfRule>
    <cfRule type="cellIs" dxfId="360" priority="134" operator="equal">
      <formula>"Bajo"</formula>
    </cfRule>
  </conditionalFormatting>
  <conditionalFormatting sqref="Y34:Y39">
    <cfRule type="cellIs" dxfId="359" priority="126" operator="equal">
      <formula>"Muy Alta"</formula>
    </cfRule>
    <cfRule type="cellIs" dxfId="358" priority="127" operator="equal">
      <formula>"Alta"</formula>
    </cfRule>
    <cfRule type="cellIs" dxfId="357" priority="128" operator="equal">
      <formula>"Media"</formula>
    </cfRule>
    <cfRule type="cellIs" dxfId="356" priority="129" operator="equal">
      <formula>"Baja"</formula>
    </cfRule>
    <cfRule type="cellIs" dxfId="355" priority="130" operator="equal">
      <formula>"Muy Baja"</formula>
    </cfRule>
  </conditionalFormatting>
  <conditionalFormatting sqref="AA34:AA39">
    <cfRule type="cellIs" dxfId="354" priority="121" operator="equal">
      <formula>"Catastrófico"</formula>
    </cfRule>
    <cfRule type="cellIs" dxfId="353" priority="122" operator="equal">
      <formula>"Mayor"</formula>
    </cfRule>
    <cfRule type="cellIs" dxfId="352" priority="123" operator="equal">
      <formula>"Moderado"</formula>
    </cfRule>
    <cfRule type="cellIs" dxfId="351" priority="124" operator="equal">
      <formula>"Menor"</formula>
    </cfRule>
    <cfRule type="cellIs" dxfId="350" priority="125" operator="equal">
      <formula>"Leve"</formula>
    </cfRule>
  </conditionalFormatting>
  <conditionalFormatting sqref="AC34:AC39">
    <cfRule type="cellIs" dxfId="349" priority="117" operator="equal">
      <formula>"Extremo"</formula>
    </cfRule>
    <cfRule type="cellIs" dxfId="348" priority="118" operator="equal">
      <formula>"Alto"</formula>
    </cfRule>
    <cfRule type="cellIs" dxfId="347" priority="119" operator="equal">
      <formula>"Moderado"</formula>
    </cfRule>
    <cfRule type="cellIs" dxfId="346" priority="120" operator="equal">
      <formula>"Bajo"</formula>
    </cfRule>
  </conditionalFormatting>
  <conditionalFormatting sqref="H40">
    <cfRule type="cellIs" dxfId="345" priority="112" operator="equal">
      <formula>"Muy Alta"</formula>
    </cfRule>
    <cfRule type="cellIs" dxfId="344" priority="113" operator="equal">
      <formula>"Alta"</formula>
    </cfRule>
    <cfRule type="cellIs" dxfId="343" priority="114" operator="equal">
      <formula>"Media"</formula>
    </cfRule>
    <cfRule type="cellIs" dxfId="342" priority="115" operator="equal">
      <formula>"Baja"</formula>
    </cfRule>
    <cfRule type="cellIs" dxfId="341" priority="116" operator="equal">
      <formula>"Muy Baja"</formula>
    </cfRule>
  </conditionalFormatting>
  <conditionalFormatting sqref="N40">
    <cfRule type="cellIs" dxfId="340" priority="108" operator="equal">
      <formula>"Extremo"</formula>
    </cfRule>
    <cfRule type="cellIs" dxfId="339" priority="109" operator="equal">
      <formula>"Alto"</formula>
    </cfRule>
    <cfRule type="cellIs" dxfId="338" priority="110" operator="equal">
      <formula>"Moderado"</formula>
    </cfRule>
    <cfRule type="cellIs" dxfId="337" priority="111" operator="equal">
      <formula>"Bajo"</formula>
    </cfRule>
  </conditionalFormatting>
  <conditionalFormatting sqref="Y40:Y45">
    <cfRule type="cellIs" dxfId="336" priority="103" operator="equal">
      <formula>"Muy Alta"</formula>
    </cfRule>
    <cfRule type="cellIs" dxfId="335" priority="104" operator="equal">
      <formula>"Alta"</formula>
    </cfRule>
    <cfRule type="cellIs" dxfId="334" priority="105" operator="equal">
      <formula>"Media"</formula>
    </cfRule>
    <cfRule type="cellIs" dxfId="333" priority="106" operator="equal">
      <formula>"Baja"</formula>
    </cfRule>
    <cfRule type="cellIs" dxfId="332" priority="107" operator="equal">
      <formula>"Muy Baja"</formula>
    </cfRule>
  </conditionalFormatting>
  <conditionalFormatting sqref="AA40:AA45">
    <cfRule type="cellIs" dxfId="331" priority="98" operator="equal">
      <formula>"Catastrófico"</formula>
    </cfRule>
    <cfRule type="cellIs" dxfId="330" priority="99" operator="equal">
      <formula>"Mayor"</formula>
    </cfRule>
    <cfRule type="cellIs" dxfId="329" priority="100" operator="equal">
      <formula>"Moderado"</formula>
    </cfRule>
    <cfRule type="cellIs" dxfId="328" priority="101" operator="equal">
      <formula>"Menor"</formula>
    </cfRule>
    <cfRule type="cellIs" dxfId="327" priority="102" operator="equal">
      <formula>"Leve"</formula>
    </cfRule>
  </conditionalFormatting>
  <conditionalFormatting sqref="AC40:AC45">
    <cfRule type="cellIs" dxfId="326" priority="94" operator="equal">
      <formula>"Extremo"</formula>
    </cfRule>
    <cfRule type="cellIs" dxfId="325" priority="95" operator="equal">
      <formula>"Alto"</formula>
    </cfRule>
    <cfRule type="cellIs" dxfId="324" priority="96" operator="equal">
      <formula>"Moderado"</formula>
    </cfRule>
    <cfRule type="cellIs" dxfId="323" priority="97" operator="equal">
      <formula>"Bajo"</formula>
    </cfRule>
  </conditionalFormatting>
  <conditionalFormatting sqref="H46">
    <cfRule type="cellIs" dxfId="322" priority="89" operator="equal">
      <formula>"Muy Alta"</formula>
    </cfRule>
    <cfRule type="cellIs" dxfId="321" priority="90" operator="equal">
      <formula>"Alta"</formula>
    </cfRule>
    <cfRule type="cellIs" dxfId="320" priority="91" operator="equal">
      <formula>"Media"</formula>
    </cfRule>
    <cfRule type="cellIs" dxfId="319" priority="92" operator="equal">
      <formula>"Baja"</formula>
    </cfRule>
    <cfRule type="cellIs" dxfId="318" priority="93" operator="equal">
      <formula>"Muy Baja"</formula>
    </cfRule>
  </conditionalFormatting>
  <conditionalFormatting sqref="N46">
    <cfRule type="cellIs" dxfId="317" priority="85" operator="equal">
      <formula>"Extremo"</formula>
    </cfRule>
    <cfRule type="cellIs" dxfId="316" priority="86" operator="equal">
      <formula>"Alto"</formula>
    </cfRule>
    <cfRule type="cellIs" dxfId="315" priority="87" operator="equal">
      <formula>"Moderado"</formula>
    </cfRule>
    <cfRule type="cellIs" dxfId="314" priority="88" operator="equal">
      <formula>"Bajo"</formula>
    </cfRule>
  </conditionalFormatting>
  <conditionalFormatting sqref="Y46:Y51">
    <cfRule type="cellIs" dxfId="313" priority="80" operator="equal">
      <formula>"Muy Alta"</formula>
    </cfRule>
    <cfRule type="cellIs" dxfId="312" priority="81" operator="equal">
      <formula>"Alta"</formula>
    </cfRule>
    <cfRule type="cellIs" dxfId="311" priority="82" operator="equal">
      <formula>"Media"</formula>
    </cfRule>
    <cfRule type="cellIs" dxfId="310" priority="83" operator="equal">
      <formula>"Baja"</formula>
    </cfRule>
    <cfRule type="cellIs" dxfId="309" priority="84" operator="equal">
      <formula>"Muy Baja"</formula>
    </cfRule>
  </conditionalFormatting>
  <conditionalFormatting sqref="AA46:AA51">
    <cfRule type="cellIs" dxfId="308" priority="75" operator="equal">
      <formula>"Catastrófico"</formula>
    </cfRule>
    <cfRule type="cellIs" dxfId="307" priority="76" operator="equal">
      <formula>"Mayor"</formula>
    </cfRule>
    <cfRule type="cellIs" dxfId="306" priority="77" operator="equal">
      <formula>"Moderado"</formula>
    </cfRule>
    <cfRule type="cellIs" dxfId="305" priority="78" operator="equal">
      <formula>"Menor"</formula>
    </cfRule>
    <cfRule type="cellIs" dxfId="304" priority="79" operator="equal">
      <formula>"Leve"</formula>
    </cfRule>
  </conditionalFormatting>
  <conditionalFormatting sqref="AC46:AC51">
    <cfRule type="cellIs" dxfId="303" priority="71" operator="equal">
      <formula>"Extremo"</formula>
    </cfRule>
    <cfRule type="cellIs" dxfId="302" priority="72" operator="equal">
      <formula>"Alto"</formula>
    </cfRule>
    <cfRule type="cellIs" dxfId="301" priority="73" operator="equal">
      <formula>"Moderado"</formula>
    </cfRule>
    <cfRule type="cellIs" dxfId="300" priority="74" operator="equal">
      <formula>"Bajo"</formula>
    </cfRule>
  </conditionalFormatting>
  <conditionalFormatting sqref="H52">
    <cfRule type="cellIs" dxfId="299" priority="66" operator="equal">
      <formula>"Muy Alta"</formula>
    </cfRule>
    <cfRule type="cellIs" dxfId="298" priority="67" operator="equal">
      <formula>"Alta"</formula>
    </cfRule>
    <cfRule type="cellIs" dxfId="297" priority="68" operator="equal">
      <formula>"Media"</formula>
    </cfRule>
    <cfRule type="cellIs" dxfId="296" priority="69" operator="equal">
      <formula>"Baja"</formula>
    </cfRule>
    <cfRule type="cellIs" dxfId="295" priority="70" operator="equal">
      <formula>"Muy Baja"</formula>
    </cfRule>
  </conditionalFormatting>
  <conditionalFormatting sqref="N52">
    <cfRule type="cellIs" dxfId="294" priority="62" operator="equal">
      <formula>"Extremo"</formula>
    </cfRule>
    <cfRule type="cellIs" dxfId="293" priority="63" operator="equal">
      <formula>"Alto"</formula>
    </cfRule>
    <cfRule type="cellIs" dxfId="292" priority="64" operator="equal">
      <formula>"Moderado"</formula>
    </cfRule>
    <cfRule type="cellIs" dxfId="291" priority="65" operator="equal">
      <formula>"Bajo"</formula>
    </cfRule>
  </conditionalFormatting>
  <conditionalFormatting sqref="Y52:Y57">
    <cfRule type="cellIs" dxfId="290" priority="57" operator="equal">
      <formula>"Muy Alta"</formula>
    </cfRule>
    <cfRule type="cellIs" dxfId="289" priority="58" operator="equal">
      <formula>"Alta"</formula>
    </cfRule>
    <cfRule type="cellIs" dxfId="288" priority="59" operator="equal">
      <formula>"Media"</formula>
    </cfRule>
    <cfRule type="cellIs" dxfId="287" priority="60" operator="equal">
      <formula>"Baja"</formula>
    </cfRule>
    <cfRule type="cellIs" dxfId="286" priority="61" operator="equal">
      <formula>"Muy Baja"</formula>
    </cfRule>
  </conditionalFormatting>
  <conditionalFormatting sqref="AA52:AA57">
    <cfRule type="cellIs" dxfId="285" priority="52" operator="equal">
      <formula>"Catastrófico"</formula>
    </cfRule>
    <cfRule type="cellIs" dxfId="284" priority="53" operator="equal">
      <formula>"Mayor"</formula>
    </cfRule>
    <cfRule type="cellIs" dxfId="283" priority="54" operator="equal">
      <formula>"Moderado"</formula>
    </cfRule>
    <cfRule type="cellIs" dxfId="282" priority="55" operator="equal">
      <formula>"Menor"</formula>
    </cfRule>
    <cfRule type="cellIs" dxfId="281" priority="56" operator="equal">
      <formula>"Leve"</formula>
    </cfRule>
  </conditionalFormatting>
  <conditionalFormatting sqref="AC52:AC57">
    <cfRule type="cellIs" dxfId="280" priority="48" operator="equal">
      <formula>"Extremo"</formula>
    </cfRule>
    <cfRule type="cellIs" dxfId="279" priority="49" operator="equal">
      <formula>"Alto"</formula>
    </cfRule>
    <cfRule type="cellIs" dxfId="278" priority="50" operator="equal">
      <formula>"Moderado"</formula>
    </cfRule>
    <cfRule type="cellIs" dxfId="277" priority="51" operator="equal">
      <formula>"Bajo"</formula>
    </cfRule>
  </conditionalFormatting>
  <conditionalFormatting sqref="N58">
    <cfRule type="cellIs" dxfId="276" priority="39" operator="equal">
      <formula>"Extremo"</formula>
    </cfRule>
    <cfRule type="cellIs" dxfId="275" priority="40" operator="equal">
      <formula>"Alto"</formula>
    </cfRule>
    <cfRule type="cellIs" dxfId="274" priority="41" operator="equal">
      <formula>"Moderado"</formula>
    </cfRule>
    <cfRule type="cellIs" dxfId="273" priority="42" operator="equal">
      <formula>"Bajo"</formula>
    </cfRule>
  </conditionalFormatting>
  <conditionalFormatting sqref="Y58:Y63">
    <cfRule type="cellIs" dxfId="272" priority="34" operator="equal">
      <formula>"Muy Alta"</formula>
    </cfRule>
    <cfRule type="cellIs" dxfId="271" priority="35" operator="equal">
      <formula>"Alta"</formula>
    </cfRule>
    <cfRule type="cellIs" dxfId="270" priority="36" operator="equal">
      <formula>"Media"</formula>
    </cfRule>
    <cfRule type="cellIs" dxfId="269" priority="37" operator="equal">
      <formula>"Baja"</formula>
    </cfRule>
    <cfRule type="cellIs" dxfId="268" priority="38" operator="equal">
      <formula>"Muy Baja"</formula>
    </cfRule>
  </conditionalFormatting>
  <conditionalFormatting sqref="AA58:AA63">
    <cfRule type="cellIs" dxfId="267" priority="29" operator="equal">
      <formula>"Catastrófico"</formula>
    </cfRule>
    <cfRule type="cellIs" dxfId="266" priority="30" operator="equal">
      <formula>"Mayor"</formula>
    </cfRule>
    <cfRule type="cellIs" dxfId="265" priority="31" operator="equal">
      <formula>"Moderado"</formula>
    </cfRule>
    <cfRule type="cellIs" dxfId="264" priority="32" operator="equal">
      <formula>"Menor"</formula>
    </cfRule>
    <cfRule type="cellIs" dxfId="263" priority="33" operator="equal">
      <formula>"Leve"</formula>
    </cfRule>
  </conditionalFormatting>
  <conditionalFormatting sqref="AC58:AC63">
    <cfRule type="cellIs" dxfId="262" priority="25" operator="equal">
      <formula>"Extremo"</formula>
    </cfRule>
    <cfRule type="cellIs" dxfId="261" priority="26" operator="equal">
      <formula>"Alto"</formula>
    </cfRule>
    <cfRule type="cellIs" dxfId="260" priority="27" operator="equal">
      <formula>"Moderado"</formula>
    </cfRule>
    <cfRule type="cellIs" dxfId="259" priority="28" operator="equal">
      <formula>"Bajo"</formula>
    </cfRule>
  </conditionalFormatting>
  <conditionalFormatting sqref="H64">
    <cfRule type="cellIs" dxfId="258" priority="20" operator="equal">
      <formula>"Muy Alta"</formula>
    </cfRule>
    <cfRule type="cellIs" dxfId="257" priority="21" operator="equal">
      <formula>"Alta"</formula>
    </cfRule>
    <cfRule type="cellIs" dxfId="256" priority="22" operator="equal">
      <formula>"Media"</formula>
    </cfRule>
    <cfRule type="cellIs" dxfId="255" priority="23" operator="equal">
      <formula>"Baja"</formula>
    </cfRule>
    <cfRule type="cellIs" dxfId="254" priority="24" operator="equal">
      <formula>"Muy Baja"</formula>
    </cfRule>
  </conditionalFormatting>
  <conditionalFormatting sqref="N64">
    <cfRule type="cellIs" dxfId="253" priority="16" operator="equal">
      <formula>"Extremo"</formula>
    </cfRule>
    <cfRule type="cellIs" dxfId="252" priority="17" operator="equal">
      <formula>"Alto"</formula>
    </cfRule>
    <cfRule type="cellIs" dxfId="251" priority="18" operator="equal">
      <formula>"Moderado"</formula>
    </cfRule>
    <cfRule type="cellIs" dxfId="250" priority="19" operator="equal">
      <formula>"Bajo"</formula>
    </cfRule>
  </conditionalFormatting>
  <conditionalFormatting sqref="Y64:Y69">
    <cfRule type="cellIs" dxfId="249" priority="11" operator="equal">
      <formula>"Muy Alta"</formula>
    </cfRule>
    <cfRule type="cellIs" dxfId="248" priority="12" operator="equal">
      <formula>"Alta"</formula>
    </cfRule>
    <cfRule type="cellIs" dxfId="247" priority="13" operator="equal">
      <formula>"Media"</formula>
    </cfRule>
    <cfRule type="cellIs" dxfId="246" priority="14" operator="equal">
      <formula>"Baja"</formula>
    </cfRule>
    <cfRule type="cellIs" dxfId="245" priority="15" operator="equal">
      <formula>"Muy Baja"</formula>
    </cfRule>
  </conditionalFormatting>
  <conditionalFormatting sqref="AA64:AA69">
    <cfRule type="cellIs" dxfId="244" priority="6" operator="equal">
      <formula>"Catastrófico"</formula>
    </cfRule>
    <cfRule type="cellIs" dxfId="243" priority="7" operator="equal">
      <formula>"Mayor"</formula>
    </cfRule>
    <cfRule type="cellIs" dxfId="242" priority="8" operator="equal">
      <formula>"Moderado"</formula>
    </cfRule>
    <cfRule type="cellIs" dxfId="241" priority="9" operator="equal">
      <formula>"Menor"</formula>
    </cfRule>
    <cfRule type="cellIs" dxfId="240" priority="10" operator="equal">
      <formula>"Leve"</formula>
    </cfRule>
  </conditionalFormatting>
  <conditionalFormatting sqref="AC64:AC69">
    <cfRule type="cellIs" dxfId="239" priority="2" operator="equal">
      <formula>"Extremo"</formula>
    </cfRule>
    <cfRule type="cellIs" dxfId="238" priority="3" operator="equal">
      <formula>"Alto"</formula>
    </cfRule>
    <cfRule type="cellIs" dxfId="237" priority="4" operator="equal">
      <formula>"Moderado"</formula>
    </cfRule>
    <cfRule type="cellIs" dxfId="236" priority="5" operator="equal">
      <formula>"Bajo"</formula>
    </cfRule>
  </conditionalFormatting>
  <conditionalFormatting sqref="K10:K69">
    <cfRule type="containsText" dxfId="235"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459B0197-A9E5-46BB-8521-F8F9186BD394}">
          <x14:formula1>
            <xm:f>'Tabla Valoración controles'!$D$4:$D$6</xm:f>
          </x14:formula1>
          <xm:sqref>R10:R69</xm:sqref>
        </x14:dataValidation>
        <x14:dataValidation type="list" allowBlank="1" showInputMessage="1" showErrorMessage="1" xr:uid="{496B8FF8-64DB-452F-B1B2-8A8D43F1CD3D}">
          <x14:formula1>
            <xm:f>'Tabla Valoración controles'!$D$7:$D$8</xm:f>
          </x14:formula1>
          <xm:sqref>S10:S69</xm:sqref>
        </x14:dataValidation>
        <x14:dataValidation type="list" allowBlank="1" showInputMessage="1" showErrorMessage="1" xr:uid="{030906DF-32BB-4AE5-8812-90CD0A1ABE47}">
          <x14:formula1>
            <xm:f>'Tabla Valoración controles'!$D$9:$D$10</xm:f>
          </x14:formula1>
          <xm:sqref>U10:U69</xm:sqref>
        </x14:dataValidation>
        <x14:dataValidation type="list" allowBlank="1" showInputMessage="1" showErrorMessage="1" xr:uid="{803220E4-B45C-43ED-B181-8A69CA61FF0E}">
          <x14:formula1>
            <xm:f>'Tabla Valoración controles'!$D$11:$D$12</xm:f>
          </x14:formula1>
          <xm:sqref>V10:V69</xm:sqref>
        </x14:dataValidation>
        <x14:dataValidation type="list" allowBlank="1" showInputMessage="1" showErrorMessage="1" xr:uid="{7E1C7143-AF22-4A49-87AF-78C740479C3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29A2C5DD-BF66-44C7-8A16-A5EAF8F008C3}">
          <x14:formula1>
            <xm:f>'Tabla Valoración controles'!$D$13:$D$14</xm:f>
          </x14:formula1>
          <xm:sqref>W10:W69</xm:sqref>
        </x14:dataValidation>
        <x14:dataValidation type="list" allowBlank="1" showInputMessage="1" showErrorMessage="1" xr:uid="{41880701-D019-431D-AE0B-3144B83A2167}">
          <x14:formula1>
            <xm:f>'Opciones Tratamiento'!$B$13:$B$19</xm:f>
          </x14:formula1>
          <xm:sqref>F10:F69</xm:sqref>
        </x14:dataValidation>
        <x14:dataValidation type="list" allowBlank="1" showInputMessage="1" showErrorMessage="1" xr:uid="{97FED4F5-6545-4FF0-A65B-D658602A174B}">
          <x14:formula1>
            <xm:f>'Opciones Tratamiento'!$E$2:$E$4</xm:f>
          </x14:formula1>
          <xm:sqref>B10:B69</xm:sqref>
        </x14:dataValidation>
        <x14:dataValidation type="list" allowBlank="1" showInputMessage="1" showErrorMessage="1" xr:uid="{EA1E9D71-3A02-43D0-8FE2-8BD1660DC9E0}">
          <x14:formula1>
            <xm:f>'Opciones Tratamiento'!$B$2:$B$5</xm:f>
          </x14:formula1>
          <xm:sqref>AD10:AD69</xm:sqref>
        </x14:dataValidation>
        <x14:dataValidation type="list" allowBlank="1" showInputMessage="1" showErrorMessage="1" xr:uid="{28BC798A-7E22-42F8-A0D6-92B2B5B4AEC4}">
          <x14:formula1>
            <xm:f>'Tabla Impacto'!$F$210:$F$221</xm:f>
          </x14:formula1>
          <xm:sqref>J10:J69</xm:sqref>
        </x14:dataValidation>
        <x14:dataValidation type="custom" allowBlank="1" showInputMessage="1" showErrorMessage="1" error="Recuerde que las acciones se generan bajo la medida de mitigar el riesgo" xr:uid="{22B1A818-A64F-4242-97B7-ED47720B282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BAFE1813-D7AA-41DD-A361-7F81DCF8D006}">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9AD1F52E-FFF4-4488-AB35-A12B46A52C54}">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D4C2CEA6-BA61-4D07-9866-21ADFC541742}">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77C225E0-A68C-4681-872B-B80222373A0F}">
          <x14:formula1>
            <xm:f>IF(OR(AD10='Opciones Tratamiento'!$B$2,AD10='Opciones Tratamiento'!$B$3,AD10='Opciones Tratamiento'!$B$4),ISBLANK(AD10),ISTEXT(AD10))</xm:f>
          </x14:formula1>
          <xm:sqref>AI10:AI69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DC62F-4866-4D59-A985-A822A5452B7B}">
  <sheetPr>
    <tabColor rgb="FF00B0F0"/>
  </sheetPr>
  <dimension ref="A1:BP72"/>
  <sheetViews>
    <sheetView topLeftCell="A7" zoomScale="62" zoomScaleNormal="62" workbookViewId="0">
      <pane xSplit="11" ySplit="3" topLeftCell="W11" activePane="bottomRight" state="frozen"/>
      <selection activeCell="A7" sqref="A7"/>
      <selection pane="topRight" activeCell="L7" sqref="L7"/>
      <selection pane="bottomLeft" activeCell="A10" sqref="A10"/>
      <selection pane="bottomRight" activeCell="AG13" sqref="AG13"/>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187" t="s">
        <v>144</v>
      </c>
      <c r="B1" s="188"/>
      <c r="C1" s="188"/>
      <c r="D1" s="188"/>
      <c r="E1" s="188"/>
      <c r="F1" s="188"/>
      <c r="G1" s="188"/>
      <c r="H1" s="188"/>
      <c r="I1" s="188"/>
      <c r="J1" s="188"/>
      <c r="K1" s="188"/>
      <c r="L1" s="188"/>
      <c r="M1" s="188"/>
      <c r="N1" s="188"/>
      <c r="O1" s="188"/>
      <c r="P1" s="188"/>
      <c r="Q1" s="188"/>
      <c r="R1" s="188"/>
      <c r="S1" s="188"/>
      <c r="T1" s="188"/>
      <c r="U1" s="188"/>
      <c r="V1" s="188"/>
      <c r="W1" s="188"/>
      <c r="X1" s="188"/>
      <c r="Y1" s="188"/>
      <c r="Z1" s="188"/>
      <c r="AA1" s="188"/>
      <c r="AB1" s="188"/>
      <c r="AC1" s="188"/>
      <c r="AD1" s="188"/>
      <c r="AE1" s="188"/>
      <c r="AF1" s="188"/>
      <c r="AG1" s="188"/>
      <c r="AH1" s="188"/>
      <c r="AI1" s="188"/>
      <c r="AJ1" s="189"/>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190"/>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2"/>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179" t="s">
        <v>43</v>
      </c>
      <c r="B4" s="180"/>
      <c r="C4" s="193" t="s">
        <v>221</v>
      </c>
      <c r="D4" s="194"/>
      <c r="E4" s="194"/>
      <c r="F4" s="194"/>
      <c r="G4" s="194"/>
      <c r="H4" s="194"/>
      <c r="I4" s="194"/>
      <c r="J4" s="194"/>
      <c r="K4" s="194"/>
      <c r="L4" s="194"/>
      <c r="M4" s="194"/>
      <c r="N4" s="195"/>
      <c r="O4" s="196"/>
      <c r="P4" s="196"/>
      <c r="Q4" s="196"/>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179" t="s">
        <v>130</v>
      </c>
      <c r="B5" s="180"/>
      <c r="C5" s="193"/>
      <c r="D5" s="194"/>
      <c r="E5" s="194"/>
      <c r="F5" s="194"/>
      <c r="G5" s="194"/>
      <c r="H5" s="194"/>
      <c r="I5" s="194"/>
      <c r="J5" s="194"/>
      <c r="K5" s="194"/>
      <c r="L5" s="194"/>
      <c r="M5" s="194"/>
      <c r="N5" s="195"/>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179" t="s">
        <v>44</v>
      </c>
      <c r="B6" s="180"/>
      <c r="C6" s="181"/>
      <c r="D6" s="182"/>
      <c r="E6" s="182"/>
      <c r="F6" s="182"/>
      <c r="G6" s="182"/>
      <c r="H6" s="182"/>
      <c r="I6" s="182"/>
      <c r="J6" s="182"/>
      <c r="K6" s="182"/>
      <c r="L6" s="182"/>
      <c r="M6" s="182"/>
      <c r="N6" s="18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184" t="s">
        <v>139</v>
      </c>
      <c r="B7" s="185"/>
      <c r="C7" s="185"/>
      <c r="D7" s="185"/>
      <c r="E7" s="185"/>
      <c r="F7" s="185"/>
      <c r="G7" s="186"/>
      <c r="H7" s="184" t="s">
        <v>140</v>
      </c>
      <c r="I7" s="185"/>
      <c r="J7" s="185"/>
      <c r="K7" s="185"/>
      <c r="L7" s="185"/>
      <c r="M7" s="185"/>
      <c r="N7" s="186"/>
      <c r="O7" s="184" t="s">
        <v>141</v>
      </c>
      <c r="P7" s="185"/>
      <c r="Q7" s="185"/>
      <c r="R7" s="185"/>
      <c r="S7" s="185"/>
      <c r="T7" s="185"/>
      <c r="U7" s="185"/>
      <c r="V7" s="185"/>
      <c r="W7" s="186"/>
      <c r="X7" s="184" t="s">
        <v>142</v>
      </c>
      <c r="Y7" s="185"/>
      <c r="Z7" s="185"/>
      <c r="AA7" s="185"/>
      <c r="AB7" s="185"/>
      <c r="AC7" s="185"/>
      <c r="AD7" s="186"/>
      <c r="AE7" s="184" t="s">
        <v>34</v>
      </c>
      <c r="AF7" s="185"/>
      <c r="AG7" s="185"/>
      <c r="AH7" s="185"/>
      <c r="AI7" s="185"/>
      <c r="AJ7" s="186"/>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05" t="s">
        <v>0</v>
      </c>
      <c r="B8" s="207" t="s">
        <v>2</v>
      </c>
      <c r="C8" s="198" t="s">
        <v>3</v>
      </c>
      <c r="D8" s="198" t="s">
        <v>42</v>
      </c>
      <c r="E8" s="208" t="s">
        <v>1</v>
      </c>
      <c r="F8" s="197" t="s">
        <v>50</v>
      </c>
      <c r="G8" s="198" t="s">
        <v>135</v>
      </c>
      <c r="H8" s="209" t="s">
        <v>33</v>
      </c>
      <c r="I8" s="201" t="s">
        <v>5</v>
      </c>
      <c r="J8" s="197" t="s">
        <v>87</v>
      </c>
      <c r="K8" s="197" t="s">
        <v>92</v>
      </c>
      <c r="L8" s="199" t="s">
        <v>45</v>
      </c>
      <c r="M8" s="201" t="s">
        <v>5</v>
      </c>
      <c r="N8" s="198" t="s">
        <v>48</v>
      </c>
      <c r="O8" s="203" t="s">
        <v>11</v>
      </c>
      <c r="P8" s="202" t="s">
        <v>163</v>
      </c>
      <c r="Q8" s="197" t="s">
        <v>12</v>
      </c>
      <c r="R8" s="202" t="s">
        <v>8</v>
      </c>
      <c r="S8" s="202"/>
      <c r="T8" s="202"/>
      <c r="U8" s="202"/>
      <c r="V8" s="202"/>
      <c r="W8" s="202"/>
      <c r="X8" s="210" t="s">
        <v>138</v>
      </c>
      <c r="Y8" s="210" t="s">
        <v>46</v>
      </c>
      <c r="Z8" s="210" t="s">
        <v>5</v>
      </c>
      <c r="AA8" s="210" t="s">
        <v>47</v>
      </c>
      <c r="AB8" s="210" t="s">
        <v>5</v>
      </c>
      <c r="AC8" s="210" t="s">
        <v>49</v>
      </c>
      <c r="AD8" s="203" t="s">
        <v>29</v>
      </c>
      <c r="AE8" s="202" t="s">
        <v>34</v>
      </c>
      <c r="AF8" s="202" t="s">
        <v>35</v>
      </c>
      <c r="AG8" s="202" t="s">
        <v>36</v>
      </c>
      <c r="AH8" s="202" t="s">
        <v>38</v>
      </c>
      <c r="AI8" s="202" t="s">
        <v>37</v>
      </c>
      <c r="AJ8" s="202"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06"/>
      <c r="B9" s="207"/>
      <c r="C9" s="202"/>
      <c r="D9" s="202"/>
      <c r="E9" s="207"/>
      <c r="F9" s="198"/>
      <c r="G9" s="202"/>
      <c r="H9" s="198"/>
      <c r="I9" s="200"/>
      <c r="J9" s="198"/>
      <c r="K9" s="198"/>
      <c r="L9" s="200"/>
      <c r="M9" s="200"/>
      <c r="N9" s="202"/>
      <c r="O9" s="204"/>
      <c r="P9" s="202"/>
      <c r="Q9" s="198"/>
      <c r="R9" s="7" t="s">
        <v>13</v>
      </c>
      <c r="S9" s="7" t="s">
        <v>17</v>
      </c>
      <c r="T9" s="7" t="s">
        <v>28</v>
      </c>
      <c r="U9" s="7" t="s">
        <v>18</v>
      </c>
      <c r="V9" s="7" t="s">
        <v>21</v>
      </c>
      <c r="W9" s="7" t="s">
        <v>24</v>
      </c>
      <c r="X9" s="210"/>
      <c r="Y9" s="210"/>
      <c r="Z9" s="210"/>
      <c r="AA9" s="210"/>
      <c r="AB9" s="210"/>
      <c r="AC9" s="210"/>
      <c r="AD9" s="204"/>
      <c r="AE9" s="202"/>
      <c r="AF9" s="202"/>
      <c r="AG9" s="202"/>
      <c r="AH9" s="202"/>
      <c r="AI9" s="202"/>
      <c r="AJ9" s="202"/>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217">
        <v>1</v>
      </c>
      <c r="B10" s="220" t="s">
        <v>132</v>
      </c>
      <c r="C10" s="220" t="s">
        <v>251</v>
      </c>
      <c r="D10" s="220" t="s">
        <v>253</v>
      </c>
      <c r="E10" s="232" t="s">
        <v>252</v>
      </c>
      <c r="F10" s="220" t="s">
        <v>123</v>
      </c>
      <c r="G10" s="223">
        <v>24</v>
      </c>
      <c r="H10" s="226" t="str">
        <f>IF(G10&lt;=0,"",IF(G10&lt;=2,"Muy Baja",IF(G10&lt;=24,"Baja",IF(G10&lt;=500,"Media",IF(G10&lt;=5000,"Alta","Muy Alta")))))</f>
        <v>Baja</v>
      </c>
      <c r="I10" s="214">
        <f>IF(H10="","",IF(H10="Muy Baja",0.2,IF(H10="Baja",0.4,IF(H10="Media",0.6,IF(H10="Alta",0.8,IF(H10="Muy Alta",1,))))))</f>
        <v>0.4</v>
      </c>
      <c r="J10" s="229" t="s">
        <v>155</v>
      </c>
      <c r="K10" s="214"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226" t="str">
        <f ca="1">IF(OR(K10='Tabla Impacto'!$C$11,K10='Tabla Impacto'!$D$11),"Leve",IF(OR(K10='Tabla Impacto'!$C$12,K10='Tabla Impacto'!$D$12),"Menor",IF(OR(K10='Tabla Impacto'!$C$13,K10='Tabla Impacto'!$D$13),"Moderado",IF(OR(K10='Tabla Impacto'!$C$14,K10='Tabla Impacto'!$D$14),"Mayor",IF(OR(K10='Tabla Impacto'!$C$15,K10='Tabla Impacto'!$D$15),"Catastrófico","")))))</f>
        <v>Moderado</v>
      </c>
      <c r="M10" s="214">
        <f ca="1">IF(L10="","",IF(L10="Leve",0.2,IF(L10="Menor",0.4,IF(L10="Moderado",0.6,IF(L10="Mayor",0.8,IF(L10="Catastrófico",1,))))))</f>
        <v>0.6</v>
      </c>
      <c r="N10" s="211"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5">
        <v>1</v>
      </c>
      <c r="P10" s="126" t="s">
        <v>254</v>
      </c>
      <c r="Q10" s="127" t="str">
        <f>IF(OR(R10="Preventivo",R10="Detectivo"),"Probabilidad",IF(R10="Correctivo","Impacto",""))</f>
        <v>Probabilidad</v>
      </c>
      <c r="R10" s="128" t="s">
        <v>14</v>
      </c>
      <c r="S10" s="128" t="s">
        <v>9</v>
      </c>
      <c r="T10" s="129" t="str">
        <f>IF(AND(R10="Preventivo",S10="Automático"),"50%",IF(AND(R10="Preventivo",S10="Manual"),"40%",IF(AND(R10="Detectivo",S10="Automático"),"40%",IF(AND(R10="Detectivo",S10="Manual"),"30%",IF(AND(R10="Correctivo",S10="Automático"),"35%",IF(AND(R10="Correctivo",S10="Manual"),"25%",""))))))</f>
        <v>40%</v>
      </c>
      <c r="U10" s="128" t="s">
        <v>19</v>
      </c>
      <c r="V10" s="128" t="s">
        <v>22</v>
      </c>
      <c r="W10" s="128" t="s">
        <v>119</v>
      </c>
      <c r="X10" s="130">
        <f>IFERROR(IF(Q10="Probabilidad",(I10-(+I10*T10)),IF(Q10="Impacto",I10,"")),"")</f>
        <v>0.24</v>
      </c>
      <c r="Y10" s="131" t="str">
        <f>IFERROR(IF(X10="","",IF(X10&lt;=0.2,"Muy Baja",IF(X10&lt;=0.4,"Baja",IF(X10&lt;=0.6,"Media",IF(X10&lt;=0.8,"Alta","Muy Alta"))))),"")</f>
        <v>Baja</v>
      </c>
      <c r="Z10" s="132">
        <f>+X10</f>
        <v>0.24</v>
      </c>
      <c r="AA10" s="131" t="str">
        <f ca="1">IFERROR(IF(AB10="","",IF(AB10&lt;=0.2,"Leve",IF(AB10&lt;=0.4,"Menor",IF(AB10&lt;=0.6,"Moderado",IF(AB10&lt;=0.8,"Mayor","Catastrófico"))))),"")</f>
        <v>Moderado</v>
      </c>
      <c r="AB10" s="132">
        <f ca="1">IFERROR(IF(Q10="Impacto",(M10-(+M10*T10)),IF(Q10="Probabilidad",M10,"")),"")</f>
        <v>0.6</v>
      </c>
      <c r="AC10" s="133"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4" t="s">
        <v>136</v>
      </c>
      <c r="AE10" s="135" t="s">
        <v>269</v>
      </c>
      <c r="AF10" s="135" t="s">
        <v>267</v>
      </c>
      <c r="AG10" s="137">
        <v>44524</v>
      </c>
      <c r="AH10" s="137">
        <v>44560</v>
      </c>
      <c r="AI10" s="135" t="s">
        <v>268</v>
      </c>
      <c r="AJ10" s="136"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218"/>
      <c r="B11" s="221"/>
      <c r="C11" s="221"/>
      <c r="D11" s="221"/>
      <c r="E11" s="233"/>
      <c r="F11" s="221"/>
      <c r="G11" s="224"/>
      <c r="H11" s="227"/>
      <c r="I11" s="215"/>
      <c r="J11" s="230"/>
      <c r="K11" s="215">
        <f ca="1">IF(NOT(ISERROR(MATCH(J11,_xlfn.ANCHORARRAY(E22),0))),I24&amp;"Por favor no seleccionar los criterios de impacto",J11)</f>
        <v>0</v>
      </c>
      <c r="L11" s="227"/>
      <c r="M11" s="215"/>
      <c r="N11" s="212"/>
      <c r="O11" s="125">
        <v>2</v>
      </c>
      <c r="P11" s="126" t="s">
        <v>255</v>
      </c>
      <c r="Q11" s="127" t="str">
        <f>IF(OR(R11="Preventivo",R11="Detectivo"),"Probabilidad",IF(R11="Correctivo","Impacto",""))</f>
        <v>Probabilidad</v>
      </c>
      <c r="R11" s="128" t="s">
        <v>14</v>
      </c>
      <c r="S11" s="128" t="s">
        <v>9</v>
      </c>
      <c r="T11" s="129" t="str">
        <f t="shared" ref="T11:T15" si="0">IF(AND(R11="Preventivo",S11="Automático"),"50%",IF(AND(R11="Preventivo",S11="Manual"),"40%",IF(AND(R11="Detectivo",S11="Automático"),"40%",IF(AND(R11="Detectivo",S11="Manual"),"30%",IF(AND(R11="Correctivo",S11="Automático"),"35%",IF(AND(R11="Correctivo",S11="Manual"),"25%",""))))))</f>
        <v>40%</v>
      </c>
      <c r="U11" s="128" t="s">
        <v>19</v>
      </c>
      <c r="V11" s="128" t="s">
        <v>23</v>
      </c>
      <c r="W11" s="128" t="s">
        <v>119</v>
      </c>
      <c r="X11" s="130">
        <f>IFERROR(IF(AND(Q10="Probabilidad",Q11="Probabilidad"),(Z10-(+Z10*T11)),IF(Q11="Probabilidad",(I10-(+I10*T11)),IF(Q11="Impacto",Z10,""))),"")</f>
        <v>0.14399999999999999</v>
      </c>
      <c r="Y11" s="131" t="str">
        <f t="shared" ref="Y11:Y69" si="1">IFERROR(IF(X11="","",IF(X11&lt;=0.2,"Muy Baja",IF(X11&lt;=0.4,"Baja",IF(X11&lt;=0.6,"Media",IF(X11&lt;=0.8,"Alta","Muy Alta"))))),"")</f>
        <v>Muy Baja</v>
      </c>
      <c r="Z11" s="132">
        <f t="shared" ref="Z11:Z15" si="2">+X11</f>
        <v>0.14399999999999999</v>
      </c>
      <c r="AA11" s="131" t="str">
        <f t="shared" ref="AA11:AA69" ca="1" si="3">IFERROR(IF(AB11="","",IF(AB11&lt;=0.2,"Leve",IF(AB11&lt;=0.4,"Menor",IF(AB11&lt;=0.6,"Moderado",IF(AB11&lt;=0.8,"Mayor","Catastrófico"))))),"")</f>
        <v>Moderado</v>
      </c>
      <c r="AB11" s="132">
        <f ca="1">IFERROR(IF(AND(Q10="Impacto",Q11="Impacto"),(AB10-(+AB10*T11)),IF(Q11="Impacto",($M$10-(+$M$10*T11)),IF(Q11="Probabilidad",AB10,""))),"")</f>
        <v>0.6</v>
      </c>
      <c r="AC11" s="133"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4" t="s">
        <v>136</v>
      </c>
      <c r="AE11" s="135" t="s">
        <v>270</v>
      </c>
      <c r="AF11" s="136" t="s">
        <v>271</v>
      </c>
      <c r="AG11" s="137">
        <v>44562</v>
      </c>
      <c r="AH11" s="137">
        <v>44926</v>
      </c>
      <c r="AI11" s="135" t="s">
        <v>272</v>
      </c>
      <c r="AJ11" s="136"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18"/>
      <c r="B12" s="221"/>
      <c r="C12" s="221"/>
      <c r="D12" s="221"/>
      <c r="E12" s="233"/>
      <c r="F12" s="221"/>
      <c r="G12" s="224"/>
      <c r="H12" s="227"/>
      <c r="I12" s="215"/>
      <c r="J12" s="230"/>
      <c r="K12" s="215">
        <f ca="1">IF(NOT(ISERROR(MATCH(J12,_xlfn.ANCHORARRAY(E23),0))),I25&amp;"Por favor no seleccionar los criterios de impacto",J12)</f>
        <v>0</v>
      </c>
      <c r="L12" s="227"/>
      <c r="M12" s="215"/>
      <c r="N12" s="212"/>
      <c r="O12" s="125">
        <v>3</v>
      </c>
      <c r="P12" s="138" t="s">
        <v>274</v>
      </c>
      <c r="Q12" s="127" t="str">
        <f>IF(OR(R12="Preventivo",R12="Detectivo"),"Probabilidad",IF(R12="Correctivo","Impacto",""))</f>
        <v>Probabilidad</v>
      </c>
      <c r="R12" s="128" t="s">
        <v>14</v>
      </c>
      <c r="S12" s="128" t="s">
        <v>9</v>
      </c>
      <c r="T12" s="129" t="str">
        <f t="shared" si="0"/>
        <v>40%</v>
      </c>
      <c r="U12" s="128" t="s">
        <v>20</v>
      </c>
      <c r="V12" s="128" t="s">
        <v>23</v>
      </c>
      <c r="W12" s="128" t="s">
        <v>120</v>
      </c>
      <c r="X12" s="130">
        <f>IFERROR(IF(AND(Q11="Probabilidad",Q12="Probabilidad"),(Z11-(+Z11*T12)),IF(AND(Q11="Impacto",Q12="Probabilidad"),(Z10-(+Z10*T12)),IF(Q12="Impacto",Z11,""))),"")</f>
        <v>8.6399999999999991E-2</v>
      </c>
      <c r="Y12" s="131" t="str">
        <f t="shared" si="1"/>
        <v>Muy Baja</v>
      </c>
      <c r="Z12" s="132">
        <f t="shared" si="2"/>
        <v>8.6399999999999991E-2</v>
      </c>
      <c r="AA12" s="131" t="str">
        <f t="shared" ca="1" si="3"/>
        <v>Moderado</v>
      </c>
      <c r="AB12" s="132">
        <f ca="1">IFERROR(IF(AND(Q11="Impacto",Q12="Impacto"),(AB11-(+AB11*T12)),IF(AND(Q11="Probabilidad",Q12="Impacto"),(AB10-(+AB10*T12)),IF(Q12="Probabilidad",AB11,""))),"")</f>
        <v>0.6</v>
      </c>
      <c r="AC12" s="133" t="str">
        <f t="shared" ca="1" si="4"/>
        <v>Moderado</v>
      </c>
      <c r="AD12" s="134" t="s">
        <v>136</v>
      </c>
      <c r="AE12" s="135" t="s">
        <v>275</v>
      </c>
      <c r="AF12" s="135" t="s">
        <v>273</v>
      </c>
      <c r="AG12" s="137">
        <v>44562</v>
      </c>
      <c r="AH12" s="137">
        <v>44926</v>
      </c>
      <c r="AI12" s="135" t="s">
        <v>276</v>
      </c>
      <c r="AJ12" s="136"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18"/>
      <c r="B13" s="221"/>
      <c r="C13" s="221"/>
      <c r="D13" s="221"/>
      <c r="E13" s="233"/>
      <c r="F13" s="221"/>
      <c r="G13" s="224"/>
      <c r="H13" s="227"/>
      <c r="I13" s="215"/>
      <c r="J13" s="230"/>
      <c r="K13" s="215">
        <f ca="1">IF(NOT(ISERROR(MATCH(J13,_xlfn.ANCHORARRAY(E24),0))),I26&amp;"Por favor no seleccionar los criterios de impacto",J13)</f>
        <v>0</v>
      </c>
      <c r="L13" s="227"/>
      <c r="M13" s="215"/>
      <c r="N13" s="212"/>
      <c r="O13" s="125">
        <v>4</v>
      </c>
      <c r="P13" s="126"/>
      <c r="Q13" s="127" t="str">
        <f t="shared" ref="Q13:Q15" si="5">IF(OR(R13="Preventivo",R13="Detectivo"),"Probabilidad",IF(R13="Correctivo","Impacto",""))</f>
        <v/>
      </c>
      <c r="R13" s="128"/>
      <c r="S13" s="128"/>
      <c r="T13" s="129" t="str">
        <f t="shared" si="0"/>
        <v/>
      </c>
      <c r="U13" s="128"/>
      <c r="V13" s="128"/>
      <c r="W13" s="128"/>
      <c r="X13" s="130" t="str">
        <f t="shared" ref="X13:X15" si="6">IFERROR(IF(AND(Q12="Probabilidad",Q13="Probabilidad"),(Z12-(+Z12*T13)),IF(AND(Q12="Impacto",Q13="Probabilidad"),(Z11-(+Z11*T13)),IF(Q13="Impacto",Z12,""))),"")</f>
        <v/>
      </c>
      <c r="Y13" s="131" t="str">
        <f t="shared" si="1"/>
        <v/>
      </c>
      <c r="Z13" s="132" t="str">
        <f t="shared" si="2"/>
        <v/>
      </c>
      <c r="AA13" s="131" t="str">
        <f t="shared" si="3"/>
        <v/>
      </c>
      <c r="AB13" s="132" t="str">
        <f t="shared" ref="AB13:AB15" si="7">IFERROR(IF(AND(Q12="Impacto",Q13="Impacto"),(AB12-(+AB12*T13)),IF(AND(Q12="Probabilidad",Q13="Impacto"),(AB11-(+AB11*T13)),IF(Q13="Probabilidad",AB12,""))),"")</f>
        <v/>
      </c>
      <c r="AC13" s="133"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4"/>
      <c r="AE13" s="135"/>
      <c r="AF13" s="136"/>
      <c r="AG13" s="137"/>
      <c r="AH13" s="137"/>
      <c r="AI13" s="135"/>
      <c r="AJ13" s="136"/>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18"/>
      <c r="B14" s="221"/>
      <c r="C14" s="221"/>
      <c r="D14" s="221"/>
      <c r="E14" s="233"/>
      <c r="F14" s="221"/>
      <c r="G14" s="224"/>
      <c r="H14" s="227"/>
      <c r="I14" s="215"/>
      <c r="J14" s="230"/>
      <c r="K14" s="215">
        <f ca="1">IF(NOT(ISERROR(MATCH(J14,_xlfn.ANCHORARRAY(E25),0))),I27&amp;"Por favor no seleccionar los criterios de impacto",J14)</f>
        <v>0</v>
      </c>
      <c r="L14" s="227"/>
      <c r="M14" s="215"/>
      <c r="N14" s="212"/>
      <c r="O14" s="125">
        <v>5</v>
      </c>
      <c r="P14" s="126"/>
      <c r="Q14" s="127" t="str">
        <f t="shared" si="5"/>
        <v/>
      </c>
      <c r="R14" s="128"/>
      <c r="S14" s="128"/>
      <c r="T14" s="129" t="str">
        <f t="shared" si="0"/>
        <v/>
      </c>
      <c r="U14" s="128"/>
      <c r="V14" s="128"/>
      <c r="W14" s="128"/>
      <c r="X14" s="130" t="str">
        <f t="shared" si="6"/>
        <v/>
      </c>
      <c r="Y14" s="131" t="str">
        <f t="shared" si="1"/>
        <v/>
      </c>
      <c r="Z14" s="132" t="str">
        <f t="shared" si="2"/>
        <v/>
      </c>
      <c r="AA14" s="131" t="str">
        <f t="shared" si="3"/>
        <v/>
      </c>
      <c r="AB14" s="132" t="str">
        <f t="shared" si="7"/>
        <v/>
      </c>
      <c r="AC14" s="133" t="str">
        <f t="shared" si="4"/>
        <v/>
      </c>
      <c r="AD14" s="134"/>
      <c r="AE14" s="135"/>
      <c r="AF14" s="136"/>
      <c r="AG14" s="137"/>
      <c r="AH14" s="137"/>
      <c r="AI14" s="135"/>
      <c r="AJ14" s="136"/>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19"/>
      <c r="B15" s="222"/>
      <c r="C15" s="222"/>
      <c r="D15" s="222"/>
      <c r="E15" s="234"/>
      <c r="F15" s="222"/>
      <c r="G15" s="225"/>
      <c r="H15" s="228"/>
      <c r="I15" s="216"/>
      <c r="J15" s="231"/>
      <c r="K15" s="216">
        <f ca="1">IF(NOT(ISERROR(MATCH(J15,_xlfn.ANCHORARRAY(E26),0))),I28&amp;"Por favor no seleccionar los criterios de impacto",J15)</f>
        <v>0</v>
      </c>
      <c r="L15" s="228"/>
      <c r="M15" s="216"/>
      <c r="N15" s="213"/>
      <c r="O15" s="125">
        <v>6</v>
      </c>
      <c r="P15" s="126"/>
      <c r="Q15" s="127" t="str">
        <f t="shared" si="5"/>
        <v/>
      </c>
      <c r="R15" s="128"/>
      <c r="S15" s="128"/>
      <c r="T15" s="129" t="str">
        <f t="shared" si="0"/>
        <v/>
      </c>
      <c r="U15" s="128"/>
      <c r="V15" s="128"/>
      <c r="W15" s="128"/>
      <c r="X15" s="130" t="str">
        <f t="shared" si="6"/>
        <v/>
      </c>
      <c r="Y15" s="131" t="str">
        <f t="shared" si="1"/>
        <v/>
      </c>
      <c r="Z15" s="132" t="str">
        <f t="shared" si="2"/>
        <v/>
      </c>
      <c r="AA15" s="131" t="str">
        <f t="shared" si="3"/>
        <v/>
      </c>
      <c r="AB15" s="132" t="str">
        <f t="shared" si="7"/>
        <v/>
      </c>
      <c r="AC15" s="133" t="str">
        <f t="shared" si="4"/>
        <v/>
      </c>
      <c r="AD15" s="134"/>
      <c r="AE15" s="135"/>
      <c r="AF15" s="136"/>
      <c r="AG15" s="137"/>
      <c r="AH15" s="137"/>
      <c r="AI15" s="135"/>
      <c r="AJ15" s="136"/>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17">
        <v>2</v>
      </c>
      <c r="B16" s="220"/>
      <c r="C16" s="220"/>
      <c r="D16" s="238"/>
      <c r="E16" s="238"/>
      <c r="F16" s="220"/>
      <c r="G16" s="223"/>
      <c r="H16" s="226" t="str">
        <f>IF(G16&lt;=0,"",IF(G16&lt;=2,"Muy Baja",IF(G16&lt;=24,"Baja",IF(G16&lt;=500,"Media",IF(G16&lt;=5000,"Alta","Muy Alta")))))</f>
        <v/>
      </c>
      <c r="I16" s="214" t="str">
        <f>IF(H16="","",IF(H16="Muy Baja",0.2,IF(H16="Baja",0.4,IF(H16="Media",0.6,IF(H16="Alta",0.8,IF(H16="Muy Alta",1,))))))</f>
        <v/>
      </c>
      <c r="J16" s="229"/>
      <c r="K16" s="214">
        <f ca="1">IF(NOT(ISERROR(MATCH(J16,'Tabla Impacto'!$B$221:$B$223,0))),'Tabla Impacto'!$F$223&amp;"Por favor no seleccionar los criterios de impacto(Afectación Económica o presupuestal y Pérdida Reputacional)",J16)</f>
        <v>0</v>
      </c>
      <c r="L16" s="226" t="str">
        <f ca="1">IF(OR(K16='Tabla Impacto'!$C$11,K16='Tabla Impacto'!$D$11),"Leve",IF(OR(K16='Tabla Impacto'!$C$12,K16='Tabla Impacto'!$D$12),"Menor",IF(OR(K16='Tabla Impacto'!$C$13,K16='Tabla Impacto'!$D$13),"Moderado",IF(OR(K16='Tabla Impacto'!$C$14,K16='Tabla Impacto'!$D$14),"Mayor",IF(OR(K16='Tabla Impacto'!$C$15,K16='Tabla Impacto'!$D$15),"Catastrófico","")))))</f>
        <v/>
      </c>
      <c r="M16" s="214" t="str">
        <f ca="1">IF(L16="","",IF(L16="Leve",0.2,IF(L16="Menor",0.4,IF(L16="Moderado",0.6,IF(L16="Mayor",0.8,IF(L16="Catastrófico",1,))))))</f>
        <v/>
      </c>
      <c r="N16" s="211"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5">
        <v>1</v>
      </c>
      <c r="P16" s="126"/>
      <c r="Q16" s="127" t="str">
        <f>IF(OR(R16="Preventivo",R16="Detectivo"),"Probabilidad",IF(R16="Correctivo","Impacto",""))</f>
        <v/>
      </c>
      <c r="R16" s="128"/>
      <c r="S16" s="128"/>
      <c r="T16" s="129" t="str">
        <f>IF(AND(R16="Preventivo",S16="Automático"),"50%",IF(AND(R16="Preventivo",S16="Manual"),"40%",IF(AND(R16="Detectivo",S16="Automático"),"40%",IF(AND(R16="Detectivo",S16="Manual"),"30%",IF(AND(R16="Correctivo",S16="Automático"),"35%",IF(AND(R16="Correctivo",S16="Manual"),"25%",""))))))</f>
        <v/>
      </c>
      <c r="U16" s="128"/>
      <c r="V16" s="128"/>
      <c r="W16" s="128"/>
      <c r="X16" s="130" t="str">
        <f>IFERROR(IF(Q16="Probabilidad",(I16-(+I16*T16)),IF(Q16="Impacto",I16,"")),"")</f>
        <v/>
      </c>
      <c r="Y16" s="131" t="str">
        <f>IFERROR(IF(X16="","",IF(X16&lt;=0.2,"Muy Baja",IF(X16&lt;=0.4,"Baja",IF(X16&lt;=0.6,"Media",IF(X16&lt;=0.8,"Alta","Muy Alta"))))),"")</f>
        <v/>
      </c>
      <c r="Z16" s="132" t="str">
        <f>+X16</f>
        <v/>
      </c>
      <c r="AA16" s="131" t="str">
        <f>IFERROR(IF(AB16="","",IF(AB16&lt;=0.2,"Leve",IF(AB16&lt;=0.4,"Menor",IF(AB16&lt;=0.6,"Moderado",IF(AB16&lt;=0.8,"Mayor","Catastrófico"))))),"")</f>
        <v/>
      </c>
      <c r="AB16" s="132" t="str">
        <f>IFERROR(IF(Q16="Impacto",(M16-(+M16*T16)),IF(Q16="Probabilidad",M16,"")),"")</f>
        <v/>
      </c>
      <c r="AC16" s="133"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4"/>
      <c r="AE16" s="135"/>
      <c r="AF16" s="136"/>
      <c r="AG16" s="137"/>
      <c r="AH16" s="137"/>
      <c r="AI16" s="135"/>
      <c r="AJ16" s="136"/>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18"/>
      <c r="B17" s="221"/>
      <c r="C17" s="221"/>
      <c r="D17" s="239"/>
      <c r="E17" s="239"/>
      <c r="F17" s="221"/>
      <c r="G17" s="224"/>
      <c r="H17" s="227"/>
      <c r="I17" s="215"/>
      <c r="J17" s="230"/>
      <c r="K17" s="215">
        <f ca="1">IF(NOT(ISERROR(MATCH(J17,_xlfn.ANCHORARRAY(E28),0))),I30&amp;"Por favor no seleccionar los criterios de impacto",J17)</f>
        <v>0</v>
      </c>
      <c r="L17" s="227"/>
      <c r="M17" s="215"/>
      <c r="N17" s="212"/>
      <c r="O17" s="125">
        <v>2</v>
      </c>
      <c r="P17" s="126"/>
      <c r="Q17" s="127" t="str">
        <f>IF(OR(R17="Preventivo",R17="Detectivo"),"Probabilidad",IF(R17="Correctivo","Impacto",""))</f>
        <v/>
      </c>
      <c r="R17" s="128"/>
      <c r="S17" s="128"/>
      <c r="T17" s="129" t="str">
        <f t="shared" ref="T17:T21" si="8">IF(AND(R17="Preventivo",S17="Automático"),"50%",IF(AND(R17="Preventivo",S17="Manual"),"40%",IF(AND(R17="Detectivo",S17="Automático"),"40%",IF(AND(R17="Detectivo",S17="Manual"),"30%",IF(AND(R17="Correctivo",S17="Automático"),"35%",IF(AND(R17="Correctivo",S17="Manual"),"25%",""))))))</f>
        <v/>
      </c>
      <c r="U17" s="128"/>
      <c r="V17" s="128"/>
      <c r="W17" s="128"/>
      <c r="X17" s="130" t="str">
        <f>IFERROR(IF(AND(Q16="Probabilidad",Q17="Probabilidad"),(Z16-(+Z16*T17)),IF(Q17="Probabilidad",(I16-(+I16*T17)),IF(Q17="Impacto",Z16,""))),"")</f>
        <v/>
      </c>
      <c r="Y17" s="131" t="str">
        <f t="shared" si="1"/>
        <v/>
      </c>
      <c r="Z17" s="132" t="str">
        <f t="shared" ref="Z17:Z21" si="9">+X17</f>
        <v/>
      </c>
      <c r="AA17" s="131" t="str">
        <f t="shared" si="3"/>
        <v/>
      </c>
      <c r="AB17" s="132" t="str">
        <f>IFERROR(IF(AND(Q16="Impacto",Q17="Impacto"),(AB10-(+AB10*T17)),IF(Q17="Impacto",($M$16-(+$M$16*T17)),IF(Q17="Probabilidad",AB10,""))),"")</f>
        <v/>
      </c>
      <c r="AC17" s="133"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4" t="s">
        <v>136</v>
      </c>
      <c r="AE17" s="135"/>
      <c r="AF17" s="136"/>
      <c r="AG17" s="137"/>
      <c r="AH17" s="137"/>
      <c r="AI17" s="135"/>
      <c r="AJ17" s="136"/>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18"/>
      <c r="B18" s="221"/>
      <c r="C18" s="221"/>
      <c r="D18" s="239"/>
      <c r="E18" s="239"/>
      <c r="F18" s="221"/>
      <c r="G18" s="224"/>
      <c r="H18" s="227"/>
      <c r="I18" s="215"/>
      <c r="J18" s="230"/>
      <c r="K18" s="215">
        <f ca="1">IF(NOT(ISERROR(MATCH(J18,_xlfn.ANCHORARRAY(E29),0))),I31&amp;"Por favor no seleccionar los criterios de impacto",J18)</f>
        <v>0</v>
      </c>
      <c r="L18" s="227"/>
      <c r="M18" s="215"/>
      <c r="N18" s="212"/>
      <c r="O18" s="125">
        <v>3</v>
      </c>
      <c r="P18" s="126"/>
      <c r="Q18" s="127" t="str">
        <f>IF(OR(R18="Preventivo",R18="Detectivo"),"Probabilidad",IF(R18="Correctivo","Impacto",""))</f>
        <v/>
      </c>
      <c r="R18" s="128"/>
      <c r="S18" s="128"/>
      <c r="T18" s="129" t="str">
        <f t="shared" si="8"/>
        <v/>
      </c>
      <c r="U18" s="128"/>
      <c r="V18" s="128"/>
      <c r="W18" s="128"/>
      <c r="X18" s="130" t="str">
        <f>IFERROR(IF(AND(Q17="Probabilidad",Q18="Probabilidad"),(Z17-(+Z17*T18)),IF(AND(Q17="Impacto",Q18="Probabilidad"),(Z16-(+Z16*T18)),IF(Q18="Impacto",Z17,""))),"")</f>
        <v/>
      </c>
      <c r="Y18" s="131" t="str">
        <f t="shared" si="1"/>
        <v/>
      </c>
      <c r="Z18" s="132" t="str">
        <f t="shared" si="9"/>
        <v/>
      </c>
      <c r="AA18" s="131" t="str">
        <f t="shared" si="3"/>
        <v/>
      </c>
      <c r="AB18" s="132" t="str">
        <f>IFERROR(IF(AND(Q17="Impacto",Q18="Impacto"),(AB17-(+AB17*T18)),IF(AND(Q17="Probabilidad",Q18="Impacto"),(AB16-(+AB16*T18)),IF(Q18="Probabilidad",AB17,""))),"")</f>
        <v/>
      </c>
      <c r="AC18" s="133" t="str">
        <f t="shared" si="10"/>
        <v/>
      </c>
      <c r="AD18" s="134"/>
      <c r="AE18" s="135"/>
      <c r="AF18" s="136"/>
      <c r="AG18" s="137"/>
      <c r="AH18" s="137"/>
      <c r="AI18" s="135"/>
      <c r="AJ18" s="136"/>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18"/>
      <c r="B19" s="221"/>
      <c r="C19" s="221"/>
      <c r="D19" s="238"/>
      <c r="E19" s="238"/>
      <c r="F19" s="221"/>
      <c r="G19" s="224"/>
      <c r="H19" s="227"/>
      <c r="I19" s="215"/>
      <c r="J19" s="230"/>
      <c r="K19" s="215">
        <f ca="1">IF(NOT(ISERROR(MATCH(J19,_xlfn.ANCHORARRAY(E30),0))),I32&amp;"Por favor no seleccionar los criterios de impacto",J19)</f>
        <v>0</v>
      </c>
      <c r="L19" s="227"/>
      <c r="M19" s="215"/>
      <c r="N19" s="212"/>
      <c r="O19" s="125">
        <v>4</v>
      </c>
      <c r="P19" s="138"/>
      <c r="Q19" s="127" t="str">
        <f t="shared" ref="Q19:Q21" si="11">IF(OR(R19="Preventivo",R19="Detectivo"),"Probabilidad",IF(R19="Correctivo","Impacto",""))</f>
        <v/>
      </c>
      <c r="R19" s="128"/>
      <c r="S19" s="128"/>
      <c r="T19" s="129" t="str">
        <f t="shared" si="8"/>
        <v/>
      </c>
      <c r="U19" s="128"/>
      <c r="V19" s="128"/>
      <c r="W19" s="128"/>
      <c r="X19" s="130" t="str">
        <f t="shared" ref="X19:X21" si="12">IFERROR(IF(AND(Q18="Probabilidad",Q19="Probabilidad"),(Z18-(+Z18*T19)),IF(AND(Q18="Impacto",Q19="Probabilidad"),(Z17-(+Z17*T19)),IF(Q19="Impacto",Z18,""))),"")</f>
        <v/>
      </c>
      <c r="Y19" s="131" t="str">
        <f t="shared" si="1"/>
        <v/>
      </c>
      <c r="Z19" s="132" t="str">
        <f t="shared" si="9"/>
        <v/>
      </c>
      <c r="AA19" s="131" t="str">
        <f t="shared" si="3"/>
        <v/>
      </c>
      <c r="AB19" s="132" t="str">
        <f t="shared" ref="AB19:AB21" si="13">IFERROR(IF(AND(Q18="Impacto",Q19="Impacto"),(AB18-(+AB18*T19)),IF(AND(Q18="Probabilidad",Q19="Impacto"),(AB17-(+AB17*T19)),IF(Q19="Probabilidad",AB18,""))),"")</f>
        <v/>
      </c>
      <c r="AC19" s="133"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4"/>
      <c r="AE19" s="135"/>
      <c r="AF19" s="136"/>
      <c r="AG19" s="137"/>
      <c r="AH19" s="137"/>
      <c r="AI19" s="135"/>
      <c r="AJ19" s="136"/>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18"/>
      <c r="B20" s="221"/>
      <c r="C20" s="221"/>
      <c r="D20" s="239"/>
      <c r="E20" s="239"/>
      <c r="F20" s="221"/>
      <c r="G20" s="224"/>
      <c r="H20" s="227"/>
      <c r="I20" s="215"/>
      <c r="J20" s="230"/>
      <c r="K20" s="215">
        <f ca="1">IF(NOT(ISERROR(MATCH(J20,_xlfn.ANCHORARRAY(E31),0))),I33&amp;"Por favor no seleccionar los criterios de impacto",J20)</f>
        <v>0</v>
      </c>
      <c r="L20" s="227"/>
      <c r="M20" s="215"/>
      <c r="N20" s="212"/>
      <c r="O20" s="125">
        <v>5</v>
      </c>
      <c r="P20" s="126"/>
      <c r="Q20" s="127" t="str">
        <f t="shared" si="11"/>
        <v/>
      </c>
      <c r="R20" s="128"/>
      <c r="S20" s="128"/>
      <c r="T20" s="129" t="str">
        <f t="shared" si="8"/>
        <v/>
      </c>
      <c r="U20" s="128"/>
      <c r="V20" s="128"/>
      <c r="W20" s="128"/>
      <c r="X20" s="130" t="str">
        <f t="shared" si="12"/>
        <v/>
      </c>
      <c r="Y20" s="131" t="str">
        <f t="shared" si="1"/>
        <v/>
      </c>
      <c r="Z20" s="132" t="str">
        <f t="shared" si="9"/>
        <v/>
      </c>
      <c r="AA20" s="131" t="str">
        <f t="shared" si="3"/>
        <v/>
      </c>
      <c r="AB20" s="132" t="str">
        <f t="shared" si="13"/>
        <v/>
      </c>
      <c r="AC20" s="133"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4"/>
      <c r="AE20" s="135"/>
      <c r="AF20" s="136"/>
      <c r="AG20" s="137"/>
      <c r="AH20" s="137"/>
      <c r="AI20" s="135"/>
      <c r="AJ20" s="136"/>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19"/>
      <c r="B21" s="222"/>
      <c r="C21" s="222"/>
      <c r="D21" s="239"/>
      <c r="E21" s="239"/>
      <c r="F21" s="222"/>
      <c r="G21" s="225"/>
      <c r="H21" s="228"/>
      <c r="I21" s="216"/>
      <c r="J21" s="231"/>
      <c r="K21" s="216">
        <f ca="1">IF(NOT(ISERROR(MATCH(J21,_xlfn.ANCHORARRAY(E32),0))),I34&amp;"Por favor no seleccionar los criterios de impacto",J21)</f>
        <v>0</v>
      </c>
      <c r="L21" s="228"/>
      <c r="M21" s="216"/>
      <c r="N21" s="213"/>
      <c r="O21" s="125">
        <v>6</v>
      </c>
      <c r="P21" s="126"/>
      <c r="Q21" s="127" t="str">
        <f t="shared" si="11"/>
        <v/>
      </c>
      <c r="R21" s="128"/>
      <c r="S21" s="128"/>
      <c r="T21" s="129" t="str">
        <f t="shared" si="8"/>
        <v/>
      </c>
      <c r="U21" s="128"/>
      <c r="V21" s="128"/>
      <c r="W21" s="128"/>
      <c r="X21" s="130" t="str">
        <f t="shared" si="12"/>
        <v/>
      </c>
      <c r="Y21" s="131" t="str">
        <f t="shared" si="1"/>
        <v/>
      </c>
      <c r="Z21" s="132" t="str">
        <f t="shared" si="9"/>
        <v/>
      </c>
      <c r="AA21" s="131" t="str">
        <f t="shared" si="3"/>
        <v/>
      </c>
      <c r="AB21" s="132" t="str">
        <f t="shared" si="13"/>
        <v/>
      </c>
      <c r="AC21" s="133" t="str">
        <f t="shared" si="14"/>
        <v/>
      </c>
      <c r="AD21" s="134"/>
      <c r="AE21" s="135"/>
      <c r="AF21" s="136"/>
      <c r="AG21" s="137"/>
      <c r="AH21" s="137"/>
      <c r="AI21" s="135"/>
      <c r="AJ21" s="136"/>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17">
        <v>3</v>
      </c>
      <c r="B22" s="220"/>
      <c r="C22" s="220"/>
      <c r="D22" s="220"/>
      <c r="E22" s="232"/>
      <c r="F22" s="220"/>
      <c r="G22" s="223"/>
      <c r="H22" s="226" t="str">
        <f>IF(G22&lt;=0,"",IF(G22&lt;=2,"Muy Baja",IF(G22&lt;=24,"Baja",IF(G22&lt;=500,"Media",IF(G22&lt;=5000,"Alta","Muy Alta")))))</f>
        <v/>
      </c>
      <c r="I22" s="214" t="str">
        <f>IF(H22="","",IF(H22="Muy Baja",0.2,IF(H22="Baja",0.4,IF(H22="Media",0.6,IF(H22="Alta",0.8,IF(H22="Muy Alta",1,))))))</f>
        <v/>
      </c>
      <c r="J22" s="229"/>
      <c r="K22" s="214">
        <f ca="1">IF(NOT(ISERROR(MATCH(J22,'Tabla Impacto'!$B$221:$B$223,0))),'Tabla Impacto'!$F$223&amp;"Por favor no seleccionar los criterios de impacto(Afectación Económica o presupuestal y Pérdida Reputacional)",J22)</f>
        <v>0</v>
      </c>
      <c r="L22" s="226" t="str">
        <f ca="1">IF(OR(K22='Tabla Impacto'!$C$11,K22='Tabla Impacto'!$D$11),"Leve",IF(OR(K22='Tabla Impacto'!$C$12,K22='Tabla Impacto'!$D$12),"Menor",IF(OR(K22='Tabla Impacto'!$C$13,K22='Tabla Impacto'!$D$13),"Moderado",IF(OR(K22='Tabla Impacto'!$C$14,K22='Tabla Impacto'!$D$14),"Mayor",IF(OR(K22='Tabla Impacto'!$C$15,K22='Tabla Impacto'!$D$15),"Catastrófico","")))))</f>
        <v/>
      </c>
      <c r="M22" s="214" t="str">
        <f ca="1">IF(L22="","",IF(L22="Leve",0.2,IF(L22="Menor",0.4,IF(L22="Moderado",0.6,IF(L22="Mayor",0.8,IF(L22="Catastrófico",1,))))))</f>
        <v/>
      </c>
      <c r="N22" s="211"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5">
        <v>1</v>
      </c>
      <c r="P22" s="126"/>
      <c r="Q22" s="127" t="str">
        <f>IF(OR(R22="Preventivo",R22="Detectivo"),"Probabilidad",IF(R22="Correctivo","Impacto",""))</f>
        <v/>
      </c>
      <c r="R22" s="128"/>
      <c r="S22" s="128"/>
      <c r="T22" s="129" t="str">
        <f>IF(AND(R22="Preventivo",S22="Automático"),"50%",IF(AND(R22="Preventivo",S22="Manual"),"40%",IF(AND(R22="Detectivo",S22="Automático"),"40%",IF(AND(R22="Detectivo",S22="Manual"),"30%",IF(AND(R22="Correctivo",S22="Automático"),"35%",IF(AND(R22="Correctivo",S22="Manual"),"25%",""))))))</f>
        <v/>
      </c>
      <c r="U22" s="128"/>
      <c r="V22" s="128"/>
      <c r="W22" s="128"/>
      <c r="X22" s="130" t="str">
        <f>IFERROR(IF(Q22="Probabilidad",(I22-(+I22*T22)),IF(Q22="Impacto",I22,"")),"")</f>
        <v/>
      </c>
      <c r="Y22" s="131" t="str">
        <f>IFERROR(IF(X22="","",IF(X22&lt;=0.2,"Muy Baja",IF(X22&lt;=0.4,"Baja",IF(X22&lt;=0.6,"Media",IF(X22&lt;=0.8,"Alta","Muy Alta"))))),"")</f>
        <v/>
      </c>
      <c r="Z22" s="132" t="str">
        <f>+X22</f>
        <v/>
      </c>
      <c r="AA22" s="131" t="str">
        <f>IFERROR(IF(AB22="","",IF(AB22&lt;=0.2,"Leve",IF(AB22&lt;=0.4,"Menor",IF(AB22&lt;=0.6,"Moderado",IF(AB22&lt;=0.8,"Mayor","Catastrófico"))))),"")</f>
        <v/>
      </c>
      <c r="AB22" s="132" t="str">
        <f>IFERROR(IF(Q22="Impacto",(M22-(+M22*T22)),IF(Q22="Probabilidad",M22,"")),"")</f>
        <v/>
      </c>
      <c r="AC22" s="133"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4"/>
      <c r="AE22" s="135"/>
      <c r="AF22" s="136"/>
      <c r="AG22" s="137"/>
      <c r="AH22" s="137"/>
      <c r="AI22" s="135"/>
      <c r="AJ22" s="136"/>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18"/>
      <c r="B23" s="221"/>
      <c r="C23" s="221"/>
      <c r="D23" s="221"/>
      <c r="E23" s="233"/>
      <c r="F23" s="221"/>
      <c r="G23" s="224"/>
      <c r="H23" s="227"/>
      <c r="I23" s="215"/>
      <c r="J23" s="230"/>
      <c r="K23" s="215">
        <f t="shared" ref="K23:K27" ca="1" si="15">IF(NOT(ISERROR(MATCH(J23,_xlfn.ANCHORARRAY(E34),0))),I36&amp;"Por favor no seleccionar los criterios de impacto",J23)</f>
        <v>0</v>
      </c>
      <c r="L23" s="227"/>
      <c r="M23" s="215"/>
      <c r="N23" s="212"/>
      <c r="O23" s="125">
        <v>2</v>
      </c>
      <c r="P23" s="126"/>
      <c r="Q23" s="127" t="str">
        <f>IF(OR(R23="Preventivo",R23="Detectivo"),"Probabilidad",IF(R23="Correctivo","Impacto",""))</f>
        <v/>
      </c>
      <c r="R23" s="128"/>
      <c r="S23" s="128"/>
      <c r="T23" s="129" t="str">
        <f t="shared" ref="T23:T27" si="16">IF(AND(R23="Preventivo",S23="Automático"),"50%",IF(AND(R23="Preventivo",S23="Manual"),"40%",IF(AND(R23="Detectivo",S23="Automático"),"40%",IF(AND(R23="Detectivo",S23="Manual"),"30%",IF(AND(R23="Correctivo",S23="Automático"),"35%",IF(AND(R23="Correctivo",S23="Manual"),"25%",""))))))</f>
        <v/>
      </c>
      <c r="U23" s="128"/>
      <c r="V23" s="128"/>
      <c r="W23" s="128"/>
      <c r="X23" s="139" t="str">
        <f>IFERROR(IF(AND(Q22="Probabilidad",Q23="Probabilidad"),(Z22-(+Z22*T23)),IF(Q23="Probabilidad",(I22-(+I22*T23)),IF(Q23="Impacto",Z22,""))),"")</f>
        <v/>
      </c>
      <c r="Y23" s="131" t="str">
        <f t="shared" si="1"/>
        <v/>
      </c>
      <c r="Z23" s="132" t="str">
        <f t="shared" ref="Z23:Z27" si="17">+X23</f>
        <v/>
      </c>
      <c r="AA23" s="131" t="str">
        <f t="shared" si="3"/>
        <v/>
      </c>
      <c r="AB23" s="132" t="str">
        <f>IFERROR(IF(AND(Q22="Impacto",Q23="Impacto"),(AB16-(+AB16*T23)),IF(Q23="Impacto",($M$22-(+$M$22*T23)),IF(Q23="Probabilidad",AB16,""))),"")</f>
        <v/>
      </c>
      <c r="AC23" s="133"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4"/>
      <c r="AE23" s="135"/>
      <c r="AF23" s="136"/>
      <c r="AG23" s="137"/>
      <c r="AH23" s="137"/>
      <c r="AI23" s="135"/>
      <c r="AJ23" s="136"/>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18"/>
      <c r="B24" s="221"/>
      <c r="C24" s="221"/>
      <c r="D24" s="221"/>
      <c r="E24" s="233"/>
      <c r="F24" s="221"/>
      <c r="G24" s="224"/>
      <c r="H24" s="227"/>
      <c r="I24" s="215"/>
      <c r="J24" s="230"/>
      <c r="K24" s="215">
        <f t="shared" ca="1" si="15"/>
        <v>0</v>
      </c>
      <c r="L24" s="227"/>
      <c r="M24" s="215"/>
      <c r="N24" s="212"/>
      <c r="O24" s="125">
        <v>3</v>
      </c>
      <c r="P24" s="138"/>
      <c r="Q24" s="127" t="str">
        <f>IF(OR(R24="Preventivo",R24="Detectivo"),"Probabilidad",IF(R24="Correctivo","Impacto",""))</f>
        <v/>
      </c>
      <c r="R24" s="128"/>
      <c r="S24" s="128"/>
      <c r="T24" s="129" t="str">
        <f t="shared" si="16"/>
        <v/>
      </c>
      <c r="U24" s="128"/>
      <c r="V24" s="128"/>
      <c r="W24" s="128"/>
      <c r="X24" s="130" t="str">
        <f>IFERROR(IF(AND(Q23="Probabilidad",Q24="Probabilidad"),(Z23-(+Z23*T24)),IF(AND(Q23="Impacto",Q24="Probabilidad"),(Z22-(+Z22*T24)),IF(Q24="Impacto",Z23,""))),"")</f>
        <v/>
      </c>
      <c r="Y24" s="131" t="str">
        <f t="shared" si="1"/>
        <v/>
      </c>
      <c r="Z24" s="132" t="str">
        <f t="shared" si="17"/>
        <v/>
      </c>
      <c r="AA24" s="131" t="str">
        <f t="shared" si="3"/>
        <v/>
      </c>
      <c r="AB24" s="132" t="str">
        <f>IFERROR(IF(AND(Q23="Impacto",Q24="Impacto"),(AB23-(+AB23*T24)),IF(AND(Q23="Probabilidad",Q24="Impacto"),(AB22-(+AB22*T24)),IF(Q24="Probabilidad",AB23,""))),"")</f>
        <v/>
      </c>
      <c r="AC24" s="133" t="str">
        <f t="shared" si="18"/>
        <v/>
      </c>
      <c r="AD24" s="134"/>
      <c r="AE24" s="135"/>
      <c r="AF24" s="136"/>
      <c r="AG24" s="137"/>
      <c r="AH24" s="137"/>
      <c r="AI24" s="135"/>
      <c r="AJ24" s="136"/>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18"/>
      <c r="B25" s="221"/>
      <c r="C25" s="221"/>
      <c r="D25" s="221"/>
      <c r="E25" s="233"/>
      <c r="F25" s="221"/>
      <c r="G25" s="224"/>
      <c r="H25" s="227"/>
      <c r="I25" s="215"/>
      <c r="J25" s="230"/>
      <c r="K25" s="215">
        <f t="shared" ca="1" si="15"/>
        <v>0</v>
      </c>
      <c r="L25" s="227"/>
      <c r="M25" s="215"/>
      <c r="N25" s="212"/>
      <c r="O25" s="125">
        <v>4</v>
      </c>
      <c r="P25" s="126"/>
      <c r="Q25" s="127" t="str">
        <f t="shared" ref="Q25:Q27" si="19">IF(OR(R25="Preventivo",R25="Detectivo"),"Probabilidad",IF(R25="Correctivo","Impacto",""))</f>
        <v/>
      </c>
      <c r="R25" s="128"/>
      <c r="S25" s="128"/>
      <c r="T25" s="129" t="str">
        <f t="shared" si="16"/>
        <v/>
      </c>
      <c r="U25" s="128"/>
      <c r="V25" s="128"/>
      <c r="W25" s="128"/>
      <c r="X25" s="130" t="str">
        <f t="shared" ref="X25:X27" si="20">IFERROR(IF(AND(Q24="Probabilidad",Q25="Probabilidad"),(Z24-(+Z24*T25)),IF(AND(Q24="Impacto",Q25="Probabilidad"),(Z23-(+Z23*T25)),IF(Q25="Impacto",Z24,""))),"")</f>
        <v/>
      </c>
      <c r="Y25" s="131" t="str">
        <f t="shared" si="1"/>
        <v/>
      </c>
      <c r="Z25" s="132" t="str">
        <f t="shared" si="17"/>
        <v/>
      </c>
      <c r="AA25" s="131" t="str">
        <f t="shared" si="3"/>
        <v/>
      </c>
      <c r="AB25" s="132" t="str">
        <f t="shared" ref="AB25:AB27" si="21">IFERROR(IF(AND(Q24="Impacto",Q25="Impacto"),(AB24-(+AB24*T25)),IF(AND(Q24="Probabilidad",Q25="Impacto"),(AB23-(+AB23*T25)),IF(Q25="Probabilidad",AB24,""))),"")</f>
        <v/>
      </c>
      <c r="AC25" s="133"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4"/>
      <c r="AE25" s="135"/>
      <c r="AF25" s="136"/>
      <c r="AG25" s="137"/>
      <c r="AH25" s="137"/>
      <c r="AI25" s="135"/>
      <c r="AJ25" s="136"/>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18"/>
      <c r="B26" s="221"/>
      <c r="C26" s="221"/>
      <c r="D26" s="221"/>
      <c r="E26" s="233"/>
      <c r="F26" s="221"/>
      <c r="G26" s="224"/>
      <c r="H26" s="227"/>
      <c r="I26" s="215"/>
      <c r="J26" s="230"/>
      <c r="K26" s="215">
        <f t="shared" ca="1" si="15"/>
        <v>0</v>
      </c>
      <c r="L26" s="227"/>
      <c r="M26" s="215"/>
      <c r="N26" s="212"/>
      <c r="O26" s="125">
        <v>5</v>
      </c>
      <c r="P26" s="126"/>
      <c r="Q26" s="127" t="str">
        <f t="shared" si="19"/>
        <v/>
      </c>
      <c r="R26" s="128"/>
      <c r="S26" s="128"/>
      <c r="T26" s="129" t="str">
        <f t="shared" si="16"/>
        <v/>
      </c>
      <c r="U26" s="128"/>
      <c r="V26" s="128"/>
      <c r="W26" s="128"/>
      <c r="X26" s="130" t="str">
        <f t="shared" si="20"/>
        <v/>
      </c>
      <c r="Y26" s="131" t="str">
        <f t="shared" si="1"/>
        <v/>
      </c>
      <c r="Z26" s="132" t="str">
        <f t="shared" si="17"/>
        <v/>
      </c>
      <c r="AA26" s="131" t="str">
        <f t="shared" si="3"/>
        <v/>
      </c>
      <c r="AB26" s="132" t="str">
        <f t="shared" si="21"/>
        <v/>
      </c>
      <c r="AC26" s="133"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4"/>
      <c r="AE26" s="135"/>
      <c r="AF26" s="136"/>
      <c r="AG26" s="137"/>
      <c r="AH26" s="137"/>
      <c r="AI26" s="135"/>
      <c r="AJ26" s="136"/>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19"/>
      <c r="B27" s="222"/>
      <c r="C27" s="222"/>
      <c r="D27" s="222"/>
      <c r="E27" s="234"/>
      <c r="F27" s="222"/>
      <c r="G27" s="225"/>
      <c r="H27" s="228"/>
      <c r="I27" s="216"/>
      <c r="J27" s="231"/>
      <c r="K27" s="216">
        <f t="shared" ca="1" si="15"/>
        <v>0</v>
      </c>
      <c r="L27" s="228"/>
      <c r="M27" s="216"/>
      <c r="N27" s="213"/>
      <c r="O27" s="125">
        <v>6</v>
      </c>
      <c r="P27" s="126"/>
      <c r="Q27" s="127" t="str">
        <f t="shared" si="19"/>
        <v/>
      </c>
      <c r="R27" s="128"/>
      <c r="S27" s="128"/>
      <c r="T27" s="129" t="str">
        <f t="shared" si="16"/>
        <v/>
      </c>
      <c r="U27" s="128"/>
      <c r="V27" s="128"/>
      <c r="W27" s="128"/>
      <c r="X27" s="130" t="str">
        <f t="shared" si="20"/>
        <v/>
      </c>
      <c r="Y27" s="131" t="str">
        <f t="shared" si="1"/>
        <v/>
      </c>
      <c r="Z27" s="132" t="str">
        <f t="shared" si="17"/>
        <v/>
      </c>
      <c r="AA27" s="131" t="str">
        <f t="shared" si="3"/>
        <v/>
      </c>
      <c r="AB27" s="132" t="str">
        <f t="shared" si="21"/>
        <v/>
      </c>
      <c r="AC27" s="133" t="str">
        <f t="shared" si="22"/>
        <v/>
      </c>
      <c r="AD27" s="134"/>
      <c r="AE27" s="135"/>
      <c r="AF27" s="136"/>
      <c r="AG27" s="137"/>
      <c r="AH27" s="137"/>
      <c r="AI27" s="135"/>
      <c r="AJ27" s="136"/>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17">
        <v>4</v>
      </c>
      <c r="B28" s="220"/>
      <c r="C28" s="220"/>
      <c r="D28" s="220"/>
      <c r="E28" s="232"/>
      <c r="F28" s="220"/>
      <c r="G28" s="223"/>
      <c r="H28" s="226" t="str">
        <f>IF(G28&lt;=0,"",IF(G28&lt;=2,"Muy Baja",IF(G28&lt;=24,"Baja",IF(G28&lt;=500,"Media",IF(G28&lt;=5000,"Alta","Muy Alta")))))</f>
        <v/>
      </c>
      <c r="I28" s="214" t="str">
        <f>IF(H28="","",IF(H28="Muy Baja",0.2,IF(H28="Baja",0.4,IF(H28="Media",0.6,IF(H28="Alta",0.8,IF(H28="Muy Alta",1,))))))</f>
        <v/>
      </c>
      <c r="J28" s="229"/>
      <c r="K28" s="214">
        <f ca="1">IF(NOT(ISERROR(MATCH(J28,'Tabla Impacto'!$B$221:$B$223,0))),'Tabla Impacto'!$F$223&amp;"Por favor no seleccionar los criterios de impacto(Afectación Económica o presupuestal y Pérdida Reputacional)",J28)</f>
        <v>0</v>
      </c>
      <c r="L28" s="226" t="str">
        <f ca="1">IF(OR(K28='Tabla Impacto'!$C$11,K28='Tabla Impacto'!$D$11),"Leve",IF(OR(K28='Tabla Impacto'!$C$12,K28='Tabla Impacto'!$D$12),"Menor",IF(OR(K28='Tabla Impacto'!$C$13,K28='Tabla Impacto'!$D$13),"Moderado",IF(OR(K28='Tabla Impacto'!$C$14,K28='Tabla Impacto'!$D$14),"Mayor",IF(OR(K28='Tabla Impacto'!$C$15,K28='Tabla Impacto'!$D$15),"Catastrófico","")))))</f>
        <v/>
      </c>
      <c r="M28" s="214" t="str">
        <f ca="1">IF(L28="","",IF(L28="Leve",0.2,IF(L28="Menor",0.4,IF(L28="Moderado",0.6,IF(L28="Mayor",0.8,IF(L28="Catastrófico",1,))))))</f>
        <v/>
      </c>
      <c r="N28" s="211"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5">
        <v>1</v>
      </c>
      <c r="P28" s="126"/>
      <c r="Q28" s="127" t="str">
        <f>IF(OR(R28="Preventivo",R28="Detectivo"),"Probabilidad",IF(R28="Correctivo","Impacto",""))</f>
        <v/>
      </c>
      <c r="R28" s="128"/>
      <c r="S28" s="128"/>
      <c r="T28" s="129" t="str">
        <f>IF(AND(R28="Preventivo",S28="Automático"),"50%",IF(AND(R28="Preventivo",S28="Manual"),"40%",IF(AND(R28="Detectivo",S28="Automático"),"40%",IF(AND(R28="Detectivo",S28="Manual"),"30%",IF(AND(R28="Correctivo",S28="Automático"),"35%",IF(AND(R28="Correctivo",S28="Manual"),"25%",""))))))</f>
        <v/>
      </c>
      <c r="U28" s="128"/>
      <c r="V28" s="128"/>
      <c r="W28" s="128"/>
      <c r="X28" s="130" t="str">
        <f>IFERROR(IF(Q28="Probabilidad",(I28-(+I28*T28)),IF(Q28="Impacto",I28,"")),"")</f>
        <v/>
      </c>
      <c r="Y28" s="131" t="str">
        <f>IFERROR(IF(X28="","",IF(X28&lt;=0.2,"Muy Baja",IF(X28&lt;=0.4,"Baja",IF(X28&lt;=0.6,"Media",IF(X28&lt;=0.8,"Alta","Muy Alta"))))),"")</f>
        <v/>
      </c>
      <c r="Z28" s="132" t="str">
        <f>+X28</f>
        <v/>
      </c>
      <c r="AA28" s="131" t="str">
        <f>IFERROR(IF(AB28="","",IF(AB28&lt;=0.2,"Leve",IF(AB28&lt;=0.4,"Menor",IF(AB28&lt;=0.6,"Moderado",IF(AB28&lt;=0.8,"Mayor","Catastrófico"))))),"")</f>
        <v/>
      </c>
      <c r="AB28" s="132" t="str">
        <f>IFERROR(IF(Q28="Impacto",(M28-(+M28*T28)),IF(Q28="Probabilidad",M28,"")),"")</f>
        <v/>
      </c>
      <c r="AC28" s="133"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4"/>
      <c r="AE28" s="135"/>
      <c r="AF28" s="136"/>
      <c r="AG28" s="137"/>
      <c r="AH28" s="137"/>
      <c r="AI28" s="135"/>
      <c r="AJ28" s="136"/>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18"/>
      <c r="B29" s="221"/>
      <c r="C29" s="221"/>
      <c r="D29" s="221"/>
      <c r="E29" s="233"/>
      <c r="F29" s="221"/>
      <c r="G29" s="224"/>
      <c r="H29" s="227"/>
      <c r="I29" s="215"/>
      <c r="J29" s="230"/>
      <c r="K29" s="215">
        <f t="shared" ref="K29:K33" ca="1" si="23">IF(NOT(ISERROR(MATCH(J29,_xlfn.ANCHORARRAY(E40),0))),I42&amp;"Por favor no seleccionar los criterios de impacto",J29)</f>
        <v>0</v>
      </c>
      <c r="L29" s="227"/>
      <c r="M29" s="215"/>
      <c r="N29" s="212"/>
      <c r="O29" s="125">
        <v>2</v>
      </c>
      <c r="P29" s="126"/>
      <c r="Q29" s="127" t="str">
        <f>IF(OR(R29="Preventivo",R29="Detectivo"),"Probabilidad",IF(R29="Correctivo","Impacto",""))</f>
        <v/>
      </c>
      <c r="R29" s="128"/>
      <c r="S29" s="128"/>
      <c r="T29" s="129" t="str">
        <f t="shared" ref="T29:T33" si="24">IF(AND(R29="Preventivo",S29="Automático"),"50%",IF(AND(R29="Preventivo",S29="Manual"),"40%",IF(AND(R29="Detectivo",S29="Automático"),"40%",IF(AND(R29="Detectivo",S29="Manual"),"30%",IF(AND(R29="Correctivo",S29="Automático"),"35%",IF(AND(R29="Correctivo",S29="Manual"),"25%",""))))))</f>
        <v/>
      </c>
      <c r="U29" s="128"/>
      <c r="V29" s="128"/>
      <c r="W29" s="128"/>
      <c r="X29" s="130" t="str">
        <f>IFERROR(IF(AND(Q28="Probabilidad",Q29="Probabilidad"),(Z28-(+Z28*T29)),IF(Q29="Probabilidad",(I28-(+I28*T29)),IF(Q29="Impacto",Z28,""))),"")</f>
        <v/>
      </c>
      <c r="Y29" s="131" t="str">
        <f t="shared" si="1"/>
        <v/>
      </c>
      <c r="Z29" s="132" t="str">
        <f t="shared" ref="Z29:Z33" si="25">+X29</f>
        <v/>
      </c>
      <c r="AA29" s="131" t="str">
        <f t="shared" si="3"/>
        <v/>
      </c>
      <c r="AB29" s="132" t="str">
        <f>IFERROR(IF(AND(Q28="Impacto",Q29="Impacto"),(AB22-(+AB22*T29)),IF(Q29="Impacto",($M$28-(+$M$28*T29)),IF(Q29="Probabilidad",AB22,""))),"")</f>
        <v/>
      </c>
      <c r="AC29" s="133"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4"/>
      <c r="AE29" s="135"/>
      <c r="AF29" s="136"/>
      <c r="AG29" s="137"/>
      <c r="AH29" s="137"/>
      <c r="AI29" s="135"/>
      <c r="AJ29" s="136"/>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18"/>
      <c r="B30" s="221"/>
      <c r="C30" s="221"/>
      <c r="D30" s="221"/>
      <c r="E30" s="233"/>
      <c r="F30" s="221"/>
      <c r="G30" s="224"/>
      <c r="H30" s="227"/>
      <c r="I30" s="215"/>
      <c r="J30" s="230"/>
      <c r="K30" s="215">
        <f t="shared" ca="1" si="23"/>
        <v>0</v>
      </c>
      <c r="L30" s="227"/>
      <c r="M30" s="215"/>
      <c r="N30" s="212"/>
      <c r="O30" s="125">
        <v>3</v>
      </c>
      <c r="P30" s="138"/>
      <c r="Q30" s="127" t="str">
        <f>IF(OR(R30="Preventivo",R30="Detectivo"),"Probabilidad",IF(R30="Correctivo","Impacto",""))</f>
        <v/>
      </c>
      <c r="R30" s="128"/>
      <c r="S30" s="128"/>
      <c r="T30" s="129" t="str">
        <f t="shared" si="24"/>
        <v/>
      </c>
      <c r="U30" s="128"/>
      <c r="V30" s="128"/>
      <c r="W30" s="128"/>
      <c r="X30" s="130" t="str">
        <f>IFERROR(IF(AND(Q29="Probabilidad",Q30="Probabilidad"),(Z29-(+Z29*T30)),IF(AND(Q29="Impacto",Q30="Probabilidad"),(Z28-(+Z28*T30)),IF(Q30="Impacto",Z29,""))),"")</f>
        <v/>
      </c>
      <c r="Y30" s="131" t="str">
        <f t="shared" si="1"/>
        <v/>
      </c>
      <c r="Z30" s="132" t="str">
        <f t="shared" si="25"/>
        <v/>
      </c>
      <c r="AA30" s="131" t="str">
        <f t="shared" si="3"/>
        <v/>
      </c>
      <c r="AB30" s="132" t="str">
        <f>IFERROR(IF(AND(Q29="Impacto",Q30="Impacto"),(AB29-(+AB29*T30)),IF(AND(Q29="Probabilidad",Q30="Impacto"),(AB28-(+AB28*T30)),IF(Q30="Probabilidad",AB29,""))),"")</f>
        <v/>
      </c>
      <c r="AC30" s="133" t="str">
        <f t="shared" si="26"/>
        <v/>
      </c>
      <c r="AD30" s="134"/>
      <c r="AE30" s="135"/>
      <c r="AF30" s="136"/>
      <c r="AG30" s="137"/>
      <c r="AH30" s="137"/>
      <c r="AI30" s="135"/>
      <c r="AJ30" s="136"/>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18"/>
      <c r="B31" s="221"/>
      <c r="C31" s="221"/>
      <c r="D31" s="221"/>
      <c r="E31" s="233"/>
      <c r="F31" s="221"/>
      <c r="G31" s="224"/>
      <c r="H31" s="227"/>
      <c r="I31" s="215"/>
      <c r="J31" s="230"/>
      <c r="K31" s="215">
        <f t="shared" ca="1" si="23"/>
        <v>0</v>
      </c>
      <c r="L31" s="227"/>
      <c r="M31" s="215"/>
      <c r="N31" s="212"/>
      <c r="O31" s="125">
        <v>4</v>
      </c>
      <c r="P31" s="126"/>
      <c r="Q31" s="127" t="str">
        <f t="shared" ref="Q31:Q33" si="27">IF(OR(R31="Preventivo",R31="Detectivo"),"Probabilidad",IF(R31="Correctivo","Impacto",""))</f>
        <v/>
      </c>
      <c r="R31" s="128"/>
      <c r="S31" s="128"/>
      <c r="T31" s="129" t="str">
        <f t="shared" si="24"/>
        <v/>
      </c>
      <c r="U31" s="128"/>
      <c r="V31" s="128"/>
      <c r="W31" s="128"/>
      <c r="X31" s="130" t="str">
        <f t="shared" ref="X31:X33" si="28">IFERROR(IF(AND(Q30="Probabilidad",Q31="Probabilidad"),(Z30-(+Z30*T31)),IF(AND(Q30="Impacto",Q31="Probabilidad"),(Z29-(+Z29*T31)),IF(Q31="Impacto",Z30,""))),"")</f>
        <v/>
      </c>
      <c r="Y31" s="131" t="str">
        <f t="shared" si="1"/>
        <v/>
      </c>
      <c r="Z31" s="132" t="str">
        <f t="shared" si="25"/>
        <v/>
      </c>
      <c r="AA31" s="131" t="str">
        <f t="shared" si="3"/>
        <v/>
      </c>
      <c r="AB31" s="132" t="str">
        <f t="shared" ref="AB31:AB33" si="29">IFERROR(IF(AND(Q30="Impacto",Q31="Impacto"),(AB30-(+AB30*T31)),IF(AND(Q30="Probabilidad",Q31="Impacto"),(AB29-(+AB29*T31)),IF(Q31="Probabilidad",AB30,""))),"")</f>
        <v/>
      </c>
      <c r="AC31" s="133"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4"/>
      <c r="AE31" s="135"/>
      <c r="AF31" s="136"/>
      <c r="AG31" s="137"/>
      <c r="AH31" s="137"/>
      <c r="AI31" s="135"/>
      <c r="AJ31" s="136"/>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18"/>
      <c r="B32" s="221"/>
      <c r="C32" s="221"/>
      <c r="D32" s="221"/>
      <c r="E32" s="233"/>
      <c r="F32" s="221"/>
      <c r="G32" s="224"/>
      <c r="H32" s="227"/>
      <c r="I32" s="215"/>
      <c r="J32" s="230"/>
      <c r="K32" s="215">
        <f t="shared" ca="1" si="23"/>
        <v>0</v>
      </c>
      <c r="L32" s="227"/>
      <c r="M32" s="215"/>
      <c r="N32" s="212"/>
      <c r="O32" s="125">
        <v>5</v>
      </c>
      <c r="P32" s="126"/>
      <c r="Q32" s="127" t="str">
        <f t="shared" si="27"/>
        <v/>
      </c>
      <c r="R32" s="128"/>
      <c r="S32" s="128"/>
      <c r="T32" s="129" t="str">
        <f t="shared" si="24"/>
        <v/>
      </c>
      <c r="U32" s="128"/>
      <c r="V32" s="128"/>
      <c r="W32" s="128"/>
      <c r="X32" s="139" t="str">
        <f t="shared" si="28"/>
        <v/>
      </c>
      <c r="Y32" s="131" t="str">
        <f>IFERROR(IF(X32="","",IF(X32&lt;=0.2,"Muy Baja",IF(X32&lt;=0.4,"Baja",IF(X32&lt;=0.6,"Media",IF(X32&lt;=0.8,"Alta","Muy Alta"))))),"")</f>
        <v/>
      </c>
      <c r="Z32" s="132" t="str">
        <f t="shared" si="25"/>
        <v/>
      </c>
      <c r="AA32" s="131" t="str">
        <f t="shared" si="3"/>
        <v/>
      </c>
      <c r="AB32" s="132" t="str">
        <f t="shared" si="29"/>
        <v/>
      </c>
      <c r="AC32" s="133"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4"/>
      <c r="AE32" s="135"/>
      <c r="AF32" s="136"/>
      <c r="AG32" s="137"/>
      <c r="AH32" s="137"/>
      <c r="AI32" s="135"/>
      <c r="AJ32" s="136"/>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19"/>
      <c r="B33" s="222"/>
      <c r="C33" s="222"/>
      <c r="D33" s="222"/>
      <c r="E33" s="234"/>
      <c r="F33" s="222"/>
      <c r="G33" s="225"/>
      <c r="H33" s="228"/>
      <c r="I33" s="216"/>
      <c r="J33" s="231"/>
      <c r="K33" s="216">
        <f t="shared" ca="1" si="23"/>
        <v>0</v>
      </c>
      <c r="L33" s="228"/>
      <c r="M33" s="216"/>
      <c r="N33" s="213"/>
      <c r="O33" s="125">
        <v>6</v>
      </c>
      <c r="P33" s="126"/>
      <c r="Q33" s="127" t="str">
        <f t="shared" si="27"/>
        <v/>
      </c>
      <c r="R33" s="128"/>
      <c r="S33" s="128"/>
      <c r="T33" s="129" t="str">
        <f t="shared" si="24"/>
        <v/>
      </c>
      <c r="U33" s="128"/>
      <c r="V33" s="128"/>
      <c r="W33" s="128"/>
      <c r="X33" s="130" t="str">
        <f t="shared" si="28"/>
        <v/>
      </c>
      <c r="Y33" s="131" t="str">
        <f t="shared" si="1"/>
        <v/>
      </c>
      <c r="Z33" s="132" t="str">
        <f t="shared" si="25"/>
        <v/>
      </c>
      <c r="AA33" s="131" t="str">
        <f t="shared" si="3"/>
        <v/>
      </c>
      <c r="AB33" s="132" t="str">
        <f t="shared" si="29"/>
        <v/>
      </c>
      <c r="AC33" s="133" t="str">
        <f t="shared" si="30"/>
        <v/>
      </c>
      <c r="AD33" s="134"/>
      <c r="AE33" s="135"/>
      <c r="AF33" s="136"/>
      <c r="AG33" s="137"/>
      <c r="AH33" s="137"/>
      <c r="AI33" s="135"/>
      <c r="AJ33" s="136"/>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17">
        <v>5</v>
      </c>
      <c r="B34" s="220"/>
      <c r="C34" s="220"/>
      <c r="D34" s="220"/>
      <c r="E34" s="232"/>
      <c r="F34" s="220"/>
      <c r="G34" s="223"/>
      <c r="H34" s="226" t="str">
        <f>IF(G34&lt;=0,"",IF(G34&lt;=2,"Muy Baja",IF(G34&lt;=24,"Baja",IF(G34&lt;=500,"Media",IF(G34&lt;=5000,"Alta","Muy Alta")))))</f>
        <v/>
      </c>
      <c r="I34" s="214" t="str">
        <f>IF(H34="","",IF(H34="Muy Baja",0.2,IF(H34="Baja",0.4,IF(H34="Media",0.6,IF(H34="Alta",0.8,IF(H34="Muy Alta",1,))))))</f>
        <v/>
      </c>
      <c r="J34" s="229"/>
      <c r="K34" s="214">
        <f ca="1">IF(NOT(ISERROR(MATCH(J34,'Tabla Impacto'!$B$221:$B$223,0))),'Tabla Impacto'!$F$223&amp;"Por favor no seleccionar los criterios de impacto(Afectación Económica o presupuestal y Pérdida Reputacional)",J34)</f>
        <v>0</v>
      </c>
      <c r="L34" s="226" t="str">
        <f ca="1">IF(OR(K34='Tabla Impacto'!$C$11,K34='Tabla Impacto'!$D$11),"Leve",IF(OR(K34='Tabla Impacto'!$C$12,K34='Tabla Impacto'!$D$12),"Menor",IF(OR(K34='Tabla Impacto'!$C$13,K34='Tabla Impacto'!$D$13),"Moderado",IF(OR(K34='Tabla Impacto'!$C$14,K34='Tabla Impacto'!$D$14),"Mayor",IF(OR(K34='Tabla Impacto'!$C$15,K34='Tabla Impacto'!$D$15),"Catastrófico","")))))</f>
        <v/>
      </c>
      <c r="M34" s="214" t="str">
        <f ca="1">IF(L34="","",IF(L34="Leve",0.2,IF(L34="Menor",0.4,IF(L34="Moderado",0.6,IF(L34="Mayor",0.8,IF(L34="Catastrófico",1,))))))</f>
        <v/>
      </c>
      <c r="N34" s="211"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5">
        <v>1</v>
      </c>
      <c r="P34" s="126"/>
      <c r="Q34" s="127" t="str">
        <f>IF(OR(R34="Preventivo",R34="Detectivo"),"Probabilidad",IF(R34="Correctivo","Impacto",""))</f>
        <v/>
      </c>
      <c r="R34" s="128"/>
      <c r="S34" s="128"/>
      <c r="T34" s="129" t="str">
        <f>IF(AND(R34="Preventivo",S34="Automático"),"50%",IF(AND(R34="Preventivo",S34="Manual"),"40%",IF(AND(R34="Detectivo",S34="Automático"),"40%",IF(AND(R34="Detectivo",S34="Manual"),"30%",IF(AND(R34="Correctivo",S34="Automático"),"35%",IF(AND(R34="Correctivo",S34="Manual"),"25%",""))))))</f>
        <v/>
      </c>
      <c r="U34" s="128"/>
      <c r="V34" s="128"/>
      <c r="W34" s="128"/>
      <c r="X34" s="130" t="str">
        <f>IFERROR(IF(Q34="Probabilidad",(I34-(+I34*T34)),IF(Q34="Impacto",I34,"")),"")</f>
        <v/>
      </c>
      <c r="Y34" s="131" t="str">
        <f>IFERROR(IF(X34="","",IF(X34&lt;=0.2,"Muy Baja",IF(X34&lt;=0.4,"Baja",IF(X34&lt;=0.6,"Media",IF(X34&lt;=0.8,"Alta","Muy Alta"))))),"")</f>
        <v/>
      </c>
      <c r="Z34" s="132" t="str">
        <f>+X34</f>
        <v/>
      </c>
      <c r="AA34" s="131" t="str">
        <f>IFERROR(IF(AB34="","",IF(AB34&lt;=0.2,"Leve",IF(AB34&lt;=0.4,"Menor",IF(AB34&lt;=0.6,"Moderado",IF(AB34&lt;=0.8,"Mayor","Catastrófico"))))),"")</f>
        <v/>
      </c>
      <c r="AB34" s="132" t="str">
        <f>IFERROR(IF(Q34="Impacto",(M34-(+M34*T34)),IF(Q34="Probabilidad",M34,"")),"")</f>
        <v/>
      </c>
      <c r="AC34" s="133"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4"/>
      <c r="AE34" s="135"/>
      <c r="AF34" s="136"/>
      <c r="AG34" s="137"/>
      <c r="AH34" s="137"/>
      <c r="AI34" s="135"/>
      <c r="AJ34" s="136"/>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18"/>
      <c r="B35" s="221"/>
      <c r="C35" s="221"/>
      <c r="D35" s="221"/>
      <c r="E35" s="233"/>
      <c r="F35" s="221"/>
      <c r="G35" s="224"/>
      <c r="H35" s="227"/>
      <c r="I35" s="215"/>
      <c r="J35" s="230"/>
      <c r="K35" s="215">
        <f t="shared" ref="K35:K39" ca="1" si="31">IF(NOT(ISERROR(MATCH(J35,_xlfn.ANCHORARRAY(E46),0))),I48&amp;"Por favor no seleccionar los criterios de impacto",J35)</f>
        <v>0</v>
      </c>
      <c r="L35" s="227"/>
      <c r="M35" s="215"/>
      <c r="N35" s="212"/>
      <c r="O35" s="125">
        <v>2</v>
      </c>
      <c r="P35" s="126"/>
      <c r="Q35" s="127" t="str">
        <f>IF(OR(R35="Preventivo",R35="Detectivo"),"Probabilidad",IF(R35="Correctivo","Impacto",""))</f>
        <v/>
      </c>
      <c r="R35" s="128"/>
      <c r="S35" s="128"/>
      <c r="T35" s="129" t="str">
        <f t="shared" ref="T35:T39" si="32">IF(AND(R35="Preventivo",S35="Automático"),"50%",IF(AND(R35="Preventivo",S35="Manual"),"40%",IF(AND(R35="Detectivo",S35="Automático"),"40%",IF(AND(R35="Detectivo",S35="Manual"),"30%",IF(AND(R35="Correctivo",S35="Automático"),"35%",IF(AND(R35="Correctivo",S35="Manual"),"25%",""))))))</f>
        <v/>
      </c>
      <c r="U35" s="128"/>
      <c r="V35" s="128"/>
      <c r="W35" s="128"/>
      <c r="X35" s="130" t="str">
        <f>IFERROR(IF(AND(Q34="Probabilidad",Q35="Probabilidad"),(Z34-(+Z34*T35)),IF(Q35="Probabilidad",(I34-(+I34*T35)),IF(Q35="Impacto",Z34,""))),"")</f>
        <v/>
      </c>
      <c r="Y35" s="131" t="str">
        <f t="shared" si="1"/>
        <v/>
      </c>
      <c r="Z35" s="132" t="str">
        <f t="shared" ref="Z35:Z39" si="33">+X35</f>
        <v/>
      </c>
      <c r="AA35" s="131" t="str">
        <f t="shared" si="3"/>
        <v/>
      </c>
      <c r="AB35" s="132" t="str">
        <f>IFERROR(IF(AND(Q34="Impacto",Q35="Impacto"),(AB28-(+AB28*T35)),IF(Q35="Impacto",($M$34-(+$M$34*T35)),IF(Q35="Probabilidad",AB28,""))),"")</f>
        <v/>
      </c>
      <c r="AC35" s="133"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4"/>
      <c r="AE35" s="135"/>
      <c r="AF35" s="136"/>
      <c r="AG35" s="137"/>
      <c r="AH35" s="137"/>
      <c r="AI35" s="135"/>
      <c r="AJ35" s="136"/>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18"/>
      <c r="B36" s="221"/>
      <c r="C36" s="221"/>
      <c r="D36" s="221"/>
      <c r="E36" s="233"/>
      <c r="F36" s="221"/>
      <c r="G36" s="224"/>
      <c r="H36" s="227"/>
      <c r="I36" s="215"/>
      <c r="J36" s="230"/>
      <c r="K36" s="215">
        <f t="shared" ca="1" si="31"/>
        <v>0</v>
      </c>
      <c r="L36" s="227"/>
      <c r="M36" s="215"/>
      <c r="N36" s="212"/>
      <c r="O36" s="125">
        <v>3</v>
      </c>
      <c r="P36" s="138"/>
      <c r="Q36" s="127" t="str">
        <f>IF(OR(R36="Preventivo",R36="Detectivo"),"Probabilidad",IF(R36="Correctivo","Impacto",""))</f>
        <v/>
      </c>
      <c r="R36" s="128"/>
      <c r="S36" s="128"/>
      <c r="T36" s="129" t="str">
        <f t="shared" si="32"/>
        <v/>
      </c>
      <c r="U36" s="128"/>
      <c r="V36" s="128"/>
      <c r="W36" s="128"/>
      <c r="X36" s="130" t="str">
        <f>IFERROR(IF(AND(Q35="Probabilidad",Q36="Probabilidad"),(Z35-(+Z35*T36)),IF(AND(Q35="Impacto",Q36="Probabilidad"),(Z34-(+Z34*T36)),IF(Q36="Impacto",Z35,""))),"")</f>
        <v/>
      </c>
      <c r="Y36" s="131" t="str">
        <f t="shared" si="1"/>
        <v/>
      </c>
      <c r="Z36" s="132" t="str">
        <f t="shared" si="33"/>
        <v/>
      </c>
      <c r="AA36" s="131" t="str">
        <f t="shared" si="3"/>
        <v/>
      </c>
      <c r="AB36" s="132" t="str">
        <f>IFERROR(IF(AND(Q35="Impacto",Q36="Impacto"),(AB35-(+AB35*T36)),IF(AND(Q35="Probabilidad",Q36="Impacto"),(AB34-(+AB34*T36)),IF(Q36="Probabilidad",AB35,""))),"")</f>
        <v/>
      </c>
      <c r="AC36" s="133" t="str">
        <f t="shared" si="34"/>
        <v/>
      </c>
      <c r="AD36" s="134"/>
      <c r="AE36" s="135"/>
      <c r="AF36" s="136"/>
      <c r="AG36" s="137"/>
      <c r="AH36" s="137"/>
      <c r="AI36" s="135"/>
      <c r="AJ36" s="136"/>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18"/>
      <c r="B37" s="221"/>
      <c r="C37" s="221"/>
      <c r="D37" s="221"/>
      <c r="E37" s="233"/>
      <c r="F37" s="221"/>
      <c r="G37" s="224"/>
      <c r="H37" s="227"/>
      <c r="I37" s="215"/>
      <c r="J37" s="230"/>
      <c r="K37" s="215">
        <f t="shared" ca="1" si="31"/>
        <v>0</v>
      </c>
      <c r="L37" s="227"/>
      <c r="M37" s="215"/>
      <c r="N37" s="212"/>
      <c r="O37" s="125">
        <v>4</v>
      </c>
      <c r="P37" s="126"/>
      <c r="Q37" s="127" t="str">
        <f t="shared" ref="Q37:Q39" si="35">IF(OR(R37="Preventivo",R37="Detectivo"),"Probabilidad",IF(R37="Correctivo","Impacto",""))</f>
        <v/>
      </c>
      <c r="R37" s="128"/>
      <c r="S37" s="128"/>
      <c r="T37" s="129" t="str">
        <f t="shared" si="32"/>
        <v/>
      </c>
      <c r="U37" s="128"/>
      <c r="V37" s="128"/>
      <c r="W37" s="128"/>
      <c r="X37" s="130" t="str">
        <f t="shared" ref="X37:X39" si="36">IFERROR(IF(AND(Q36="Probabilidad",Q37="Probabilidad"),(Z36-(+Z36*T37)),IF(AND(Q36="Impacto",Q37="Probabilidad"),(Z35-(+Z35*T37)),IF(Q37="Impacto",Z36,""))),"")</f>
        <v/>
      </c>
      <c r="Y37" s="131" t="str">
        <f t="shared" si="1"/>
        <v/>
      </c>
      <c r="Z37" s="132" t="str">
        <f t="shared" si="33"/>
        <v/>
      </c>
      <c r="AA37" s="131" t="str">
        <f t="shared" si="3"/>
        <v/>
      </c>
      <c r="AB37" s="132" t="str">
        <f t="shared" ref="AB37:AB39" si="37">IFERROR(IF(AND(Q36="Impacto",Q37="Impacto"),(AB36-(+AB36*T37)),IF(AND(Q36="Probabilidad",Q37="Impacto"),(AB35-(+AB35*T37)),IF(Q37="Probabilidad",AB36,""))),"")</f>
        <v/>
      </c>
      <c r="AC37" s="133"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4"/>
      <c r="AE37" s="135"/>
      <c r="AF37" s="136"/>
      <c r="AG37" s="137"/>
      <c r="AH37" s="137"/>
      <c r="AI37" s="135"/>
      <c r="AJ37" s="136"/>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18"/>
      <c r="B38" s="221"/>
      <c r="C38" s="221"/>
      <c r="D38" s="221"/>
      <c r="E38" s="233"/>
      <c r="F38" s="221"/>
      <c r="G38" s="224"/>
      <c r="H38" s="227"/>
      <c r="I38" s="215"/>
      <c r="J38" s="230"/>
      <c r="K38" s="215">
        <f t="shared" ca="1" si="31"/>
        <v>0</v>
      </c>
      <c r="L38" s="227"/>
      <c r="M38" s="215"/>
      <c r="N38" s="212"/>
      <c r="O38" s="125">
        <v>5</v>
      </c>
      <c r="P38" s="126"/>
      <c r="Q38" s="127" t="str">
        <f t="shared" si="35"/>
        <v/>
      </c>
      <c r="R38" s="128"/>
      <c r="S38" s="128"/>
      <c r="T38" s="129" t="str">
        <f t="shared" si="32"/>
        <v/>
      </c>
      <c r="U38" s="128"/>
      <c r="V38" s="128"/>
      <c r="W38" s="128"/>
      <c r="X38" s="130" t="str">
        <f t="shared" si="36"/>
        <v/>
      </c>
      <c r="Y38" s="131" t="str">
        <f t="shared" si="1"/>
        <v/>
      </c>
      <c r="Z38" s="132" t="str">
        <f t="shared" si="33"/>
        <v/>
      </c>
      <c r="AA38" s="131" t="str">
        <f t="shared" si="3"/>
        <v/>
      </c>
      <c r="AB38" s="132" t="str">
        <f t="shared" si="37"/>
        <v/>
      </c>
      <c r="AC38" s="133"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4"/>
      <c r="AE38" s="135"/>
      <c r="AF38" s="136"/>
      <c r="AG38" s="137"/>
      <c r="AH38" s="137"/>
      <c r="AI38" s="135"/>
      <c r="AJ38" s="136"/>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19"/>
      <c r="B39" s="222"/>
      <c r="C39" s="222"/>
      <c r="D39" s="222"/>
      <c r="E39" s="234"/>
      <c r="F39" s="222"/>
      <c r="G39" s="225"/>
      <c r="H39" s="228"/>
      <c r="I39" s="216"/>
      <c r="J39" s="231"/>
      <c r="K39" s="216">
        <f t="shared" ca="1" si="31"/>
        <v>0</v>
      </c>
      <c r="L39" s="228"/>
      <c r="M39" s="216"/>
      <c r="N39" s="213"/>
      <c r="O39" s="125">
        <v>6</v>
      </c>
      <c r="P39" s="126"/>
      <c r="Q39" s="127" t="str">
        <f t="shared" si="35"/>
        <v/>
      </c>
      <c r="R39" s="128"/>
      <c r="S39" s="128"/>
      <c r="T39" s="129" t="str">
        <f t="shared" si="32"/>
        <v/>
      </c>
      <c r="U39" s="128"/>
      <c r="V39" s="128"/>
      <c r="W39" s="128"/>
      <c r="X39" s="130" t="str">
        <f t="shared" si="36"/>
        <v/>
      </c>
      <c r="Y39" s="131" t="str">
        <f t="shared" si="1"/>
        <v/>
      </c>
      <c r="Z39" s="132" t="str">
        <f t="shared" si="33"/>
        <v/>
      </c>
      <c r="AA39" s="131" t="str">
        <f t="shared" si="3"/>
        <v/>
      </c>
      <c r="AB39" s="132" t="str">
        <f t="shared" si="37"/>
        <v/>
      </c>
      <c r="AC39" s="133" t="str">
        <f t="shared" si="38"/>
        <v/>
      </c>
      <c r="AD39" s="134"/>
      <c r="AE39" s="135"/>
      <c r="AF39" s="136"/>
      <c r="AG39" s="137"/>
      <c r="AH39" s="137"/>
      <c r="AI39" s="135"/>
      <c r="AJ39" s="136"/>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217">
        <v>6</v>
      </c>
      <c r="B40" s="220"/>
      <c r="C40" s="220"/>
      <c r="D40" s="220"/>
      <c r="E40" s="232"/>
      <c r="F40" s="220"/>
      <c r="G40" s="223"/>
      <c r="H40" s="226" t="str">
        <f>IF(G40&lt;=0,"",IF(G40&lt;=2,"Muy Baja",IF(G40&lt;=24,"Baja",IF(G40&lt;=500,"Media",IF(G40&lt;=5000,"Alta","Muy Alta")))))</f>
        <v/>
      </c>
      <c r="I40" s="214" t="str">
        <f>IF(H40="","",IF(H40="Muy Baja",0.2,IF(H40="Baja",0.4,IF(H40="Media",0.6,IF(H40="Alta",0.8,IF(H40="Muy Alta",1,))))))</f>
        <v/>
      </c>
      <c r="J40" s="229"/>
      <c r="K40" s="214">
        <f ca="1">IF(NOT(ISERROR(MATCH(J40,'Tabla Impacto'!$B$221:$B$223,0))),'Tabla Impacto'!$F$223&amp;"Por favor no seleccionar los criterios de impacto(Afectación Económica o presupuestal y Pérdida Reputacional)",J40)</f>
        <v>0</v>
      </c>
      <c r="L40" s="226" t="str">
        <f ca="1">IF(OR(K40='Tabla Impacto'!$C$11,K40='Tabla Impacto'!$D$11),"Leve",IF(OR(K40='Tabla Impacto'!$C$12,K40='Tabla Impacto'!$D$12),"Menor",IF(OR(K40='Tabla Impacto'!$C$13,K40='Tabla Impacto'!$D$13),"Moderado",IF(OR(K40='Tabla Impacto'!$C$14,K40='Tabla Impacto'!$D$14),"Mayor",IF(OR(K40='Tabla Impacto'!$C$15,K40='Tabla Impacto'!$D$15),"Catastrófico","")))))</f>
        <v/>
      </c>
      <c r="M40" s="214" t="str">
        <f ca="1">IF(L40="","",IF(L40="Leve",0.2,IF(L40="Menor",0.4,IF(L40="Moderado",0.6,IF(L40="Mayor",0.8,IF(L40="Catastrófico",1,))))))</f>
        <v/>
      </c>
      <c r="N40" s="211"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5">
        <v>1</v>
      </c>
      <c r="P40" s="126"/>
      <c r="Q40" s="127" t="str">
        <f>IF(OR(R40="Preventivo",R40="Detectivo"),"Probabilidad",IF(R40="Correctivo","Impacto",""))</f>
        <v/>
      </c>
      <c r="R40" s="128"/>
      <c r="S40" s="128"/>
      <c r="T40" s="129" t="str">
        <f>IF(AND(R40="Preventivo",S40="Automático"),"50%",IF(AND(R40="Preventivo",S40="Manual"),"40%",IF(AND(R40="Detectivo",S40="Automático"),"40%",IF(AND(R40="Detectivo",S40="Manual"),"30%",IF(AND(R40="Correctivo",S40="Automático"),"35%",IF(AND(R40="Correctivo",S40="Manual"),"25%",""))))))</f>
        <v/>
      </c>
      <c r="U40" s="128"/>
      <c r="V40" s="128"/>
      <c r="W40" s="128"/>
      <c r="X40" s="130" t="str">
        <f>IFERROR(IF(Q40="Probabilidad",(I40-(+I40*T40)),IF(Q40="Impacto",I40,"")),"")</f>
        <v/>
      </c>
      <c r="Y40" s="131" t="str">
        <f>IFERROR(IF(X40="","",IF(X40&lt;=0.2,"Muy Baja",IF(X40&lt;=0.4,"Baja",IF(X40&lt;=0.6,"Media",IF(X40&lt;=0.8,"Alta","Muy Alta"))))),"")</f>
        <v/>
      </c>
      <c r="Z40" s="132" t="str">
        <f>+X40</f>
        <v/>
      </c>
      <c r="AA40" s="131" t="str">
        <f>IFERROR(IF(AB40="","",IF(AB40&lt;=0.2,"Leve",IF(AB40&lt;=0.4,"Menor",IF(AB40&lt;=0.6,"Moderado",IF(AB40&lt;=0.8,"Mayor","Catastrófico"))))),"")</f>
        <v/>
      </c>
      <c r="AB40" s="132" t="str">
        <f>IFERROR(IF(Q40="Impacto",(M40-(+M40*T40)),IF(Q40="Probabilidad",M40,"")),"")</f>
        <v/>
      </c>
      <c r="AC40" s="133"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4"/>
      <c r="AE40" s="135"/>
      <c r="AF40" s="136"/>
      <c r="AG40" s="137"/>
      <c r="AH40" s="137"/>
      <c r="AI40" s="135"/>
      <c r="AJ40" s="136"/>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218"/>
      <c r="B41" s="221"/>
      <c r="C41" s="221"/>
      <c r="D41" s="221"/>
      <c r="E41" s="233"/>
      <c r="F41" s="221"/>
      <c r="G41" s="224"/>
      <c r="H41" s="227"/>
      <c r="I41" s="215"/>
      <c r="J41" s="230"/>
      <c r="K41" s="215">
        <f t="shared" ref="K41:K45" ca="1" si="39">IF(NOT(ISERROR(MATCH(J41,_xlfn.ANCHORARRAY(E52),0))),I54&amp;"Por favor no seleccionar los criterios de impacto",J41)</f>
        <v>0</v>
      </c>
      <c r="L41" s="227"/>
      <c r="M41" s="215"/>
      <c r="N41" s="212"/>
      <c r="O41" s="125">
        <v>2</v>
      </c>
      <c r="P41" s="126"/>
      <c r="Q41" s="127" t="str">
        <f>IF(OR(R41="Preventivo",R41="Detectivo"),"Probabilidad",IF(R41="Correctivo","Impacto",""))</f>
        <v/>
      </c>
      <c r="R41" s="128"/>
      <c r="S41" s="128"/>
      <c r="T41" s="129" t="str">
        <f t="shared" ref="T41:T45" si="40">IF(AND(R41="Preventivo",S41="Automático"),"50%",IF(AND(R41="Preventivo",S41="Manual"),"40%",IF(AND(R41="Detectivo",S41="Automático"),"40%",IF(AND(R41="Detectivo",S41="Manual"),"30%",IF(AND(R41="Correctivo",S41="Automático"),"35%",IF(AND(R41="Correctivo",S41="Manual"),"25%",""))))))</f>
        <v/>
      </c>
      <c r="U41" s="128"/>
      <c r="V41" s="128"/>
      <c r="W41" s="128"/>
      <c r="X41" s="130" t="str">
        <f>IFERROR(IF(AND(Q40="Probabilidad",Q41="Probabilidad"),(Z40-(+Z40*T41)),IF(Q41="Probabilidad",(I40-(+I40*T41)),IF(Q41="Impacto",Z40,""))),"")</f>
        <v/>
      </c>
      <c r="Y41" s="131" t="str">
        <f t="shared" si="1"/>
        <v/>
      </c>
      <c r="Z41" s="132" t="str">
        <f t="shared" ref="Z41:Z45" si="41">+X41</f>
        <v/>
      </c>
      <c r="AA41" s="131" t="str">
        <f t="shared" si="3"/>
        <v/>
      </c>
      <c r="AB41" s="132" t="str">
        <f>IFERROR(IF(AND(Q40="Impacto",Q41="Impacto"),(AB34-(+AB34*T41)),IF(Q41="Impacto",($M$40-(+$M$40*T41)),IF(Q41="Probabilidad",AB34,""))),"")</f>
        <v/>
      </c>
      <c r="AC41" s="133"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4"/>
      <c r="AE41" s="135"/>
      <c r="AF41" s="136"/>
      <c r="AG41" s="137"/>
      <c r="AH41" s="137"/>
      <c r="AI41" s="135"/>
      <c r="AJ41" s="136"/>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218"/>
      <c r="B42" s="221"/>
      <c r="C42" s="221"/>
      <c r="D42" s="221"/>
      <c r="E42" s="233"/>
      <c r="F42" s="221"/>
      <c r="G42" s="224"/>
      <c r="H42" s="227"/>
      <c r="I42" s="215"/>
      <c r="J42" s="230"/>
      <c r="K42" s="215">
        <f t="shared" ca="1" si="39"/>
        <v>0</v>
      </c>
      <c r="L42" s="227"/>
      <c r="M42" s="215"/>
      <c r="N42" s="212"/>
      <c r="O42" s="125">
        <v>3</v>
      </c>
      <c r="P42" s="138"/>
      <c r="Q42" s="127" t="str">
        <f>IF(OR(R42="Preventivo",R42="Detectivo"),"Probabilidad",IF(R42="Correctivo","Impacto",""))</f>
        <v/>
      </c>
      <c r="R42" s="128"/>
      <c r="S42" s="128"/>
      <c r="T42" s="129" t="str">
        <f t="shared" si="40"/>
        <v/>
      </c>
      <c r="U42" s="128"/>
      <c r="V42" s="128"/>
      <c r="W42" s="128"/>
      <c r="X42" s="130" t="str">
        <f>IFERROR(IF(AND(Q41="Probabilidad",Q42="Probabilidad"),(Z41-(+Z41*T42)),IF(AND(Q41="Impacto",Q42="Probabilidad"),(Z40-(+Z40*T42)),IF(Q42="Impacto",Z41,""))),"")</f>
        <v/>
      </c>
      <c r="Y42" s="131" t="str">
        <f t="shared" si="1"/>
        <v/>
      </c>
      <c r="Z42" s="132" t="str">
        <f t="shared" si="41"/>
        <v/>
      </c>
      <c r="AA42" s="131" t="str">
        <f t="shared" si="3"/>
        <v/>
      </c>
      <c r="AB42" s="132" t="str">
        <f>IFERROR(IF(AND(Q41="Impacto",Q42="Impacto"),(AB41-(+AB41*T42)),IF(AND(Q41="Probabilidad",Q42="Impacto"),(AB40-(+AB40*T42)),IF(Q42="Probabilidad",AB41,""))),"")</f>
        <v/>
      </c>
      <c r="AC42" s="133" t="str">
        <f t="shared" si="42"/>
        <v/>
      </c>
      <c r="AD42" s="134"/>
      <c r="AE42" s="135"/>
      <c r="AF42" s="136"/>
      <c r="AG42" s="137"/>
      <c r="AH42" s="137"/>
      <c r="AI42" s="135"/>
      <c r="AJ42" s="136"/>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218"/>
      <c r="B43" s="221"/>
      <c r="C43" s="221"/>
      <c r="D43" s="221"/>
      <c r="E43" s="233"/>
      <c r="F43" s="221"/>
      <c r="G43" s="224"/>
      <c r="H43" s="227"/>
      <c r="I43" s="215"/>
      <c r="J43" s="230"/>
      <c r="K43" s="215">
        <f t="shared" ca="1" si="39"/>
        <v>0</v>
      </c>
      <c r="L43" s="227"/>
      <c r="M43" s="215"/>
      <c r="N43" s="212"/>
      <c r="O43" s="125">
        <v>4</v>
      </c>
      <c r="P43" s="126"/>
      <c r="Q43" s="127" t="str">
        <f t="shared" ref="Q43:Q45" si="43">IF(OR(R43="Preventivo",R43="Detectivo"),"Probabilidad",IF(R43="Correctivo","Impacto",""))</f>
        <v/>
      </c>
      <c r="R43" s="128"/>
      <c r="S43" s="128"/>
      <c r="T43" s="129" t="str">
        <f t="shared" si="40"/>
        <v/>
      </c>
      <c r="U43" s="128"/>
      <c r="V43" s="128"/>
      <c r="W43" s="128"/>
      <c r="X43" s="130" t="str">
        <f t="shared" ref="X43:X45" si="44">IFERROR(IF(AND(Q42="Probabilidad",Q43="Probabilidad"),(Z42-(+Z42*T43)),IF(AND(Q42="Impacto",Q43="Probabilidad"),(Z41-(+Z41*T43)),IF(Q43="Impacto",Z42,""))),"")</f>
        <v/>
      </c>
      <c r="Y43" s="131" t="str">
        <f t="shared" si="1"/>
        <v/>
      </c>
      <c r="Z43" s="132" t="str">
        <f t="shared" si="41"/>
        <v/>
      </c>
      <c r="AA43" s="131" t="str">
        <f t="shared" si="3"/>
        <v/>
      </c>
      <c r="AB43" s="132" t="str">
        <f t="shared" ref="AB43:AB45" si="45">IFERROR(IF(AND(Q42="Impacto",Q43="Impacto"),(AB42-(+AB42*T43)),IF(AND(Q42="Probabilidad",Q43="Impacto"),(AB41-(+AB41*T43)),IF(Q43="Probabilidad",AB42,""))),"")</f>
        <v/>
      </c>
      <c r="AC43" s="133"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4"/>
      <c r="AE43" s="135"/>
      <c r="AF43" s="136"/>
      <c r="AG43" s="137"/>
      <c r="AH43" s="137"/>
      <c r="AI43" s="135"/>
      <c r="AJ43" s="136"/>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218"/>
      <c r="B44" s="221"/>
      <c r="C44" s="221"/>
      <c r="D44" s="221"/>
      <c r="E44" s="233"/>
      <c r="F44" s="221"/>
      <c r="G44" s="224"/>
      <c r="H44" s="227"/>
      <c r="I44" s="215"/>
      <c r="J44" s="230"/>
      <c r="K44" s="215">
        <f t="shared" ca="1" si="39"/>
        <v>0</v>
      </c>
      <c r="L44" s="227"/>
      <c r="M44" s="215"/>
      <c r="N44" s="212"/>
      <c r="O44" s="125">
        <v>5</v>
      </c>
      <c r="P44" s="126"/>
      <c r="Q44" s="127" t="str">
        <f t="shared" si="43"/>
        <v/>
      </c>
      <c r="R44" s="128"/>
      <c r="S44" s="128"/>
      <c r="T44" s="129" t="str">
        <f t="shared" si="40"/>
        <v/>
      </c>
      <c r="U44" s="128"/>
      <c r="V44" s="128"/>
      <c r="W44" s="128"/>
      <c r="X44" s="130" t="str">
        <f t="shared" si="44"/>
        <v/>
      </c>
      <c r="Y44" s="131" t="str">
        <f t="shared" si="1"/>
        <v/>
      </c>
      <c r="Z44" s="132" t="str">
        <f t="shared" si="41"/>
        <v/>
      </c>
      <c r="AA44" s="131" t="str">
        <f t="shared" si="3"/>
        <v/>
      </c>
      <c r="AB44" s="132" t="str">
        <f t="shared" si="45"/>
        <v/>
      </c>
      <c r="AC44" s="133"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4"/>
      <c r="AE44" s="135"/>
      <c r="AF44" s="136"/>
      <c r="AG44" s="137"/>
      <c r="AH44" s="137"/>
      <c r="AI44" s="135"/>
      <c r="AJ44" s="136"/>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19"/>
      <c r="B45" s="222"/>
      <c r="C45" s="222"/>
      <c r="D45" s="222"/>
      <c r="E45" s="234"/>
      <c r="F45" s="222"/>
      <c r="G45" s="225"/>
      <c r="H45" s="228"/>
      <c r="I45" s="216"/>
      <c r="J45" s="231"/>
      <c r="K45" s="216">
        <f t="shared" ca="1" si="39"/>
        <v>0</v>
      </c>
      <c r="L45" s="228"/>
      <c r="M45" s="216"/>
      <c r="N45" s="213"/>
      <c r="O45" s="125">
        <v>6</v>
      </c>
      <c r="P45" s="126"/>
      <c r="Q45" s="127" t="str">
        <f t="shared" si="43"/>
        <v/>
      </c>
      <c r="R45" s="128"/>
      <c r="S45" s="128"/>
      <c r="T45" s="129" t="str">
        <f t="shared" si="40"/>
        <v/>
      </c>
      <c r="U45" s="128"/>
      <c r="V45" s="128"/>
      <c r="W45" s="128"/>
      <c r="X45" s="130" t="str">
        <f t="shared" si="44"/>
        <v/>
      </c>
      <c r="Y45" s="131" t="str">
        <f t="shared" si="1"/>
        <v/>
      </c>
      <c r="Z45" s="132" t="str">
        <f t="shared" si="41"/>
        <v/>
      </c>
      <c r="AA45" s="131" t="str">
        <f>IFERROR(IF(AB45="","",IF(AB45&lt;=0.2,"Leve",IF(AB45&lt;=0.4,"Menor",IF(AB45&lt;=0.6,"Moderado",IF(AB45&lt;=0.8,"Mayor","Catastrófico"))))),"")</f>
        <v/>
      </c>
      <c r="AB45" s="132" t="str">
        <f t="shared" si="45"/>
        <v/>
      </c>
      <c r="AC45" s="133"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4"/>
      <c r="AE45" s="135"/>
      <c r="AF45" s="136"/>
      <c r="AG45" s="137"/>
      <c r="AH45" s="137"/>
      <c r="AI45" s="135"/>
      <c r="AJ45" s="136"/>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217">
        <v>7</v>
      </c>
      <c r="B46" s="220"/>
      <c r="C46" s="220"/>
      <c r="D46" s="220"/>
      <c r="E46" s="232"/>
      <c r="F46" s="220"/>
      <c r="G46" s="223"/>
      <c r="H46" s="226" t="str">
        <f>IF(G46&lt;=0,"",IF(G46&lt;=2,"Muy Baja",IF(G46&lt;=24,"Baja",IF(G46&lt;=500,"Media",IF(G46&lt;=5000,"Alta","Muy Alta")))))</f>
        <v/>
      </c>
      <c r="I46" s="214" t="str">
        <f>IF(H46="","",IF(H46="Muy Baja",0.2,IF(H46="Baja",0.4,IF(H46="Media",0.6,IF(H46="Alta",0.8,IF(H46="Muy Alta",1,))))))</f>
        <v/>
      </c>
      <c r="J46" s="229"/>
      <c r="K46" s="214">
        <f ca="1">IF(NOT(ISERROR(MATCH(J46,'Tabla Impacto'!$B$221:$B$223,0))),'Tabla Impacto'!$F$223&amp;"Por favor no seleccionar los criterios de impacto(Afectación Económica o presupuestal y Pérdida Reputacional)",J46)</f>
        <v>0</v>
      </c>
      <c r="L46" s="226" t="str">
        <f ca="1">IF(OR(K46='Tabla Impacto'!$C$11,K46='Tabla Impacto'!$D$11),"Leve",IF(OR(K46='Tabla Impacto'!$C$12,K46='Tabla Impacto'!$D$12),"Menor",IF(OR(K46='Tabla Impacto'!$C$13,K46='Tabla Impacto'!$D$13),"Moderado",IF(OR(K46='Tabla Impacto'!$C$14,K46='Tabla Impacto'!$D$14),"Mayor",IF(OR(K46='Tabla Impacto'!$C$15,K46='Tabla Impacto'!$D$15),"Catastrófico","")))))</f>
        <v/>
      </c>
      <c r="M46" s="214" t="str">
        <f ca="1">IF(L46="","",IF(L46="Leve",0.2,IF(L46="Menor",0.4,IF(L46="Moderado",0.6,IF(L46="Mayor",0.8,IF(L46="Catastrófico",1,))))))</f>
        <v/>
      </c>
      <c r="N46" s="211"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5">
        <v>1</v>
      </c>
      <c r="P46" s="126"/>
      <c r="Q46" s="127" t="str">
        <f>IF(OR(R46="Preventivo",R46="Detectivo"),"Probabilidad",IF(R46="Correctivo","Impacto",""))</f>
        <v/>
      </c>
      <c r="R46" s="128"/>
      <c r="S46" s="128"/>
      <c r="T46" s="129" t="str">
        <f>IF(AND(R46="Preventivo",S46="Automático"),"50%",IF(AND(R46="Preventivo",S46="Manual"),"40%",IF(AND(R46="Detectivo",S46="Automático"),"40%",IF(AND(R46="Detectivo",S46="Manual"),"30%",IF(AND(R46="Correctivo",S46="Automático"),"35%",IF(AND(R46="Correctivo",S46="Manual"),"25%",""))))))</f>
        <v/>
      </c>
      <c r="U46" s="128"/>
      <c r="V46" s="128"/>
      <c r="W46" s="128"/>
      <c r="X46" s="130" t="str">
        <f>IFERROR(IF(Q46="Probabilidad",(I46-(+I46*T46)),IF(Q46="Impacto",I46,"")),"")</f>
        <v/>
      </c>
      <c r="Y46" s="131" t="str">
        <f>IFERROR(IF(X46="","",IF(X46&lt;=0.2,"Muy Baja",IF(X46&lt;=0.4,"Baja",IF(X46&lt;=0.6,"Media",IF(X46&lt;=0.8,"Alta","Muy Alta"))))),"")</f>
        <v/>
      </c>
      <c r="Z46" s="132" t="str">
        <f>+X46</f>
        <v/>
      </c>
      <c r="AA46" s="131" t="str">
        <f>IFERROR(IF(AB46="","",IF(AB46&lt;=0.2,"Leve",IF(AB46&lt;=0.4,"Menor",IF(AB46&lt;=0.6,"Moderado",IF(AB46&lt;=0.8,"Mayor","Catastrófico"))))),"")</f>
        <v/>
      </c>
      <c r="AB46" s="132" t="str">
        <f>IFERROR(IF(Q46="Impacto",(M46-(+M46*T46)),IF(Q46="Probabilidad",M46,"")),"")</f>
        <v/>
      </c>
      <c r="AC46" s="133"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4"/>
      <c r="AE46" s="135"/>
      <c r="AF46" s="136"/>
      <c r="AG46" s="137"/>
      <c r="AH46" s="137"/>
      <c r="AI46" s="135"/>
      <c r="AJ46" s="136"/>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218"/>
      <c r="B47" s="221"/>
      <c r="C47" s="221"/>
      <c r="D47" s="221"/>
      <c r="E47" s="233"/>
      <c r="F47" s="221"/>
      <c r="G47" s="224"/>
      <c r="H47" s="227"/>
      <c r="I47" s="215"/>
      <c r="J47" s="230"/>
      <c r="K47" s="215">
        <f t="shared" ref="K47:K51" ca="1" si="47">IF(NOT(ISERROR(MATCH(J47,_xlfn.ANCHORARRAY(E58),0))),I60&amp;"Por favor no seleccionar los criterios de impacto",J47)</f>
        <v>0</v>
      </c>
      <c r="L47" s="227"/>
      <c r="M47" s="215"/>
      <c r="N47" s="212"/>
      <c r="O47" s="125">
        <v>2</v>
      </c>
      <c r="P47" s="126"/>
      <c r="Q47" s="127" t="str">
        <f>IF(OR(R47="Preventivo",R47="Detectivo"),"Probabilidad",IF(R47="Correctivo","Impacto",""))</f>
        <v/>
      </c>
      <c r="R47" s="128"/>
      <c r="S47" s="128"/>
      <c r="T47" s="129" t="str">
        <f t="shared" ref="T47:T51" si="48">IF(AND(R47="Preventivo",S47="Automático"),"50%",IF(AND(R47="Preventivo",S47="Manual"),"40%",IF(AND(R47="Detectivo",S47="Automático"),"40%",IF(AND(R47="Detectivo",S47="Manual"),"30%",IF(AND(R47="Correctivo",S47="Automático"),"35%",IF(AND(R47="Correctivo",S47="Manual"),"25%",""))))))</f>
        <v/>
      </c>
      <c r="U47" s="128"/>
      <c r="V47" s="128"/>
      <c r="W47" s="128"/>
      <c r="X47" s="130" t="str">
        <f>IFERROR(IF(AND(Q46="Probabilidad",Q47="Probabilidad"),(Z46-(+Z46*T47)),IF(Q47="Probabilidad",(I46-(+I46*T47)),IF(Q47="Impacto",Z46,""))),"")</f>
        <v/>
      </c>
      <c r="Y47" s="131" t="str">
        <f t="shared" si="1"/>
        <v/>
      </c>
      <c r="Z47" s="132" t="str">
        <f t="shared" ref="Z47:Z51" si="49">+X47</f>
        <v/>
      </c>
      <c r="AA47" s="131" t="str">
        <f t="shared" si="3"/>
        <v/>
      </c>
      <c r="AB47" s="132" t="str">
        <f>IFERROR(IF(AND(Q46="Impacto",Q47="Impacto"),(AB40-(+AB40*T47)),IF(Q47="Impacto",($M$46-(+$M$46*T47)),IF(Q47="Probabilidad",AB40,""))),"")</f>
        <v/>
      </c>
      <c r="AC47" s="133"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4"/>
      <c r="AE47" s="135"/>
      <c r="AF47" s="136"/>
      <c r="AG47" s="137"/>
      <c r="AH47" s="137"/>
      <c r="AI47" s="135"/>
      <c r="AJ47" s="136"/>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218"/>
      <c r="B48" s="221"/>
      <c r="C48" s="221"/>
      <c r="D48" s="221"/>
      <c r="E48" s="233"/>
      <c r="F48" s="221"/>
      <c r="G48" s="224"/>
      <c r="H48" s="227"/>
      <c r="I48" s="215"/>
      <c r="J48" s="230"/>
      <c r="K48" s="215">
        <f t="shared" ca="1" si="47"/>
        <v>0</v>
      </c>
      <c r="L48" s="227"/>
      <c r="M48" s="215"/>
      <c r="N48" s="212"/>
      <c r="O48" s="125">
        <v>3</v>
      </c>
      <c r="P48" s="138"/>
      <c r="Q48" s="127" t="str">
        <f>IF(OR(R48="Preventivo",R48="Detectivo"),"Probabilidad",IF(R48="Correctivo","Impacto",""))</f>
        <v/>
      </c>
      <c r="R48" s="128"/>
      <c r="S48" s="128"/>
      <c r="T48" s="129" t="str">
        <f t="shared" si="48"/>
        <v/>
      </c>
      <c r="U48" s="128"/>
      <c r="V48" s="128"/>
      <c r="W48" s="128"/>
      <c r="X48" s="130" t="str">
        <f>IFERROR(IF(AND(Q47="Probabilidad",Q48="Probabilidad"),(Z47-(+Z47*T48)),IF(AND(Q47="Impacto",Q48="Probabilidad"),(Z46-(+Z46*T48)),IF(Q48="Impacto",Z47,""))),"")</f>
        <v/>
      </c>
      <c r="Y48" s="131" t="str">
        <f t="shared" si="1"/>
        <v/>
      </c>
      <c r="Z48" s="132" t="str">
        <f t="shared" si="49"/>
        <v/>
      </c>
      <c r="AA48" s="131" t="str">
        <f t="shared" si="3"/>
        <v/>
      </c>
      <c r="AB48" s="132" t="str">
        <f>IFERROR(IF(AND(Q47="Impacto",Q48="Impacto"),(AB47-(+AB47*T48)),IF(AND(Q47="Probabilidad",Q48="Impacto"),(AB46-(+AB46*T48)),IF(Q48="Probabilidad",AB47,""))),"")</f>
        <v/>
      </c>
      <c r="AC48" s="133" t="str">
        <f t="shared" si="50"/>
        <v/>
      </c>
      <c r="AD48" s="134"/>
      <c r="AE48" s="135"/>
      <c r="AF48" s="136"/>
      <c r="AG48" s="137"/>
      <c r="AH48" s="137"/>
      <c r="AI48" s="135"/>
      <c r="AJ48" s="136"/>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218"/>
      <c r="B49" s="221"/>
      <c r="C49" s="221"/>
      <c r="D49" s="221"/>
      <c r="E49" s="233"/>
      <c r="F49" s="221"/>
      <c r="G49" s="224"/>
      <c r="H49" s="227"/>
      <c r="I49" s="215"/>
      <c r="J49" s="230"/>
      <c r="K49" s="215">
        <f t="shared" ca="1" si="47"/>
        <v>0</v>
      </c>
      <c r="L49" s="227"/>
      <c r="M49" s="215"/>
      <c r="N49" s="212"/>
      <c r="O49" s="125">
        <v>4</v>
      </c>
      <c r="P49" s="126"/>
      <c r="Q49" s="127" t="str">
        <f t="shared" ref="Q49:Q51" si="51">IF(OR(R49="Preventivo",R49="Detectivo"),"Probabilidad",IF(R49="Correctivo","Impacto",""))</f>
        <v/>
      </c>
      <c r="R49" s="128"/>
      <c r="S49" s="128"/>
      <c r="T49" s="129" t="str">
        <f t="shared" si="48"/>
        <v/>
      </c>
      <c r="U49" s="128"/>
      <c r="V49" s="128"/>
      <c r="W49" s="128"/>
      <c r="X49" s="130" t="str">
        <f t="shared" ref="X49:X51" si="52">IFERROR(IF(AND(Q48="Probabilidad",Q49="Probabilidad"),(Z48-(+Z48*T49)),IF(AND(Q48="Impacto",Q49="Probabilidad"),(Z47-(+Z47*T49)),IF(Q49="Impacto",Z48,""))),"")</f>
        <v/>
      </c>
      <c r="Y49" s="131" t="str">
        <f t="shared" si="1"/>
        <v/>
      </c>
      <c r="Z49" s="132" t="str">
        <f t="shared" si="49"/>
        <v/>
      </c>
      <c r="AA49" s="131" t="str">
        <f t="shared" si="3"/>
        <v/>
      </c>
      <c r="AB49" s="132" t="str">
        <f t="shared" ref="AB49:AB51" si="53">IFERROR(IF(AND(Q48="Impacto",Q49="Impacto"),(AB48-(+AB48*T49)),IF(AND(Q48="Probabilidad",Q49="Impacto"),(AB47-(+AB47*T49)),IF(Q49="Probabilidad",AB48,""))),"")</f>
        <v/>
      </c>
      <c r="AC49" s="133"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4"/>
      <c r="AE49" s="135"/>
      <c r="AF49" s="136"/>
      <c r="AG49" s="137"/>
      <c r="AH49" s="137"/>
      <c r="AI49" s="135"/>
      <c r="AJ49" s="136"/>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218"/>
      <c r="B50" s="221"/>
      <c r="C50" s="221"/>
      <c r="D50" s="221"/>
      <c r="E50" s="233"/>
      <c r="F50" s="221"/>
      <c r="G50" s="224"/>
      <c r="H50" s="227"/>
      <c r="I50" s="215"/>
      <c r="J50" s="230"/>
      <c r="K50" s="215">
        <f t="shared" ca="1" si="47"/>
        <v>0</v>
      </c>
      <c r="L50" s="227"/>
      <c r="M50" s="215"/>
      <c r="N50" s="212"/>
      <c r="O50" s="125">
        <v>5</v>
      </c>
      <c r="P50" s="126"/>
      <c r="Q50" s="127" t="str">
        <f t="shared" si="51"/>
        <v/>
      </c>
      <c r="R50" s="128"/>
      <c r="S50" s="128"/>
      <c r="T50" s="129" t="str">
        <f t="shared" si="48"/>
        <v/>
      </c>
      <c r="U50" s="128"/>
      <c r="V50" s="128"/>
      <c r="W50" s="128"/>
      <c r="X50" s="130" t="str">
        <f t="shared" si="52"/>
        <v/>
      </c>
      <c r="Y50" s="131" t="str">
        <f t="shared" si="1"/>
        <v/>
      </c>
      <c r="Z50" s="132" t="str">
        <f t="shared" si="49"/>
        <v/>
      </c>
      <c r="AA50" s="131" t="str">
        <f t="shared" si="3"/>
        <v/>
      </c>
      <c r="AB50" s="132" t="str">
        <f t="shared" si="53"/>
        <v/>
      </c>
      <c r="AC50" s="133"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4"/>
      <c r="AE50" s="135"/>
      <c r="AF50" s="136"/>
      <c r="AG50" s="137"/>
      <c r="AH50" s="137"/>
      <c r="AI50" s="135"/>
      <c r="AJ50" s="136"/>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19"/>
      <c r="B51" s="222"/>
      <c r="C51" s="222"/>
      <c r="D51" s="222"/>
      <c r="E51" s="234"/>
      <c r="F51" s="222"/>
      <c r="G51" s="225"/>
      <c r="H51" s="228"/>
      <c r="I51" s="216"/>
      <c r="J51" s="231"/>
      <c r="K51" s="216">
        <f t="shared" ca="1" si="47"/>
        <v>0</v>
      </c>
      <c r="L51" s="228"/>
      <c r="M51" s="216"/>
      <c r="N51" s="213"/>
      <c r="O51" s="125">
        <v>6</v>
      </c>
      <c r="P51" s="126"/>
      <c r="Q51" s="127" t="str">
        <f t="shared" si="51"/>
        <v/>
      </c>
      <c r="R51" s="128"/>
      <c r="S51" s="128"/>
      <c r="T51" s="129" t="str">
        <f t="shared" si="48"/>
        <v/>
      </c>
      <c r="U51" s="128"/>
      <c r="V51" s="128"/>
      <c r="W51" s="128"/>
      <c r="X51" s="130" t="str">
        <f t="shared" si="52"/>
        <v/>
      </c>
      <c r="Y51" s="131" t="str">
        <f t="shared" si="1"/>
        <v/>
      </c>
      <c r="Z51" s="132" t="str">
        <f t="shared" si="49"/>
        <v/>
      </c>
      <c r="AA51" s="131" t="str">
        <f t="shared" si="3"/>
        <v/>
      </c>
      <c r="AB51" s="132" t="str">
        <f t="shared" si="53"/>
        <v/>
      </c>
      <c r="AC51" s="133" t="str">
        <f t="shared" si="54"/>
        <v/>
      </c>
      <c r="AD51" s="134"/>
      <c r="AE51" s="135"/>
      <c r="AF51" s="136"/>
      <c r="AG51" s="137"/>
      <c r="AH51" s="137"/>
      <c r="AI51" s="135"/>
      <c r="AJ51" s="136"/>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217">
        <v>8</v>
      </c>
      <c r="B52" s="220"/>
      <c r="C52" s="220"/>
      <c r="D52" s="220"/>
      <c r="E52" s="232"/>
      <c r="F52" s="220"/>
      <c r="G52" s="223"/>
      <c r="H52" s="226" t="str">
        <f>IF(G52&lt;=0,"",IF(G52&lt;=2,"Muy Baja",IF(G52&lt;=24,"Baja",IF(G52&lt;=500,"Media",IF(G52&lt;=5000,"Alta","Muy Alta")))))</f>
        <v/>
      </c>
      <c r="I52" s="214" t="str">
        <f>IF(H52="","",IF(H52="Muy Baja",0.2,IF(H52="Baja",0.4,IF(H52="Media",0.6,IF(H52="Alta",0.8,IF(H52="Muy Alta",1,))))))</f>
        <v/>
      </c>
      <c r="J52" s="229"/>
      <c r="K52" s="214">
        <f ca="1">IF(NOT(ISERROR(MATCH(J52,'Tabla Impacto'!$B$221:$B$223,0))),'Tabla Impacto'!$F$223&amp;"Por favor no seleccionar los criterios de impacto(Afectación Económica o presupuestal y Pérdida Reputacional)",J52)</f>
        <v>0</v>
      </c>
      <c r="L52" s="226" t="str">
        <f ca="1">IF(OR(K52='Tabla Impacto'!$C$11,K52='Tabla Impacto'!$D$11),"Leve",IF(OR(K52='Tabla Impacto'!$C$12,K52='Tabla Impacto'!$D$12),"Menor",IF(OR(K52='Tabla Impacto'!$C$13,K52='Tabla Impacto'!$D$13),"Moderado",IF(OR(K52='Tabla Impacto'!$C$14,K52='Tabla Impacto'!$D$14),"Mayor",IF(OR(K52='Tabla Impacto'!$C$15,K52='Tabla Impacto'!$D$15),"Catastrófico","")))))</f>
        <v/>
      </c>
      <c r="M52" s="214" t="str">
        <f ca="1">IF(L52="","",IF(L52="Leve",0.2,IF(L52="Menor",0.4,IF(L52="Moderado",0.6,IF(L52="Mayor",0.8,IF(L52="Catastrófico",1,))))))</f>
        <v/>
      </c>
      <c r="N52" s="211"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5">
        <v>1</v>
      </c>
      <c r="P52" s="126"/>
      <c r="Q52" s="127" t="str">
        <f>IF(OR(R52="Preventivo",R52="Detectivo"),"Probabilidad",IF(R52="Correctivo","Impacto",""))</f>
        <v/>
      </c>
      <c r="R52" s="128"/>
      <c r="S52" s="128"/>
      <c r="T52" s="129" t="str">
        <f>IF(AND(R52="Preventivo",S52="Automático"),"50%",IF(AND(R52="Preventivo",S52="Manual"),"40%",IF(AND(R52="Detectivo",S52="Automático"),"40%",IF(AND(R52="Detectivo",S52="Manual"),"30%",IF(AND(R52="Correctivo",S52="Automático"),"35%",IF(AND(R52="Correctivo",S52="Manual"),"25%",""))))))</f>
        <v/>
      </c>
      <c r="U52" s="128"/>
      <c r="V52" s="128"/>
      <c r="W52" s="128"/>
      <c r="X52" s="130" t="str">
        <f>IFERROR(IF(Q52="Probabilidad",(I52-(+I52*T52)),IF(Q52="Impacto",I52,"")),"")</f>
        <v/>
      </c>
      <c r="Y52" s="131" t="str">
        <f>IFERROR(IF(X52="","",IF(X52&lt;=0.2,"Muy Baja",IF(X52&lt;=0.4,"Baja",IF(X52&lt;=0.6,"Media",IF(X52&lt;=0.8,"Alta","Muy Alta"))))),"")</f>
        <v/>
      </c>
      <c r="Z52" s="132" t="str">
        <f>+X52</f>
        <v/>
      </c>
      <c r="AA52" s="131" t="str">
        <f>IFERROR(IF(AB52="","",IF(AB52&lt;=0.2,"Leve",IF(AB52&lt;=0.4,"Menor",IF(AB52&lt;=0.6,"Moderado",IF(AB52&lt;=0.8,"Mayor","Catastrófico"))))),"")</f>
        <v/>
      </c>
      <c r="AB52" s="132" t="str">
        <f>IFERROR(IF(Q52="Impacto",(M52-(+M52*T52)),IF(Q52="Probabilidad",M52,"")),"")</f>
        <v/>
      </c>
      <c r="AC52" s="133"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4"/>
      <c r="AE52" s="135"/>
      <c r="AF52" s="136"/>
      <c r="AG52" s="137"/>
      <c r="AH52" s="137"/>
      <c r="AI52" s="135"/>
      <c r="AJ52" s="136"/>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218"/>
      <c r="B53" s="221"/>
      <c r="C53" s="221"/>
      <c r="D53" s="221"/>
      <c r="E53" s="233"/>
      <c r="F53" s="221"/>
      <c r="G53" s="224"/>
      <c r="H53" s="227"/>
      <c r="I53" s="215"/>
      <c r="J53" s="230"/>
      <c r="K53" s="215">
        <f ca="1">IF(NOT(ISERROR(MATCH(J53,_xlfn.ANCHORARRAY(E64),0))),I66&amp;"Por favor no seleccionar los criterios de impacto",J53)</f>
        <v>0</v>
      </c>
      <c r="L53" s="227"/>
      <c r="M53" s="215"/>
      <c r="N53" s="212"/>
      <c r="O53" s="125">
        <v>2</v>
      </c>
      <c r="P53" s="126"/>
      <c r="Q53" s="127" t="str">
        <f>IF(OR(R53="Preventivo",R53="Detectivo"),"Probabilidad",IF(R53="Correctivo","Impacto",""))</f>
        <v/>
      </c>
      <c r="R53" s="128"/>
      <c r="S53" s="128"/>
      <c r="T53" s="129" t="str">
        <f t="shared" ref="T53:T57" si="55">IF(AND(R53="Preventivo",S53="Automático"),"50%",IF(AND(R53="Preventivo",S53="Manual"),"40%",IF(AND(R53="Detectivo",S53="Automático"),"40%",IF(AND(R53="Detectivo",S53="Manual"),"30%",IF(AND(R53="Correctivo",S53="Automático"),"35%",IF(AND(R53="Correctivo",S53="Manual"),"25%",""))))))</f>
        <v/>
      </c>
      <c r="U53" s="128"/>
      <c r="V53" s="128"/>
      <c r="W53" s="128"/>
      <c r="X53" s="130" t="str">
        <f>IFERROR(IF(AND(Q52="Probabilidad",Q53="Probabilidad"),(Z52-(+Z52*T53)),IF(Q53="Probabilidad",(I52-(+I52*T53)),IF(Q53="Impacto",Z52,""))),"")</f>
        <v/>
      </c>
      <c r="Y53" s="131" t="str">
        <f t="shared" si="1"/>
        <v/>
      </c>
      <c r="Z53" s="132" t="str">
        <f t="shared" ref="Z53:Z57" si="56">+X53</f>
        <v/>
      </c>
      <c r="AA53" s="131" t="str">
        <f t="shared" si="3"/>
        <v/>
      </c>
      <c r="AB53" s="132" t="str">
        <f>IFERROR(IF(AND(Q52="Impacto",Q53="Impacto"),(AB46-(+AB46*T53)),IF(Q53="Impacto",($M$52-(+$M$52*T53)),IF(Q53="Probabilidad",AB46,""))),"")</f>
        <v/>
      </c>
      <c r="AC53" s="133"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4"/>
      <c r="AE53" s="135"/>
      <c r="AF53" s="136"/>
      <c r="AG53" s="137"/>
      <c r="AH53" s="137"/>
      <c r="AI53" s="135"/>
      <c r="AJ53" s="136"/>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218"/>
      <c r="B54" s="221"/>
      <c r="C54" s="221"/>
      <c r="D54" s="221"/>
      <c r="E54" s="233"/>
      <c r="F54" s="221"/>
      <c r="G54" s="224"/>
      <c r="H54" s="227"/>
      <c r="I54" s="215"/>
      <c r="J54" s="230"/>
      <c r="K54" s="215">
        <f ca="1">IF(NOT(ISERROR(MATCH(J54,_xlfn.ANCHORARRAY(E65),0))),I67&amp;"Por favor no seleccionar los criterios de impacto",J54)</f>
        <v>0</v>
      </c>
      <c r="L54" s="227"/>
      <c r="M54" s="215"/>
      <c r="N54" s="212"/>
      <c r="O54" s="125">
        <v>3</v>
      </c>
      <c r="P54" s="138"/>
      <c r="Q54" s="127" t="str">
        <f>IF(OR(R54="Preventivo",R54="Detectivo"),"Probabilidad",IF(R54="Correctivo","Impacto",""))</f>
        <v/>
      </c>
      <c r="R54" s="128"/>
      <c r="S54" s="128"/>
      <c r="T54" s="129" t="str">
        <f t="shared" si="55"/>
        <v/>
      </c>
      <c r="U54" s="128"/>
      <c r="V54" s="128"/>
      <c r="W54" s="128"/>
      <c r="X54" s="130" t="str">
        <f>IFERROR(IF(AND(Q53="Probabilidad",Q54="Probabilidad"),(Z53-(+Z53*T54)),IF(AND(Q53="Impacto",Q54="Probabilidad"),(Z52-(+Z52*T54)),IF(Q54="Impacto",Z53,""))),"")</f>
        <v/>
      </c>
      <c r="Y54" s="131" t="str">
        <f t="shared" si="1"/>
        <v/>
      </c>
      <c r="Z54" s="132" t="str">
        <f t="shared" si="56"/>
        <v/>
      </c>
      <c r="AA54" s="131" t="str">
        <f t="shared" si="3"/>
        <v/>
      </c>
      <c r="AB54" s="132" t="str">
        <f>IFERROR(IF(AND(Q53="Impacto",Q54="Impacto"),(AB53-(+AB53*T54)),IF(AND(Q53="Probabilidad",Q54="Impacto"),(AB52-(+AB52*T54)),IF(Q54="Probabilidad",AB53,""))),"")</f>
        <v/>
      </c>
      <c r="AC54" s="133" t="str">
        <f t="shared" si="57"/>
        <v/>
      </c>
      <c r="AD54" s="134"/>
      <c r="AE54" s="135"/>
      <c r="AF54" s="136"/>
      <c r="AG54" s="137"/>
      <c r="AH54" s="137"/>
      <c r="AI54" s="135"/>
      <c r="AJ54" s="136"/>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218"/>
      <c r="B55" s="221"/>
      <c r="C55" s="221"/>
      <c r="D55" s="221"/>
      <c r="E55" s="233"/>
      <c r="F55" s="221"/>
      <c r="G55" s="224"/>
      <c r="H55" s="227"/>
      <c r="I55" s="215"/>
      <c r="J55" s="230"/>
      <c r="K55" s="215">
        <f ca="1">IF(NOT(ISERROR(MATCH(J55,_xlfn.ANCHORARRAY(E66),0))),I68&amp;"Por favor no seleccionar los criterios de impacto",J55)</f>
        <v>0</v>
      </c>
      <c r="L55" s="227"/>
      <c r="M55" s="215"/>
      <c r="N55" s="212"/>
      <c r="O55" s="125">
        <v>4</v>
      </c>
      <c r="P55" s="126"/>
      <c r="Q55" s="127" t="str">
        <f t="shared" ref="Q55:Q57" si="58">IF(OR(R55="Preventivo",R55="Detectivo"),"Probabilidad",IF(R55="Correctivo","Impacto",""))</f>
        <v/>
      </c>
      <c r="R55" s="128"/>
      <c r="S55" s="128"/>
      <c r="T55" s="129" t="str">
        <f t="shared" si="55"/>
        <v/>
      </c>
      <c r="U55" s="128"/>
      <c r="V55" s="128"/>
      <c r="W55" s="128"/>
      <c r="X55" s="130" t="str">
        <f t="shared" ref="X55:X57" si="59">IFERROR(IF(AND(Q54="Probabilidad",Q55="Probabilidad"),(Z54-(+Z54*T55)),IF(AND(Q54="Impacto",Q55="Probabilidad"),(Z53-(+Z53*T55)),IF(Q55="Impacto",Z54,""))),"")</f>
        <v/>
      </c>
      <c r="Y55" s="131" t="str">
        <f t="shared" si="1"/>
        <v/>
      </c>
      <c r="Z55" s="132" t="str">
        <f t="shared" si="56"/>
        <v/>
      </c>
      <c r="AA55" s="131" t="str">
        <f t="shared" si="3"/>
        <v/>
      </c>
      <c r="AB55" s="132" t="str">
        <f t="shared" ref="AB55:AB57" si="60">IFERROR(IF(AND(Q54="Impacto",Q55="Impacto"),(AB54-(+AB54*T55)),IF(AND(Q54="Probabilidad",Q55="Impacto"),(AB53-(+AB53*T55)),IF(Q55="Probabilidad",AB54,""))),"")</f>
        <v/>
      </c>
      <c r="AC55" s="133"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4"/>
      <c r="AE55" s="135"/>
      <c r="AF55" s="136"/>
      <c r="AG55" s="137"/>
      <c r="AH55" s="137"/>
      <c r="AI55" s="135"/>
      <c r="AJ55" s="136"/>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218"/>
      <c r="B56" s="221"/>
      <c r="C56" s="221"/>
      <c r="D56" s="221"/>
      <c r="E56" s="233"/>
      <c r="F56" s="221"/>
      <c r="G56" s="224"/>
      <c r="H56" s="227"/>
      <c r="I56" s="215"/>
      <c r="J56" s="230"/>
      <c r="K56" s="215">
        <f ca="1">IF(NOT(ISERROR(MATCH(J56,_xlfn.ANCHORARRAY(E67),0))),I69&amp;"Por favor no seleccionar los criterios de impacto",J56)</f>
        <v>0</v>
      </c>
      <c r="L56" s="227"/>
      <c r="M56" s="215"/>
      <c r="N56" s="212"/>
      <c r="O56" s="125">
        <v>5</v>
      </c>
      <c r="P56" s="126"/>
      <c r="Q56" s="127" t="str">
        <f t="shared" si="58"/>
        <v/>
      </c>
      <c r="R56" s="128"/>
      <c r="S56" s="128"/>
      <c r="T56" s="129" t="str">
        <f t="shared" si="55"/>
        <v/>
      </c>
      <c r="U56" s="128"/>
      <c r="V56" s="128"/>
      <c r="W56" s="128"/>
      <c r="X56" s="130" t="str">
        <f t="shared" si="59"/>
        <v/>
      </c>
      <c r="Y56" s="131" t="str">
        <f t="shared" si="1"/>
        <v/>
      </c>
      <c r="Z56" s="132" t="str">
        <f t="shared" si="56"/>
        <v/>
      </c>
      <c r="AA56" s="131" t="str">
        <f t="shared" si="3"/>
        <v/>
      </c>
      <c r="AB56" s="132" t="str">
        <f t="shared" si="60"/>
        <v/>
      </c>
      <c r="AC56" s="133"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4"/>
      <c r="AE56" s="135"/>
      <c r="AF56" s="136"/>
      <c r="AG56" s="137"/>
      <c r="AH56" s="137"/>
      <c r="AI56" s="135"/>
      <c r="AJ56" s="136"/>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19"/>
      <c r="B57" s="222"/>
      <c r="C57" s="222"/>
      <c r="D57" s="222"/>
      <c r="E57" s="234"/>
      <c r="F57" s="222"/>
      <c r="G57" s="225"/>
      <c r="H57" s="228"/>
      <c r="I57" s="216"/>
      <c r="J57" s="231"/>
      <c r="K57" s="216">
        <f ca="1">IF(NOT(ISERROR(MATCH(J57,_xlfn.ANCHORARRAY(E68),0))),I70&amp;"Por favor no seleccionar los criterios de impacto",J57)</f>
        <v>0</v>
      </c>
      <c r="L57" s="228"/>
      <c r="M57" s="216"/>
      <c r="N57" s="213"/>
      <c r="O57" s="125">
        <v>6</v>
      </c>
      <c r="P57" s="126"/>
      <c r="Q57" s="127" t="str">
        <f t="shared" si="58"/>
        <v/>
      </c>
      <c r="R57" s="128"/>
      <c r="S57" s="128"/>
      <c r="T57" s="129" t="str">
        <f t="shared" si="55"/>
        <v/>
      </c>
      <c r="U57" s="128"/>
      <c r="V57" s="128"/>
      <c r="W57" s="128"/>
      <c r="X57" s="130" t="str">
        <f t="shared" si="59"/>
        <v/>
      </c>
      <c r="Y57" s="131" t="str">
        <f t="shared" si="1"/>
        <v/>
      </c>
      <c r="Z57" s="132" t="str">
        <f t="shared" si="56"/>
        <v/>
      </c>
      <c r="AA57" s="131" t="str">
        <f t="shared" si="3"/>
        <v/>
      </c>
      <c r="AB57" s="132" t="str">
        <f t="shared" si="60"/>
        <v/>
      </c>
      <c r="AC57" s="133" t="str">
        <f t="shared" si="61"/>
        <v/>
      </c>
      <c r="AD57" s="134"/>
      <c r="AE57" s="135"/>
      <c r="AF57" s="136"/>
      <c r="AG57" s="137"/>
      <c r="AH57" s="137"/>
      <c r="AI57" s="135"/>
      <c r="AJ57" s="136"/>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217">
        <v>9</v>
      </c>
      <c r="B58" s="220"/>
      <c r="C58" s="220"/>
      <c r="D58" s="220"/>
      <c r="E58" s="232"/>
      <c r="F58" s="220"/>
      <c r="G58" s="223"/>
      <c r="H58" s="226" t="str">
        <f>IF(G58&lt;=0,"",IF(G58&lt;=2,"Muy Baja",IF(G58&lt;=24,"Baja",IF(G58&lt;=500,"Media",IF(G58&lt;=5000,"Alta","Muy Alta")))))</f>
        <v/>
      </c>
      <c r="I58" s="214" t="str">
        <f>IF(H58="","",IF(H58="Muy Baja",0.2,IF(H58="Baja",0.4,IF(H58="Media",0.6,IF(H58="Alta",0.8,IF(H58="Muy Alta",1,))))))</f>
        <v/>
      </c>
      <c r="J58" s="229"/>
      <c r="K58" s="214">
        <f ca="1">IF(NOT(ISERROR(MATCH(J58,'Tabla Impacto'!$B$221:$B$223,0))),'Tabla Impacto'!$F$223&amp;"Por favor no seleccionar los criterios de impacto(Afectación Económica o presupuestal y Pérdida Reputacional)",J58)</f>
        <v>0</v>
      </c>
      <c r="L58" s="226" t="str">
        <f ca="1">IF(OR(K58='Tabla Impacto'!$C$11,K58='Tabla Impacto'!$D$11),"Leve",IF(OR(K58='Tabla Impacto'!$C$12,K58='Tabla Impacto'!$D$12),"Menor",IF(OR(K58='Tabla Impacto'!$C$13,K58='Tabla Impacto'!$D$13),"Moderado",IF(OR(K58='Tabla Impacto'!$C$14,K58='Tabla Impacto'!$D$14),"Mayor",IF(OR(K58='Tabla Impacto'!$C$15,K58='Tabla Impacto'!$D$15),"Catastrófico","")))))</f>
        <v/>
      </c>
      <c r="M58" s="214" t="str">
        <f ca="1">IF(L58="","",IF(L58="Leve",0.2,IF(L58="Menor",0.4,IF(L58="Moderado",0.6,IF(L58="Mayor",0.8,IF(L58="Catastrófico",1,))))))</f>
        <v/>
      </c>
      <c r="N58" s="211"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5">
        <v>1</v>
      </c>
      <c r="P58" s="126"/>
      <c r="Q58" s="127" t="str">
        <f>IF(OR(R58="Preventivo",R58="Detectivo"),"Probabilidad",IF(R58="Correctivo","Impacto",""))</f>
        <v/>
      </c>
      <c r="R58" s="128"/>
      <c r="S58" s="128"/>
      <c r="T58" s="129" t="str">
        <f>IF(AND(R58="Preventivo",S58="Automático"),"50%",IF(AND(R58="Preventivo",S58="Manual"),"40%",IF(AND(R58="Detectivo",S58="Automático"),"40%",IF(AND(R58="Detectivo",S58="Manual"),"30%",IF(AND(R58="Correctivo",S58="Automático"),"35%",IF(AND(R58="Correctivo",S58="Manual"),"25%",""))))))</f>
        <v/>
      </c>
      <c r="U58" s="128"/>
      <c r="V58" s="128"/>
      <c r="W58" s="128"/>
      <c r="X58" s="130" t="str">
        <f>IFERROR(IF(Q58="Probabilidad",(I58-(+I58*T58)),IF(Q58="Impacto",I58,"")),"")</f>
        <v/>
      </c>
      <c r="Y58" s="131" t="str">
        <f>IFERROR(IF(X58="","",IF(X58&lt;=0.2,"Muy Baja",IF(X58&lt;=0.4,"Baja",IF(X58&lt;=0.6,"Media",IF(X58&lt;=0.8,"Alta","Muy Alta"))))),"")</f>
        <v/>
      </c>
      <c r="Z58" s="132" t="str">
        <f>+X58</f>
        <v/>
      </c>
      <c r="AA58" s="131" t="str">
        <f>IFERROR(IF(AB58="","",IF(AB58&lt;=0.2,"Leve",IF(AB58&lt;=0.4,"Menor",IF(AB58&lt;=0.6,"Moderado",IF(AB58&lt;=0.8,"Mayor","Catastrófico"))))),"")</f>
        <v/>
      </c>
      <c r="AB58" s="132" t="str">
        <f>IFERROR(IF(Q58="Impacto",(M58-(+M58*T58)),IF(Q58="Probabilidad",M58,"")),"")</f>
        <v/>
      </c>
      <c r="AC58" s="133"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4"/>
      <c r="AE58" s="135"/>
      <c r="AF58" s="136"/>
      <c r="AG58" s="137"/>
      <c r="AH58" s="137"/>
      <c r="AI58" s="135"/>
      <c r="AJ58" s="136"/>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218"/>
      <c r="B59" s="221"/>
      <c r="C59" s="221"/>
      <c r="D59" s="221"/>
      <c r="E59" s="233"/>
      <c r="F59" s="221"/>
      <c r="G59" s="224"/>
      <c r="H59" s="227"/>
      <c r="I59" s="215"/>
      <c r="J59" s="230"/>
      <c r="K59" s="215">
        <f ca="1">IF(NOT(ISERROR(MATCH(J59,_xlfn.ANCHORARRAY(E70),0))),I72&amp;"Por favor no seleccionar los criterios de impacto",J59)</f>
        <v>0</v>
      </c>
      <c r="L59" s="227"/>
      <c r="M59" s="215"/>
      <c r="N59" s="212"/>
      <c r="O59" s="125">
        <v>2</v>
      </c>
      <c r="P59" s="126"/>
      <c r="Q59" s="127" t="str">
        <f>IF(OR(R59="Preventivo",R59="Detectivo"),"Probabilidad",IF(R59="Correctivo","Impacto",""))</f>
        <v/>
      </c>
      <c r="R59" s="128"/>
      <c r="S59" s="128"/>
      <c r="T59" s="129" t="str">
        <f t="shared" ref="T59:T63" si="62">IF(AND(R59="Preventivo",S59="Automático"),"50%",IF(AND(R59="Preventivo",S59="Manual"),"40%",IF(AND(R59="Detectivo",S59="Automático"),"40%",IF(AND(R59="Detectivo",S59="Manual"),"30%",IF(AND(R59="Correctivo",S59="Automático"),"35%",IF(AND(R59="Correctivo",S59="Manual"),"25%",""))))))</f>
        <v/>
      </c>
      <c r="U59" s="128"/>
      <c r="V59" s="128"/>
      <c r="W59" s="128"/>
      <c r="X59" s="130" t="str">
        <f>IFERROR(IF(AND(Q58="Probabilidad",Q59="Probabilidad"),(Z58-(+Z58*T59)),IF(Q59="Probabilidad",(I58-(+I58*T59)),IF(Q59="Impacto",Z58,""))),"")</f>
        <v/>
      </c>
      <c r="Y59" s="131" t="str">
        <f t="shared" si="1"/>
        <v/>
      </c>
      <c r="Z59" s="132" t="str">
        <f t="shared" ref="Z59:Z63" si="63">+X59</f>
        <v/>
      </c>
      <c r="AA59" s="131" t="str">
        <f t="shared" si="3"/>
        <v/>
      </c>
      <c r="AB59" s="132" t="str">
        <f>IFERROR(IF(AND(Q58="Impacto",Q59="Impacto"),(AB52-(+AB52*T59)),IF(Q59="Impacto",($M$58-(+$M$58*T59)),IF(Q59="Probabilidad",AB52,""))),"")</f>
        <v/>
      </c>
      <c r="AC59" s="133"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4"/>
      <c r="AE59" s="135"/>
      <c r="AF59" s="136"/>
      <c r="AG59" s="137"/>
      <c r="AH59" s="137"/>
      <c r="AI59" s="135"/>
      <c r="AJ59" s="136"/>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218"/>
      <c r="B60" s="221"/>
      <c r="C60" s="221"/>
      <c r="D60" s="221"/>
      <c r="E60" s="233"/>
      <c r="F60" s="221"/>
      <c r="G60" s="224"/>
      <c r="H60" s="227"/>
      <c r="I60" s="215"/>
      <c r="J60" s="230"/>
      <c r="K60" s="215">
        <f ca="1">IF(NOT(ISERROR(MATCH(J60,_xlfn.ANCHORARRAY(E71),0))),I73&amp;"Por favor no seleccionar los criterios de impacto",J60)</f>
        <v>0</v>
      </c>
      <c r="L60" s="227"/>
      <c r="M60" s="215"/>
      <c r="N60" s="212"/>
      <c r="O60" s="125">
        <v>3</v>
      </c>
      <c r="P60" s="138"/>
      <c r="Q60" s="127" t="str">
        <f>IF(OR(R60="Preventivo",R60="Detectivo"),"Probabilidad",IF(R60="Correctivo","Impacto",""))</f>
        <v/>
      </c>
      <c r="R60" s="128"/>
      <c r="S60" s="128"/>
      <c r="T60" s="129" t="str">
        <f t="shared" si="62"/>
        <v/>
      </c>
      <c r="U60" s="128"/>
      <c r="V60" s="128"/>
      <c r="W60" s="128"/>
      <c r="X60" s="130" t="str">
        <f>IFERROR(IF(AND(Q59="Probabilidad",Q60="Probabilidad"),(Z59-(+Z59*T60)),IF(AND(Q59="Impacto",Q60="Probabilidad"),(Z58-(+Z58*T60)),IF(Q60="Impacto",Z59,""))),"")</f>
        <v/>
      </c>
      <c r="Y60" s="131" t="str">
        <f t="shared" si="1"/>
        <v/>
      </c>
      <c r="Z60" s="132" t="str">
        <f t="shared" si="63"/>
        <v/>
      </c>
      <c r="AA60" s="131" t="str">
        <f t="shared" si="3"/>
        <v/>
      </c>
      <c r="AB60" s="132" t="str">
        <f>IFERROR(IF(AND(Q59="Impacto",Q60="Impacto"),(AB59-(+AB59*T60)),IF(AND(Q59="Probabilidad",Q60="Impacto"),(AB58-(+AB58*T60)),IF(Q60="Probabilidad",AB59,""))),"")</f>
        <v/>
      </c>
      <c r="AC60" s="133" t="str">
        <f t="shared" si="64"/>
        <v/>
      </c>
      <c r="AD60" s="134"/>
      <c r="AE60" s="135"/>
      <c r="AF60" s="136"/>
      <c r="AG60" s="137"/>
      <c r="AH60" s="137"/>
      <c r="AI60" s="135"/>
      <c r="AJ60" s="136"/>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218"/>
      <c r="B61" s="221"/>
      <c r="C61" s="221"/>
      <c r="D61" s="221"/>
      <c r="E61" s="233"/>
      <c r="F61" s="221"/>
      <c r="G61" s="224"/>
      <c r="H61" s="227"/>
      <c r="I61" s="215"/>
      <c r="J61" s="230"/>
      <c r="K61" s="215">
        <f ca="1">IF(NOT(ISERROR(MATCH(J61,_xlfn.ANCHORARRAY(E72),0))),I74&amp;"Por favor no seleccionar los criterios de impacto",J61)</f>
        <v>0</v>
      </c>
      <c r="L61" s="227"/>
      <c r="M61" s="215"/>
      <c r="N61" s="212"/>
      <c r="O61" s="125">
        <v>4</v>
      </c>
      <c r="P61" s="126"/>
      <c r="Q61" s="127" t="str">
        <f t="shared" ref="Q61:Q63" si="65">IF(OR(R61="Preventivo",R61="Detectivo"),"Probabilidad",IF(R61="Correctivo","Impacto",""))</f>
        <v/>
      </c>
      <c r="R61" s="128"/>
      <c r="S61" s="128"/>
      <c r="T61" s="129" t="str">
        <f t="shared" si="62"/>
        <v/>
      </c>
      <c r="U61" s="128"/>
      <c r="V61" s="128"/>
      <c r="W61" s="128"/>
      <c r="X61" s="130" t="str">
        <f t="shared" ref="X61:X63" si="66">IFERROR(IF(AND(Q60="Probabilidad",Q61="Probabilidad"),(Z60-(+Z60*T61)),IF(AND(Q60="Impacto",Q61="Probabilidad"),(Z59-(+Z59*T61)),IF(Q61="Impacto",Z60,""))),"")</f>
        <v/>
      </c>
      <c r="Y61" s="131" t="str">
        <f t="shared" si="1"/>
        <v/>
      </c>
      <c r="Z61" s="132" t="str">
        <f t="shared" si="63"/>
        <v/>
      </c>
      <c r="AA61" s="131" t="str">
        <f t="shared" si="3"/>
        <v/>
      </c>
      <c r="AB61" s="132" t="str">
        <f t="shared" ref="AB61:AB63" si="67">IFERROR(IF(AND(Q60="Impacto",Q61="Impacto"),(AB60-(+AB60*T61)),IF(AND(Q60="Probabilidad",Q61="Impacto"),(AB59-(+AB59*T61)),IF(Q61="Probabilidad",AB60,""))),"")</f>
        <v/>
      </c>
      <c r="AC61" s="133"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4"/>
      <c r="AE61" s="135"/>
      <c r="AF61" s="136"/>
      <c r="AG61" s="137"/>
      <c r="AH61" s="137"/>
      <c r="AI61" s="135"/>
      <c r="AJ61" s="136"/>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218"/>
      <c r="B62" s="221"/>
      <c r="C62" s="221"/>
      <c r="D62" s="221"/>
      <c r="E62" s="233"/>
      <c r="F62" s="221"/>
      <c r="G62" s="224"/>
      <c r="H62" s="227"/>
      <c r="I62" s="215"/>
      <c r="J62" s="230"/>
      <c r="K62" s="215">
        <f ca="1">IF(NOT(ISERROR(MATCH(J62,_xlfn.ANCHORARRAY(E73),0))),I75&amp;"Por favor no seleccionar los criterios de impacto",J62)</f>
        <v>0</v>
      </c>
      <c r="L62" s="227"/>
      <c r="M62" s="215"/>
      <c r="N62" s="212"/>
      <c r="O62" s="125">
        <v>5</v>
      </c>
      <c r="P62" s="126"/>
      <c r="Q62" s="127" t="str">
        <f t="shared" si="65"/>
        <v/>
      </c>
      <c r="R62" s="128"/>
      <c r="S62" s="128"/>
      <c r="T62" s="129" t="str">
        <f t="shared" si="62"/>
        <v/>
      </c>
      <c r="U62" s="128"/>
      <c r="V62" s="128"/>
      <c r="W62" s="128"/>
      <c r="X62" s="130" t="str">
        <f t="shared" si="66"/>
        <v/>
      </c>
      <c r="Y62" s="131" t="str">
        <f t="shared" si="1"/>
        <v/>
      </c>
      <c r="Z62" s="132" t="str">
        <f t="shared" si="63"/>
        <v/>
      </c>
      <c r="AA62" s="131" t="str">
        <f t="shared" si="3"/>
        <v/>
      </c>
      <c r="AB62" s="132" t="str">
        <f t="shared" si="67"/>
        <v/>
      </c>
      <c r="AC62" s="133"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4"/>
      <c r="AE62" s="135"/>
      <c r="AF62" s="136"/>
      <c r="AG62" s="137"/>
      <c r="AH62" s="137"/>
      <c r="AI62" s="135"/>
      <c r="AJ62" s="136"/>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19"/>
      <c r="B63" s="222"/>
      <c r="C63" s="222"/>
      <c r="D63" s="222"/>
      <c r="E63" s="234"/>
      <c r="F63" s="222"/>
      <c r="G63" s="225"/>
      <c r="H63" s="228"/>
      <c r="I63" s="216"/>
      <c r="J63" s="231"/>
      <c r="K63" s="216">
        <f ca="1">IF(NOT(ISERROR(MATCH(J63,_xlfn.ANCHORARRAY(E74),0))),I76&amp;"Por favor no seleccionar los criterios de impacto",J63)</f>
        <v>0</v>
      </c>
      <c r="L63" s="228"/>
      <c r="M63" s="216"/>
      <c r="N63" s="213"/>
      <c r="O63" s="125">
        <v>6</v>
      </c>
      <c r="P63" s="126"/>
      <c r="Q63" s="127" t="str">
        <f t="shared" si="65"/>
        <v/>
      </c>
      <c r="R63" s="128"/>
      <c r="S63" s="128"/>
      <c r="T63" s="129" t="str">
        <f t="shared" si="62"/>
        <v/>
      </c>
      <c r="U63" s="128"/>
      <c r="V63" s="128"/>
      <c r="W63" s="128"/>
      <c r="X63" s="130" t="str">
        <f t="shared" si="66"/>
        <v/>
      </c>
      <c r="Y63" s="131" t="str">
        <f t="shared" si="1"/>
        <v/>
      </c>
      <c r="Z63" s="132" t="str">
        <f t="shared" si="63"/>
        <v/>
      </c>
      <c r="AA63" s="131" t="str">
        <f t="shared" si="3"/>
        <v/>
      </c>
      <c r="AB63" s="132" t="str">
        <f t="shared" si="67"/>
        <v/>
      </c>
      <c r="AC63" s="133" t="str">
        <f t="shared" si="68"/>
        <v/>
      </c>
      <c r="AD63" s="134"/>
      <c r="AE63" s="135"/>
      <c r="AF63" s="136"/>
      <c r="AG63" s="137"/>
      <c r="AH63" s="137"/>
      <c r="AI63" s="135"/>
      <c r="AJ63" s="136"/>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217">
        <v>10</v>
      </c>
      <c r="B64" s="220"/>
      <c r="C64" s="220"/>
      <c r="D64" s="220"/>
      <c r="E64" s="232"/>
      <c r="F64" s="220"/>
      <c r="G64" s="223"/>
      <c r="H64" s="226" t="str">
        <f>IF(G64&lt;=0,"",IF(G64&lt;=2,"Muy Baja",IF(G64&lt;=24,"Baja",IF(G64&lt;=500,"Media",IF(G64&lt;=5000,"Alta","Muy Alta")))))</f>
        <v/>
      </c>
      <c r="I64" s="214" t="str">
        <f>IF(H64="","",IF(H64="Muy Baja",0.2,IF(H64="Baja",0.4,IF(H64="Media",0.6,IF(H64="Alta",0.8,IF(H64="Muy Alta",1,))))))</f>
        <v/>
      </c>
      <c r="J64" s="229"/>
      <c r="K64" s="214">
        <f ca="1">IF(NOT(ISERROR(MATCH(J64,'Tabla Impacto'!$B$221:$B$223,0))),'Tabla Impacto'!$F$223&amp;"Por favor no seleccionar los criterios de impacto(Afectación Económica o presupuestal y Pérdida Reputacional)",J64)</f>
        <v>0</v>
      </c>
      <c r="L64" s="226" t="str">
        <f ca="1">IF(OR(K64='Tabla Impacto'!$C$11,K64='Tabla Impacto'!$D$11),"Leve",IF(OR(K64='Tabla Impacto'!$C$12,K64='Tabla Impacto'!$D$12),"Menor",IF(OR(K64='Tabla Impacto'!$C$13,K64='Tabla Impacto'!$D$13),"Moderado",IF(OR(K64='Tabla Impacto'!$C$14,K64='Tabla Impacto'!$D$14),"Mayor",IF(OR(K64='Tabla Impacto'!$C$15,K64='Tabla Impacto'!$D$15),"Catastrófico","")))))</f>
        <v/>
      </c>
      <c r="M64" s="214" t="str">
        <f ca="1">IF(L64="","",IF(L64="Leve",0.2,IF(L64="Menor",0.4,IF(L64="Moderado",0.6,IF(L64="Mayor",0.8,IF(L64="Catastrófico",1,))))))</f>
        <v/>
      </c>
      <c r="N64" s="211"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5">
        <v>1</v>
      </c>
      <c r="P64" s="126"/>
      <c r="Q64" s="127" t="str">
        <f>IF(OR(R64="Preventivo",R64="Detectivo"),"Probabilidad",IF(R64="Correctivo","Impacto",""))</f>
        <v/>
      </c>
      <c r="R64" s="128"/>
      <c r="S64" s="128"/>
      <c r="T64" s="129" t="str">
        <f>IF(AND(R64="Preventivo",S64="Automático"),"50%",IF(AND(R64="Preventivo",S64="Manual"),"40%",IF(AND(R64="Detectivo",S64="Automático"),"40%",IF(AND(R64="Detectivo",S64="Manual"),"30%",IF(AND(R64="Correctivo",S64="Automático"),"35%",IF(AND(R64="Correctivo",S64="Manual"),"25%",""))))))</f>
        <v/>
      </c>
      <c r="U64" s="128"/>
      <c r="V64" s="128"/>
      <c r="W64" s="128"/>
      <c r="X64" s="130" t="str">
        <f>IFERROR(IF(Q64="Probabilidad",(I64-(+I64*T64)),IF(Q64="Impacto",I64,"")),"")</f>
        <v/>
      </c>
      <c r="Y64" s="131" t="str">
        <f>IFERROR(IF(X64="","",IF(X64&lt;=0.2,"Muy Baja",IF(X64&lt;=0.4,"Baja",IF(X64&lt;=0.6,"Media",IF(X64&lt;=0.8,"Alta","Muy Alta"))))),"")</f>
        <v/>
      </c>
      <c r="Z64" s="132" t="str">
        <f>+X64</f>
        <v/>
      </c>
      <c r="AA64" s="131" t="str">
        <f>IFERROR(IF(AB64="","",IF(AB64&lt;=0.2,"Leve",IF(AB64&lt;=0.4,"Menor",IF(AB64&lt;=0.6,"Moderado",IF(AB64&lt;=0.8,"Mayor","Catastrófico"))))),"")</f>
        <v/>
      </c>
      <c r="AB64" s="132" t="str">
        <f>IFERROR(IF(Q64="Impacto",(M64-(+M64*T64)),IF(Q64="Probabilidad",M64,"")),"")</f>
        <v/>
      </c>
      <c r="AC64" s="133"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4"/>
      <c r="AE64" s="135"/>
      <c r="AF64" s="136"/>
      <c r="AG64" s="137"/>
      <c r="AH64" s="137"/>
      <c r="AI64" s="135"/>
      <c r="AJ64" s="136"/>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218"/>
      <c r="B65" s="221"/>
      <c r="C65" s="221"/>
      <c r="D65" s="221"/>
      <c r="E65" s="233"/>
      <c r="F65" s="221"/>
      <c r="G65" s="224"/>
      <c r="H65" s="227"/>
      <c r="I65" s="215"/>
      <c r="J65" s="230"/>
      <c r="K65" s="215">
        <f ca="1">IF(NOT(ISERROR(MATCH(J65,_xlfn.ANCHORARRAY(E76),0))),I78&amp;"Por favor no seleccionar los criterios de impacto",J65)</f>
        <v>0</v>
      </c>
      <c r="L65" s="227"/>
      <c r="M65" s="215"/>
      <c r="N65" s="212"/>
      <c r="O65" s="125">
        <v>2</v>
      </c>
      <c r="P65" s="126"/>
      <c r="Q65" s="127" t="str">
        <f>IF(OR(R65="Preventivo",R65="Detectivo"),"Probabilidad",IF(R65="Correctivo","Impacto",""))</f>
        <v/>
      </c>
      <c r="R65" s="128"/>
      <c r="S65" s="128"/>
      <c r="T65" s="129" t="str">
        <f t="shared" ref="T65:T69" si="69">IF(AND(R65="Preventivo",S65="Automático"),"50%",IF(AND(R65="Preventivo",S65="Manual"),"40%",IF(AND(R65="Detectivo",S65="Automático"),"40%",IF(AND(R65="Detectivo",S65="Manual"),"30%",IF(AND(R65="Correctivo",S65="Automático"),"35%",IF(AND(R65="Correctivo",S65="Manual"),"25%",""))))))</f>
        <v/>
      </c>
      <c r="U65" s="128"/>
      <c r="V65" s="128"/>
      <c r="W65" s="128"/>
      <c r="X65" s="130" t="str">
        <f>IFERROR(IF(AND(Q64="Probabilidad",Q65="Probabilidad"),(Z64-(+Z64*T65)),IF(Q65="Probabilidad",(I64-(+I64*T65)),IF(Q65="Impacto",Z64,""))),"")</f>
        <v/>
      </c>
      <c r="Y65" s="131" t="str">
        <f t="shared" si="1"/>
        <v/>
      </c>
      <c r="Z65" s="132" t="str">
        <f t="shared" ref="Z65:Z69" si="70">+X65</f>
        <v/>
      </c>
      <c r="AA65" s="131" t="str">
        <f t="shared" si="3"/>
        <v/>
      </c>
      <c r="AB65" s="132" t="str">
        <f>IFERROR(IF(AND(Q64="Impacto",Q65="Impacto"),(AB58-(+AB58*T65)),IF(Q65="Impacto",($M$64-(+$M$64*T65)),IF(Q65="Probabilidad",AB58,""))),"")</f>
        <v/>
      </c>
      <c r="AC65" s="133"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4"/>
      <c r="AE65" s="135"/>
      <c r="AF65" s="136"/>
      <c r="AG65" s="137"/>
      <c r="AH65" s="137"/>
      <c r="AI65" s="135"/>
      <c r="AJ65" s="136"/>
    </row>
    <row r="66" spans="1:36" ht="151.5" customHeight="1" x14ac:dyDescent="0.3">
      <c r="A66" s="218"/>
      <c r="B66" s="221"/>
      <c r="C66" s="221"/>
      <c r="D66" s="221"/>
      <c r="E66" s="233"/>
      <c r="F66" s="221"/>
      <c r="G66" s="224"/>
      <c r="H66" s="227"/>
      <c r="I66" s="215"/>
      <c r="J66" s="230"/>
      <c r="K66" s="215">
        <f ca="1">IF(NOT(ISERROR(MATCH(J66,_xlfn.ANCHORARRAY(E77),0))),I79&amp;"Por favor no seleccionar los criterios de impacto",J66)</f>
        <v>0</v>
      </c>
      <c r="L66" s="227"/>
      <c r="M66" s="215"/>
      <c r="N66" s="212"/>
      <c r="O66" s="125">
        <v>3</v>
      </c>
      <c r="P66" s="138"/>
      <c r="Q66" s="127" t="str">
        <f>IF(OR(R66="Preventivo",R66="Detectivo"),"Probabilidad",IF(R66="Correctivo","Impacto",""))</f>
        <v/>
      </c>
      <c r="R66" s="128"/>
      <c r="S66" s="128"/>
      <c r="T66" s="129" t="str">
        <f t="shared" si="69"/>
        <v/>
      </c>
      <c r="U66" s="128"/>
      <c r="V66" s="128"/>
      <c r="W66" s="128"/>
      <c r="X66" s="130" t="str">
        <f>IFERROR(IF(AND(Q65="Probabilidad",Q66="Probabilidad"),(Z65-(+Z65*T66)),IF(AND(Q65="Impacto",Q66="Probabilidad"),(Z64-(+Z64*T66)),IF(Q66="Impacto",Z65,""))),"")</f>
        <v/>
      </c>
      <c r="Y66" s="131" t="str">
        <f t="shared" si="1"/>
        <v/>
      </c>
      <c r="Z66" s="132" t="str">
        <f t="shared" si="70"/>
        <v/>
      </c>
      <c r="AA66" s="131" t="str">
        <f t="shared" si="3"/>
        <v/>
      </c>
      <c r="AB66" s="132" t="str">
        <f>IFERROR(IF(AND(Q65="Impacto",Q66="Impacto"),(AB65-(+AB65*T66)),IF(AND(Q65="Probabilidad",Q66="Impacto"),(AB64-(+AB64*T66)),IF(Q66="Probabilidad",AB65,""))),"")</f>
        <v/>
      </c>
      <c r="AC66" s="133" t="str">
        <f t="shared" si="71"/>
        <v/>
      </c>
      <c r="AD66" s="134"/>
      <c r="AE66" s="135"/>
      <c r="AF66" s="136"/>
      <c r="AG66" s="137"/>
      <c r="AH66" s="137"/>
      <c r="AI66" s="135"/>
      <c r="AJ66" s="136"/>
    </row>
    <row r="67" spans="1:36" ht="151.5" customHeight="1" x14ac:dyDescent="0.3">
      <c r="A67" s="218"/>
      <c r="B67" s="221"/>
      <c r="C67" s="221"/>
      <c r="D67" s="221"/>
      <c r="E67" s="233"/>
      <c r="F67" s="221"/>
      <c r="G67" s="224"/>
      <c r="H67" s="227"/>
      <c r="I67" s="215"/>
      <c r="J67" s="230"/>
      <c r="K67" s="215">
        <f ca="1">IF(NOT(ISERROR(MATCH(J67,_xlfn.ANCHORARRAY(E78),0))),I80&amp;"Por favor no seleccionar los criterios de impacto",J67)</f>
        <v>0</v>
      </c>
      <c r="L67" s="227"/>
      <c r="M67" s="215"/>
      <c r="N67" s="212"/>
      <c r="O67" s="125">
        <v>4</v>
      </c>
      <c r="P67" s="126"/>
      <c r="Q67" s="127" t="str">
        <f t="shared" ref="Q67:Q69" si="72">IF(OR(R67="Preventivo",R67="Detectivo"),"Probabilidad",IF(R67="Correctivo","Impacto",""))</f>
        <v/>
      </c>
      <c r="R67" s="128"/>
      <c r="S67" s="128"/>
      <c r="T67" s="129" t="str">
        <f t="shared" si="69"/>
        <v/>
      </c>
      <c r="U67" s="128"/>
      <c r="V67" s="128"/>
      <c r="W67" s="128"/>
      <c r="X67" s="130" t="str">
        <f t="shared" ref="X67:X69" si="73">IFERROR(IF(AND(Q66="Probabilidad",Q67="Probabilidad"),(Z66-(+Z66*T67)),IF(AND(Q66="Impacto",Q67="Probabilidad"),(Z65-(+Z65*T67)),IF(Q67="Impacto",Z66,""))),"")</f>
        <v/>
      </c>
      <c r="Y67" s="131" t="str">
        <f t="shared" si="1"/>
        <v/>
      </c>
      <c r="Z67" s="132" t="str">
        <f t="shared" si="70"/>
        <v/>
      </c>
      <c r="AA67" s="131" t="str">
        <f t="shared" si="3"/>
        <v/>
      </c>
      <c r="AB67" s="132" t="str">
        <f t="shared" ref="AB67:AB69" si="74">IFERROR(IF(AND(Q66="Impacto",Q67="Impacto"),(AB66-(+AB66*T67)),IF(AND(Q66="Probabilidad",Q67="Impacto"),(AB65-(+AB65*T67)),IF(Q67="Probabilidad",AB66,""))),"")</f>
        <v/>
      </c>
      <c r="AC67" s="133"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4"/>
      <c r="AE67" s="135"/>
      <c r="AF67" s="136"/>
      <c r="AG67" s="137"/>
      <c r="AH67" s="137"/>
      <c r="AI67" s="135"/>
      <c r="AJ67" s="136"/>
    </row>
    <row r="68" spans="1:36" ht="151.5" customHeight="1" x14ac:dyDescent="0.3">
      <c r="A68" s="218"/>
      <c r="B68" s="221"/>
      <c r="C68" s="221"/>
      <c r="D68" s="221"/>
      <c r="E68" s="233"/>
      <c r="F68" s="221"/>
      <c r="G68" s="224"/>
      <c r="H68" s="227"/>
      <c r="I68" s="215"/>
      <c r="J68" s="230"/>
      <c r="K68" s="215">
        <f ca="1">IF(NOT(ISERROR(MATCH(J68,_xlfn.ANCHORARRAY(E79),0))),I81&amp;"Por favor no seleccionar los criterios de impacto",J68)</f>
        <v>0</v>
      </c>
      <c r="L68" s="227"/>
      <c r="M68" s="215"/>
      <c r="N68" s="212"/>
      <c r="O68" s="125">
        <v>5</v>
      </c>
      <c r="P68" s="126"/>
      <c r="Q68" s="127" t="str">
        <f t="shared" si="72"/>
        <v/>
      </c>
      <c r="R68" s="128"/>
      <c r="S68" s="128"/>
      <c r="T68" s="129" t="str">
        <f t="shared" si="69"/>
        <v/>
      </c>
      <c r="U68" s="128"/>
      <c r="V68" s="128"/>
      <c r="W68" s="128"/>
      <c r="X68" s="130" t="str">
        <f t="shared" si="73"/>
        <v/>
      </c>
      <c r="Y68" s="131" t="str">
        <f t="shared" si="1"/>
        <v/>
      </c>
      <c r="Z68" s="132" t="str">
        <f t="shared" si="70"/>
        <v/>
      </c>
      <c r="AA68" s="131" t="str">
        <f t="shared" si="3"/>
        <v/>
      </c>
      <c r="AB68" s="132" t="str">
        <f t="shared" si="74"/>
        <v/>
      </c>
      <c r="AC68" s="133"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4"/>
      <c r="AE68" s="135"/>
      <c r="AF68" s="136"/>
      <c r="AG68" s="137"/>
      <c r="AH68" s="137"/>
      <c r="AI68" s="135"/>
      <c r="AJ68" s="136"/>
    </row>
    <row r="69" spans="1:36" ht="151.5" customHeight="1" x14ac:dyDescent="0.3">
      <c r="A69" s="219"/>
      <c r="B69" s="222"/>
      <c r="C69" s="222"/>
      <c r="D69" s="222"/>
      <c r="E69" s="234"/>
      <c r="F69" s="222"/>
      <c r="G69" s="225"/>
      <c r="H69" s="228"/>
      <c r="I69" s="216"/>
      <c r="J69" s="231"/>
      <c r="K69" s="216">
        <f ca="1">IF(NOT(ISERROR(MATCH(J69,_xlfn.ANCHORARRAY(E80),0))),I82&amp;"Por favor no seleccionar los criterios de impacto",J69)</f>
        <v>0</v>
      </c>
      <c r="L69" s="228"/>
      <c r="M69" s="216"/>
      <c r="N69" s="213"/>
      <c r="O69" s="125">
        <v>6</v>
      </c>
      <c r="P69" s="126"/>
      <c r="Q69" s="127" t="str">
        <f t="shared" si="72"/>
        <v/>
      </c>
      <c r="R69" s="128"/>
      <c r="S69" s="128"/>
      <c r="T69" s="129" t="str">
        <f t="shared" si="69"/>
        <v/>
      </c>
      <c r="U69" s="128"/>
      <c r="V69" s="128"/>
      <c r="W69" s="128"/>
      <c r="X69" s="130" t="str">
        <f t="shared" si="73"/>
        <v/>
      </c>
      <c r="Y69" s="131" t="str">
        <f t="shared" si="1"/>
        <v/>
      </c>
      <c r="Z69" s="132" t="str">
        <f t="shared" si="70"/>
        <v/>
      </c>
      <c r="AA69" s="131" t="str">
        <f t="shared" si="3"/>
        <v/>
      </c>
      <c r="AB69" s="132" t="str">
        <f t="shared" si="74"/>
        <v/>
      </c>
      <c r="AC69" s="133" t="str">
        <f t="shared" si="75"/>
        <v/>
      </c>
      <c r="AD69" s="134"/>
      <c r="AE69" s="135"/>
      <c r="AF69" s="136"/>
      <c r="AG69" s="137"/>
      <c r="AH69" s="137"/>
      <c r="AI69" s="135"/>
      <c r="AJ69" s="136"/>
    </row>
    <row r="70" spans="1:36" ht="49.5" customHeight="1" x14ac:dyDescent="0.3">
      <c r="A70" s="6"/>
      <c r="B70" s="235" t="s">
        <v>131</v>
      </c>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7"/>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234" priority="227" operator="equal">
      <formula>"Muy Alta"</formula>
    </cfRule>
    <cfRule type="cellIs" dxfId="233" priority="228" operator="equal">
      <formula>"Alta"</formula>
    </cfRule>
    <cfRule type="cellIs" dxfId="232" priority="229" operator="equal">
      <formula>"Media"</formula>
    </cfRule>
    <cfRule type="cellIs" dxfId="231" priority="230" operator="equal">
      <formula>"Baja"</formula>
    </cfRule>
    <cfRule type="cellIs" dxfId="230" priority="231" operator="equal">
      <formula>"Muy Baja"</formula>
    </cfRule>
  </conditionalFormatting>
  <conditionalFormatting sqref="L10 L16 L22 L28 L34 L40 L46 L52 L58 L64">
    <cfRule type="cellIs" dxfId="229" priority="222" operator="equal">
      <formula>"Catastrófico"</formula>
    </cfRule>
    <cfRule type="cellIs" dxfId="228" priority="223" operator="equal">
      <formula>"Mayor"</formula>
    </cfRule>
    <cfRule type="cellIs" dxfId="227" priority="224" operator="equal">
      <formula>"Moderado"</formula>
    </cfRule>
    <cfRule type="cellIs" dxfId="226" priority="225" operator="equal">
      <formula>"Menor"</formula>
    </cfRule>
    <cfRule type="cellIs" dxfId="225" priority="226" operator="equal">
      <formula>"Leve"</formula>
    </cfRule>
  </conditionalFormatting>
  <conditionalFormatting sqref="N10">
    <cfRule type="cellIs" dxfId="224" priority="218" operator="equal">
      <formula>"Extremo"</formula>
    </cfRule>
    <cfRule type="cellIs" dxfId="223" priority="219" operator="equal">
      <formula>"Alto"</formula>
    </cfRule>
    <cfRule type="cellIs" dxfId="222" priority="220" operator="equal">
      <formula>"Moderado"</formula>
    </cfRule>
    <cfRule type="cellIs" dxfId="221" priority="221" operator="equal">
      <formula>"Bajo"</formula>
    </cfRule>
  </conditionalFormatting>
  <conditionalFormatting sqref="Y10:Y15">
    <cfRule type="cellIs" dxfId="220" priority="213" operator="equal">
      <formula>"Muy Alta"</formula>
    </cfRule>
    <cfRule type="cellIs" dxfId="219" priority="214" operator="equal">
      <formula>"Alta"</formula>
    </cfRule>
    <cfRule type="cellIs" dxfId="218" priority="215" operator="equal">
      <formula>"Media"</formula>
    </cfRule>
    <cfRule type="cellIs" dxfId="217" priority="216" operator="equal">
      <formula>"Baja"</formula>
    </cfRule>
    <cfRule type="cellIs" dxfId="216" priority="217" operator="equal">
      <formula>"Muy Baja"</formula>
    </cfRule>
  </conditionalFormatting>
  <conditionalFormatting sqref="AA10:AA15">
    <cfRule type="cellIs" dxfId="215" priority="208" operator="equal">
      <formula>"Catastrófico"</formula>
    </cfRule>
    <cfRule type="cellIs" dxfId="214" priority="209" operator="equal">
      <formula>"Mayor"</formula>
    </cfRule>
    <cfRule type="cellIs" dxfId="213" priority="210" operator="equal">
      <formula>"Moderado"</formula>
    </cfRule>
    <cfRule type="cellIs" dxfId="212" priority="211" operator="equal">
      <formula>"Menor"</formula>
    </cfRule>
    <cfRule type="cellIs" dxfId="211" priority="212" operator="equal">
      <formula>"Leve"</formula>
    </cfRule>
  </conditionalFormatting>
  <conditionalFormatting sqref="AC10:AC15">
    <cfRule type="cellIs" dxfId="210" priority="204" operator="equal">
      <formula>"Extremo"</formula>
    </cfRule>
    <cfRule type="cellIs" dxfId="209" priority="205" operator="equal">
      <formula>"Alto"</formula>
    </cfRule>
    <cfRule type="cellIs" dxfId="208" priority="206" operator="equal">
      <formula>"Moderado"</formula>
    </cfRule>
    <cfRule type="cellIs" dxfId="207" priority="207" operator="equal">
      <formula>"Bajo"</formula>
    </cfRule>
  </conditionalFormatting>
  <conditionalFormatting sqref="H58">
    <cfRule type="cellIs" dxfId="206" priority="43" operator="equal">
      <formula>"Muy Alta"</formula>
    </cfRule>
    <cfRule type="cellIs" dxfId="205" priority="44" operator="equal">
      <formula>"Alta"</formula>
    </cfRule>
    <cfRule type="cellIs" dxfId="204" priority="45" operator="equal">
      <formula>"Media"</formula>
    </cfRule>
    <cfRule type="cellIs" dxfId="203" priority="46" operator="equal">
      <formula>"Baja"</formula>
    </cfRule>
    <cfRule type="cellIs" dxfId="202" priority="47" operator="equal">
      <formula>"Muy Baja"</formula>
    </cfRule>
  </conditionalFormatting>
  <conditionalFormatting sqref="N16">
    <cfRule type="cellIs" dxfId="201" priority="200" operator="equal">
      <formula>"Extremo"</formula>
    </cfRule>
    <cfRule type="cellIs" dxfId="200" priority="201" operator="equal">
      <formula>"Alto"</formula>
    </cfRule>
    <cfRule type="cellIs" dxfId="199" priority="202" operator="equal">
      <formula>"Moderado"</formula>
    </cfRule>
    <cfRule type="cellIs" dxfId="198" priority="203" operator="equal">
      <formula>"Bajo"</formula>
    </cfRule>
  </conditionalFormatting>
  <conditionalFormatting sqref="Y16:Y21">
    <cfRule type="cellIs" dxfId="197" priority="195" operator="equal">
      <formula>"Muy Alta"</formula>
    </cfRule>
    <cfRule type="cellIs" dxfId="196" priority="196" operator="equal">
      <formula>"Alta"</formula>
    </cfRule>
    <cfRule type="cellIs" dxfId="195" priority="197" operator="equal">
      <formula>"Media"</formula>
    </cfRule>
    <cfRule type="cellIs" dxfId="194" priority="198" operator="equal">
      <formula>"Baja"</formula>
    </cfRule>
    <cfRule type="cellIs" dxfId="193" priority="199" operator="equal">
      <formula>"Muy Baja"</formula>
    </cfRule>
  </conditionalFormatting>
  <conditionalFormatting sqref="AA16:AA21">
    <cfRule type="cellIs" dxfId="192" priority="190" operator="equal">
      <formula>"Catastrófico"</formula>
    </cfRule>
    <cfRule type="cellIs" dxfId="191" priority="191" operator="equal">
      <formula>"Mayor"</formula>
    </cfRule>
    <cfRule type="cellIs" dxfId="190" priority="192" operator="equal">
      <formula>"Moderado"</formula>
    </cfRule>
    <cfRule type="cellIs" dxfId="189" priority="193" operator="equal">
      <formula>"Menor"</formula>
    </cfRule>
    <cfRule type="cellIs" dxfId="188" priority="194" operator="equal">
      <formula>"Leve"</formula>
    </cfRule>
  </conditionalFormatting>
  <conditionalFormatting sqref="AC16:AC21">
    <cfRule type="cellIs" dxfId="187" priority="186" operator="equal">
      <formula>"Extremo"</formula>
    </cfRule>
    <cfRule type="cellIs" dxfId="186" priority="187" operator="equal">
      <formula>"Alto"</formula>
    </cfRule>
    <cfRule type="cellIs" dxfId="185" priority="188" operator="equal">
      <formula>"Moderado"</formula>
    </cfRule>
    <cfRule type="cellIs" dxfId="184" priority="189" operator="equal">
      <formula>"Bajo"</formula>
    </cfRule>
  </conditionalFormatting>
  <conditionalFormatting sqref="H22">
    <cfRule type="cellIs" dxfId="183" priority="181" operator="equal">
      <formula>"Muy Alta"</formula>
    </cfRule>
    <cfRule type="cellIs" dxfId="182" priority="182" operator="equal">
      <formula>"Alta"</formula>
    </cfRule>
    <cfRule type="cellIs" dxfId="181" priority="183" operator="equal">
      <formula>"Media"</formula>
    </cfRule>
    <cfRule type="cellIs" dxfId="180" priority="184" operator="equal">
      <formula>"Baja"</formula>
    </cfRule>
    <cfRule type="cellIs" dxfId="179" priority="185" operator="equal">
      <formula>"Muy Baja"</formula>
    </cfRule>
  </conditionalFormatting>
  <conditionalFormatting sqref="N22">
    <cfRule type="cellIs" dxfId="178" priority="177" operator="equal">
      <formula>"Extremo"</formula>
    </cfRule>
    <cfRule type="cellIs" dxfId="177" priority="178" operator="equal">
      <formula>"Alto"</formula>
    </cfRule>
    <cfRule type="cellIs" dxfId="176" priority="179" operator="equal">
      <formula>"Moderado"</formula>
    </cfRule>
    <cfRule type="cellIs" dxfId="175" priority="180" operator="equal">
      <formula>"Bajo"</formula>
    </cfRule>
  </conditionalFormatting>
  <conditionalFormatting sqref="Y22:Y27">
    <cfRule type="cellIs" dxfId="174" priority="172" operator="equal">
      <formula>"Muy Alta"</formula>
    </cfRule>
    <cfRule type="cellIs" dxfId="173" priority="173" operator="equal">
      <formula>"Alta"</formula>
    </cfRule>
    <cfRule type="cellIs" dxfId="172" priority="174" operator="equal">
      <formula>"Media"</formula>
    </cfRule>
    <cfRule type="cellIs" dxfId="171" priority="175" operator="equal">
      <formula>"Baja"</formula>
    </cfRule>
    <cfRule type="cellIs" dxfId="170" priority="176" operator="equal">
      <formula>"Muy Baja"</formula>
    </cfRule>
  </conditionalFormatting>
  <conditionalFormatting sqref="AA22:AA27">
    <cfRule type="cellIs" dxfId="169" priority="167" operator="equal">
      <formula>"Catastrófico"</formula>
    </cfRule>
    <cfRule type="cellIs" dxfId="168" priority="168" operator="equal">
      <formula>"Mayor"</formula>
    </cfRule>
    <cfRule type="cellIs" dxfId="167" priority="169" operator="equal">
      <formula>"Moderado"</formula>
    </cfRule>
    <cfRule type="cellIs" dxfId="166" priority="170" operator="equal">
      <formula>"Menor"</formula>
    </cfRule>
    <cfRule type="cellIs" dxfId="165" priority="171" operator="equal">
      <formula>"Leve"</formula>
    </cfRule>
  </conditionalFormatting>
  <conditionalFormatting sqref="AC22:AC27">
    <cfRule type="cellIs" dxfId="164" priority="163" operator="equal">
      <formula>"Extremo"</formula>
    </cfRule>
    <cfRule type="cellIs" dxfId="163" priority="164" operator="equal">
      <formula>"Alto"</formula>
    </cfRule>
    <cfRule type="cellIs" dxfId="162" priority="165" operator="equal">
      <formula>"Moderado"</formula>
    </cfRule>
    <cfRule type="cellIs" dxfId="161" priority="166" operator="equal">
      <formula>"Bajo"</formula>
    </cfRule>
  </conditionalFormatting>
  <conditionalFormatting sqref="H28">
    <cfRule type="cellIs" dxfId="160" priority="158" operator="equal">
      <formula>"Muy Alta"</formula>
    </cfRule>
    <cfRule type="cellIs" dxfId="159" priority="159" operator="equal">
      <formula>"Alta"</formula>
    </cfRule>
    <cfRule type="cellIs" dxfId="158" priority="160" operator="equal">
      <formula>"Media"</formula>
    </cfRule>
    <cfRule type="cellIs" dxfId="157" priority="161" operator="equal">
      <formula>"Baja"</formula>
    </cfRule>
    <cfRule type="cellIs" dxfId="156" priority="162" operator="equal">
      <formula>"Muy Baja"</formula>
    </cfRule>
  </conditionalFormatting>
  <conditionalFormatting sqref="N28">
    <cfRule type="cellIs" dxfId="155" priority="154" operator="equal">
      <formula>"Extremo"</formula>
    </cfRule>
    <cfRule type="cellIs" dxfId="154" priority="155" operator="equal">
      <formula>"Alto"</formula>
    </cfRule>
    <cfRule type="cellIs" dxfId="153" priority="156" operator="equal">
      <formula>"Moderado"</formula>
    </cfRule>
    <cfRule type="cellIs" dxfId="152" priority="157" operator="equal">
      <formula>"Bajo"</formula>
    </cfRule>
  </conditionalFormatting>
  <conditionalFormatting sqref="Y28:Y33">
    <cfRule type="cellIs" dxfId="151" priority="149" operator="equal">
      <formula>"Muy Alta"</formula>
    </cfRule>
    <cfRule type="cellIs" dxfId="150" priority="150" operator="equal">
      <formula>"Alta"</formula>
    </cfRule>
    <cfRule type="cellIs" dxfId="149" priority="151" operator="equal">
      <formula>"Media"</formula>
    </cfRule>
    <cfRule type="cellIs" dxfId="148" priority="152" operator="equal">
      <formula>"Baja"</formula>
    </cfRule>
    <cfRule type="cellIs" dxfId="147" priority="153" operator="equal">
      <formula>"Muy Baja"</formula>
    </cfRule>
  </conditionalFormatting>
  <conditionalFormatting sqref="AA28:AA33">
    <cfRule type="cellIs" dxfId="146" priority="144" operator="equal">
      <formula>"Catastrófico"</formula>
    </cfRule>
    <cfRule type="cellIs" dxfId="145" priority="145" operator="equal">
      <formula>"Mayor"</formula>
    </cfRule>
    <cfRule type="cellIs" dxfId="144" priority="146" operator="equal">
      <formula>"Moderado"</formula>
    </cfRule>
    <cfRule type="cellIs" dxfId="143" priority="147" operator="equal">
      <formula>"Menor"</formula>
    </cfRule>
    <cfRule type="cellIs" dxfId="142" priority="148" operator="equal">
      <formula>"Leve"</formula>
    </cfRule>
  </conditionalFormatting>
  <conditionalFormatting sqref="AC28:AC33">
    <cfRule type="cellIs" dxfId="141" priority="140" operator="equal">
      <formula>"Extremo"</formula>
    </cfRule>
    <cfRule type="cellIs" dxfId="140" priority="141" operator="equal">
      <formula>"Alto"</formula>
    </cfRule>
    <cfRule type="cellIs" dxfId="139" priority="142" operator="equal">
      <formula>"Moderado"</formula>
    </cfRule>
    <cfRule type="cellIs" dxfId="138" priority="143" operator="equal">
      <formula>"Bajo"</formula>
    </cfRule>
  </conditionalFormatting>
  <conditionalFormatting sqref="H34">
    <cfRule type="cellIs" dxfId="137" priority="135" operator="equal">
      <formula>"Muy Alta"</formula>
    </cfRule>
    <cfRule type="cellIs" dxfId="136" priority="136" operator="equal">
      <formula>"Alta"</formula>
    </cfRule>
    <cfRule type="cellIs" dxfId="135" priority="137" operator="equal">
      <formula>"Media"</formula>
    </cfRule>
    <cfRule type="cellIs" dxfId="134" priority="138" operator="equal">
      <formula>"Baja"</formula>
    </cfRule>
    <cfRule type="cellIs" dxfId="133" priority="139" operator="equal">
      <formula>"Muy Baja"</formula>
    </cfRule>
  </conditionalFormatting>
  <conditionalFormatting sqref="N34">
    <cfRule type="cellIs" dxfId="132" priority="131" operator="equal">
      <formula>"Extremo"</formula>
    </cfRule>
    <cfRule type="cellIs" dxfId="131" priority="132" operator="equal">
      <formula>"Alto"</formula>
    </cfRule>
    <cfRule type="cellIs" dxfId="130" priority="133" operator="equal">
      <formula>"Moderado"</formula>
    </cfRule>
    <cfRule type="cellIs" dxfId="129" priority="134" operator="equal">
      <formula>"Bajo"</formula>
    </cfRule>
  </conditionalFormatting>
  <conditionalFormatting sqref="Y34:Y39">
    <cfRule type="cellIs" dxfId="128" priority="126" operator="equal">
      <formula>"Muy Alta"</formula>
    </cfRule>
    <cfRule type="cellIs" dxfId="127" priority="127" operator="equal">
      <formula>"Alta"</formula>
    </cfRule>
    <cfRule type="cellIs" dxfId="126" priority="128" operator="equal">
      <formula>"Media"</formula>
    </cfRule>
    <cfRule type="cellIs" dxfId="125" priority="129" operator="equal">
      <formula>"Baja"</formula>
    </cfRule>
    <cfRule type="cellIs" dxfId="124" priority="130" operator="equal">
      <formula>"Muy Baja"</formula>
    </cfRule>
  </conditionalFormatting>
  <conditionalFormatting sqref="AA34:AA39">
    <cfRule type="cellIs" dxfId="123" priority="121" operator="equal">
      <formula>"Catastrófico"</formula>
    </cfRule>
    <cfRule type="cellIs" dxfId="122" priority="122" operator="equal">
      <formula>"Mayor"</formula>
    </cfRule>
    <cfRule type="cellIs" dxfId="121" priority="123" operator="equal">
      <formula>"Moderado"</formula>
    </cfRule>
    <cfRule type="cellIs" dxfId="120" priority="124" operator="equal">
      <formula>"Menor"</formula>
    </cfRule>
    <cfRule type="cellIs" dxfId="119" priority="125" operator="equal">
      <formula>"Leve"</formula>
    </cfRule>
  </conditionalFormatting>
  <conditionalFormatting sqref="AC34:AC39">
    <cfRule type="cellIs" dxfId="118" priority="117" operator="equal">
      <formula>"Extremo"</formula>
    </cfRule>
    <cfRule type="cellIs" dxfId="117" priority="118" operator="equal">
      <formula>"Alto"</formula>
    </cfRule>
    <cfRule type="cellIs" dxfId="116" priority="119" operator="equal">
      <formula>"Moderado"</formula>
    </cfRule>
    <cfRule type="cellIs" dxfId="115" priority="120" operator="equal">
      <formula>"Bajo"</formula>
    </cfRule>
  </conditionalFormatting>
  <conditionalFormatting sqref="H40">
    <cfRule type="cellIs" dxfId="114" priority="112" operator="equal">
      <formula>"Muy Alta"</formula>
    </cfRule>
    <cfRule type="cellIs" dxfId="113" priority="113" operator="equal">
      <formula>"Alta"</formula>
    </cfRule>
    <cfRule type="cellIs" dxfId="112" priority="114" operator="equal">
      <formula>"Media"</formula>
    </cfRule>
    <cfRule type="cellIs" dxfId="111" priority="115" operator="equal">
      <formula>"Baja"</formula>
    </cfRule>
    <cfRule type="cellIs" dxfId="110" priority="116" operator="equal">
      <formula>"Muy Baja"</formula>
    </cfRule>
  </conditionalFormatting>
  <conditionalFormatting sqref="N40">
    <cfRule type="cellIs" dxfId="109" priority="108" operator="equal">
      <formula>"Extremo"</formula>
    </cfRule>
    <cfRule type="cellIs" dxfId="108" priority="109" operator="equal">
      <formula>"Alto"</formula>
    </cfRule>
    <cfRule type="cellIs" dxfId="107" priority="110" operator="equal">
      <formula>"Moderado"</formula>
    </cfRule>
    <cfRule type="cellIs" dxfId="106" priority="111" operator="equal">
      <formula>"Bajo"</formula>
    </cfRule>
  </conditionalFormatting>
  <conditionalFormatting sqref="Y40:Y45">
    <cfRule type="cellIs" dxfId="105" priority="103" operator="equal">
      <formula>"Muy Alta"</formula>
    </cfRule>
    <cfRule type="cellIs" dxfId="104" priority="104" operator="equal">
      <formula>"Alta"</formula>
    </cfRule>
    <cfRule type="cellIs" dxfId="103" priority="105" operator="equal">
      <formula>"Media"</formula>
    </cfRule>
    <cfRule type="cellIs" dxfId="102" priority="106" operator="equal">
      <formula>"Baja"</formula>
    </cfRule>
    <cfRule type="cellIs" dxfId="101" priority="107" operator="equal">
      <formula>"Muy Baja"</formula>
    </cfRule>
  </conditionalFormatting>
  <conditionalFormatting sqref="AA40:AA45">
    <cfRule type="cellIs" dxfId="100" priority="98" operator="equal">
      <formula>"Catastrófico"</formula>
    </cfRule>
    <cfRule type="cellIs" dxfId="99" priority="99" operator="equal">
      <formula>"Mayor"</formula>
    </cfRule>
    <cfRule type="cellIs" dxfId="98" priority="100" operator="equal">
      <formula>"Moderado"</formula>
    </cfRule>
    <cfRule type="cellIs" dxfId="97" priority="101" operator="equal">
      <formula>"Menor"</formula>
    </cfRule>
    <cfRule type="cellIs" dxfId="96" priority="102" operator="equal">
      <formula>"Leve"</formula>
    </cfRule>
  </conditionalFormatting>
  <conditionalFormatting sqref="AC40:AC45">
    <cfRule type="cellIs" dxfId="95" priority="94" operator="equal">
      <formula>"Extremo"</formula>
    </cfRule>
    <cfRule type="cellIs" dxfId="94" priority="95" operator="equal">
      <formula>"Alto"</formula>
    </cfRule>
    <cfRule type="cellIs" dxfId="93" priority="96" operator="equal">
      <formula>"Moderado"</formula>
    </cfRule>
    <cfRule type="cellIs" dxfId="92" priority="97" operator="equal">
      <formula>"Bajo"</formula>
    </cfRule>
  </conditionalFormatting>
  <conditionalFormatting sqref="H46">
    <cfRule type="cellIs" dxfId="91" priority="89" operator="equal">
      <formula>"Muy Alta"</formula>
    </cfRule>
    <cfRule type="cellIs" dxfId="90" priority="90" operator="equal">
      <formula>"Alta"</formula>
    </cfRule>
    <cfRule type="cellIs" dxfId="89" priority="91" operator="equal">
      <formula>"Media"</formula>
    </cfRule>
    <cfRule type="cellIs" dxfId="88" priority="92" operator="equal">
      <formula>"Baja"</formula>
    </cfRule>
    <cfRule type="cellIs" dxfId="87" priority="93" operator="equal">
      <formula>"Muy Baja"</formula>
    </cfRule>
  </conditionalFormatting>
  <conditionalFormatting sqref="N46">
    <cfRule type="cellIs" dxfId="86" priority="85" operator="equal">
      <formula>"Extremo"</formula>
    </cfRule>
    <cfRule type="cellIs" dxfId="85" priority="86" operator="equal">
      <formula>"Alto"</formula>
    </cfRule>
    <cfRule type="cellIs" dxfId="84" priority="87" operator="equal">
      <formula>"Moderado"</formula>
    </cfRule>
    <cfRule type="cellIs" dxfId="83" priority="88" operator="equal">
      <formula>"Bajo"</formula>
    </cfRule>
  </conditionalFormatting>
  <conditionalFormatting sqref="Y46:Y51">
    <cfRule type="cellIs" dxfId="82" priority="80" operator="equal">
      <formula>"Muy Alta"</formula>
    </cfRule>
    <cfRule type="cellIs" dxfId="81" priority="81" operator="equal">
      <formula>"Alta"</formula>
    </cfRule>
    <cfRule type="cellIs" dxfId="80" priority="82" operator="equal">
      <formula>"Media"</formula>
    </cfRule>
    <cfRule type="cellIs" dxfId="79" priority="83" operator="equal">
      <formula>"Baja"</formula>
    </cfRule>
    <cfRule type="cellIs" dxfId="78" priority="84" operator="equal">
      <formula>"Muy Baja"</formula>
    </cfRule>
  </conditionalFormatting>
  <conditionalFormatting sqref="AA46:AA51">
    <cfRule type="cellIs" dxfId="77" priority="75" operator="equal">
      <formula>"Catastrófico"</formula>
    </cfRule>
    <cfRule type="cellIs" dxfId="76" priority="76" operator="equal">
      <formula>"Mayor"</formula>
    </cfRule>
    <cfRule type="cellIs" dxfId="75" priority="77" operator="equal">
      <formula>"Moderado"</formula>
    </cfRule>
    <cfRule type="cellIs" dxfId="74" priority="78" operator="equal">
      <formula>"Menor"</formula>
    </cfRule>
    <cfRule type="cellIs" dxfId="73" priority="79" operator="equal">
      <formula>"Leve"</formula>
    </cfRule>
  </conditionalFormatting>
  <conditionalFormatting sqref="AC46:AC51">
    <cfRule type="cellIs" dxfId="72" priority="71" operator="equal">
      <formula>"Extremo"</formula>
    </cfRule>
    <cfRule type="cellIs" dxfId="71" priority="72" operator="equal">
      <formula>"Alto"</formula>
    </cfRule>
    <cfRule type="cellIs" dxfId="70" priority="73" operator="equal">
      <formula>"Moderado"</formula>
    </cfRule>
    <cfRule type="cellIs" dxfId="69" priority="74" operator="equal">
      <formula>"Bajo"</formula>
    </cfRule>
  </conditionalFormatting>
  <conditionalFormatting sqref="H52">
    <cfRule type="cellIs" dxfId="68" priority="66" operator="equal">
      <formula>"Muy Alta"</formula>
    </cfRule>
    <cfRule type="cellIs" dxfId="67" priority="67" operator="equal">
      <formula>"Alta"</formula>
    </cfRule>
    <cfRule type="cellIs" dxfId="66" priority="68" operator="equal">
      <formula>"Media"</formula>
    </cfRule>
    <cfRule type="cellIs" dxfId="65" priority="69" operator="equal">
      <formula>"Baja"</formula>
    </cfRule>
    <cfRule type="cellIs" dxfId="64" priority="70" operator="equal">
      <formula>"Muy Baja"</formula>
    </cfRule>
  </conditionalFormatting>
  <conditionalFormatting sqref="N52">
    <cfRule type="cellIs" dxfId="63" priority="62" operator="equal">
      <formula>"Extremo"</formula>
    </cfRule>
    <cfRule type="cellIs" dxfId="62" priority="63" operator="equal">
      <formula>"Alto"</formula>
    </cfRule>
    <cfRule type="cellIs" dxfId="61" priority="64" operator="equal">
      <formula>"Moderado"</formula>
    </cfRule>
    <cfRule type="cellIs" dxfId="60" priority="65" operator="equal">
      <formula>"Bajo"</formula>
    </cfRule>
  </conditionalFormatting>
  <conditionalFormatting sqref="Y52:Y57">
    <cfRule type="cellIs" dxfId="59" priority="57" operator="equal">
      <formula>"Muy Alta"</formula>
    </cfRule>
    <cfRule type="cellIs" dxfId="58" priority="58" operator="equal">
      <formula>"Alta"</formula>
    </cfRule>
    <cfRule type="cellIs" dxfId="57" priority="59" operator="equal">
      <formula>"Media"</formula>
    </cfRule>
    <cfRule type="cellIs" dxfId="56" priority="60" operator="equal">
      <formula>"Baja"</formula>
    </cfRule>
    <cfRule type="cellIs" dxfId="55" priority="61" operator="equal">
      <formula>"Muy Baja"</formula>
    </cfRule>
  </conditionalFormatting>
  <conditionalFormatting sqref="AA52:AA57">
    <cfRule type="cellIs" dxfId="54" priority="52" operator="equal">
      <formula>"Catastrófico"</formula>
    </cfRule>
    <cfRule type="cellIs" dxfId="53" priority="53" operator="equal">
      <formula>"Mayor"</formula>
    </cfRule>
    <cfRule type="cellIs" dxfId="52" priority="54" operator="equal">
      <formula>"Moderado"</formula>
    </cfRule>
    <cfRule type="cellIs" dxfId="51" priority="55" operator="equal">
      <formula>"Menor"</formula>
    </cfRule>
    <cfRule type="cellIs" dxfId="50" priority="56" operator="equal">
      <formula>"Leve"</formula>
    </cfRule>
  </conditionalFormatting>
  <conditionalFormatting sqref="AC52:AC57">
    <cfRule type="cellIs" dxfId="49" priority="48" operator="equal">
      <formula>"Extremo"</formula>
    </cfRule>
    <cfRule type="cellIs" dxfId="48" priority="49" operator="equal">
      <formula>"Alto"</formula>
    </cfRule>
    <cfRule type="cellIs" dxfId="47" priority="50" operator="equal">
      <formula>"Moderado"</formula>
    </cfRule>
    <cfRule type="cellIs" dxfId="46" priority="51" operator="equal">
      <formula>"Bajo"</formula>
    </cfRule>
  </conditionalFormatting>
  <conditionalFormatting sqref="N58">
    <cfRule type="cellIs" dxfId="45" priority="39" operator="equal">
      <formula>"Extremo"</formula>
    </cfRule>
    <cfRule type="cellIs" dxfId="44" priority="40" operator="equal">
      <formula>"Alto"</formula>
    </cfRule>
    <cfRule type="cellIs" dxfId="43" priority="41" operator="equal">
      <formula>"Moderado"</formula>
    </cfRule>
    <cfRule type="cellIs" dxfId="42" priority="42" operator="equal">
      <formula>"Bajo"</formula>
    </cfRule>
  </conditionalFormatting>
  <conditionalFormatting sqref="Y58:Y63">
    <cfRule type="cellIs" dxfId="41" priority="34" operator="equal">
      <formula>"Muy Alta"</formula>
    </cfRule>
    <cfRule type="cellIs" dxfId="40" priority="35" operator="equal">
      <formula>"Alta"</formula>
    </cfRule>
    <cfRule type="cellIs" dxfId="39" priority="36" operator="equal">
      <formula>"Media"</formula>
    </cfRule>
    <cfRule type="cellIs" dxfId="38" priority="37" operator="equal">
      <formula>"Baja"</formula>
    </cfRule>
    <cfRule type="cellIs" dxfId="37" priority="38" operator="equal">
      <formula>"Muy Baja"</formula>
    </cfRule>
  </conditionalFormatting>
  <conditionalFormatting sqref="AA58:AA63">
    <cfRule type="cellIs" dxfId="36" priority="29" operator="equal">
      <formula>"Catastrófico"</formula>
    </cfRule>
    <cfRule type="cellIs" dxfId="35" priority="30" operator="equal">
      <formula>"Mayor"</formula>
    </cfRule>
    <cfRule type="cellIs" dxfId="34" priority="31" operator="equal">
      <formula>"Moderado"</formula>
    </cfRule>
    <cfRule type="cellIs" dxfId="33" priority="32" operator="equal">
      <formula>"Menor"</formula>
    </cfRule>
    <cfRule type="cellIs" dxfId="32" priority="33" operator="equal">
      <formula>"Leve"</formula>
    </cfRule>
  </conditionalFormatting>
  <conditionalFormatting sqref="AC58:AC63">
    <cfRule type="cellIs" dxfId="31" priority="25" operator="equal">
      <formula>"Extremo"</formula>
    </cfRule>
    <cfRule type="cellIs" dxfId="30" priority="26" operator="equal">
      <formula>"Alto"</formula>
    </cfRule>
    <cfRule type="cellIs" dxfId="29" priority="27" operator="equal">
      <formula>"Moderado"</formula>
    </cfRule>
    <cfRule type="cellIs" dxfId="28" priority="28" operator="equal">
      <formula>"Bajo"</formula>
    </cfRule>
  </conditionalFormatting>
  <conditionalFormatting sqref="H64">
    <cfRule type="cellIs" dxfId="27" priority="20" operator="equal">
      <formula>"Muy Alta"</formula>
    </cfRule>
    <cfRule type="cellIs" dxfId="26" priority="21" operator="equal">
      <formula>"Alta"</formula>
    </cfRule>
    <cfRule type="cellIs" dxfId="25" priority="22" operator="equal">
      <formula>"Media"</formula>
    </cfRule>
    <cfRule type="cellIs" dxfId="24" priority="23" operator="equal">
      <formula>"Baja"</formula>
    </cfRule>
    <cfRule type="cellIs" dxfId="23" priority="24" operator="equal">
      <formula>"Muy Baja"</formula>
    </cfRule>
  </conditionalFormatting>
  <conditionalFormatting sqref="N64">
    <cfRule type="cellIs" dxfId="22" priority="16" operator="equal">
      <formula>"Extremo"</formula>
    </cfRule>
    <cfRule type="cellIs" dxfId="21" priority="17" operator="equal">
      <formula>"Alto"</formula>
    </cfRule>
    <cfRule type="cellIs" dxfId="20" priority="18" operator="equal">
      <formula>"Moderado"</formula>
    </cfRule>
    <cfRule type="cellIs" dxfId="19" priority="19" operator="equal">
      <formula>"Bajo"</formula>
    </cfRule>
  </conditionalFormatting>
  <conditionalFormatting sqref="Y64:Y69">
    <cfRule type="cellIs" dxfId="18" priority="11" operator="equal">
      <formula>"Muy Alta"</formula>
    </cfRule>
    <cfRule type="cellIs" dxfId="17" priority="12" operator="equal">
      <formula>"Alta"</formula>
    </cfRule>
    <cfRule type="cellIs" dxfId="16" priority="13" operator="equal">
      <formula>"Media"</formula>
    </cfRule>
    <cfRule type="cellIs" dxfId="15" priority="14" operator="equal">
      <formula>"Baja"</formula>
    </cfRule>
    <cfRule type="cellIs" dxfId="14" priority="15" operator="equal">
      <formula>"Muy Baja"</formula>
    </cfRule>
  </conditionalFormatting>
  <conditionalFormatting sqref="AA64:AA69">
    <cfRule type="cellIs" dxfId="13" priority="6" operator="equal">
      <formula>"Catastrófico"</formula>
    </cfRule>
    <cfRule type="cellIs" dxfId="12" priority="7" operator="equal">
      <formula>"Mayor"</formula>
    </cfRule>
    <cfRule type="cellIs" dxfId="11" priority="8" operator="equal">
      <formula>"Moderado"</formula>
    </cfRule>
    <cfRule type="cellIs" dxfId="10" priority="9" operator="equal">
      <formula>"Menor"</formula>
    </cfRule>
    <cfRule type="cellIs" dxfId="9" priority="10" operator="equal">
      <formula>"Leve"</formula>
    </cfRule>
  </conditionalFormatting>
  <conditionalFormatting sqref="AC64:AC69">
    <cfRule type="cellIs" dxfId="8" priority="2" operator="equal">
      <formula>"Extremo"</formula>
    </cfRule>
    <cfRule type="cellIs" dxfId="7" priority="3" operator="equal">
      <formula>"Alto"</formula>
    </cfRule>
    <cfRule type="cellIs" dxfId="6" priority="4" operator="equal">
      <formula>"Moderado"</formula>
    </cfRule>
    <cfRule type="cellIs" dxfId="5" priority="5" operator="equal">
      <formula>"Bajo"</formula>
    </cfRule>
  </conditionalFormatting>
  <conditionalFormatting sqref="K10:K69">
    <cfRule type="containsText" dxfId="4" priority="1" operator="containsText" text="❌">
      <formula>NOT(ISERROR(SEARCH("❌",K10)))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E2C49960-0F75-4CFC-913B-420198919178}">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283F414F-5684-4C85-A344-1B0B2B2A9076}">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BA88B750-FACC-4A91-9E63-E2E990C999CA}">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501886F0-FF28-47DB-B34F-50BC4A86E8E7}">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7853C12D-C0AB-43E8-8A49-F324D6CBE2CD}">
          <x14:formula1>
            <xm:f>IF(OR(AD10='Opciones Tratamiento'!$B$2,AD10='Opciones Tratamiento'!$B$3,AD10='Opciones Tratamiento'!$B$4),ISBLANK(AD10),ISTEXT(AD10))</xm:f>
          </x14:formula1>
          <xm:sqref>AE10:AE69</xm:sqref>
        </x14:dataValidation>
        <x14:dataValidation type="list" allowBlank="1" showInputMessage="1" showErrorMessage="1" xr:uid="{560DCE99-68FD-42E1-82A1-B4A242F4942F}">
          <x14:formula1>
            <xm:f>'Tabla Impacto'!$F$210:$F$221</xm:f>
          </x14:formula1>
          <xm:sqref>J10:J69</xm:sqref>
        </x14:dataValidation>
        <x14:dataValidation type="list" allowBlank="1" showInputMessage="1" showErrorMessage="1" xr:uid="{E28BB616-3ACF-406F-8F02-2204E7A33A50}">
          <x14:formula1>
            <xm:f>'Opciones Tratamiento'!$B$2:$B$5</xm:f>
          </x14:formula1>
          <xm:sqref>AD10:AD69</xm:sqref>
        </x14:dataValidation>
        <x14:dataValidation type="list" allowBlank="1" showInputMessage="1" showErrorMessage="1" xr:uid="{CAE69626-A76C-4CE5-A929-533476FB0557}">
          <x14:formula1>
            <xm:f>'Opciones Tratamiento'!$E$2:$E$4</xm:f>
          </x14:formula1>
          <xm:sqref>B10:B69</xm:sqref>
        </x14:dataValidation>
        <x14:dataValidation type="list" allowBlank="1" showInputMessage="1" showErrorMessage="1" xr:uid="{41FD7346-2BA9-4693-A9DD-650EA9C3B5A6}">
          <x14:formula1>
            <xm:f>'Opciones Tratamiento'!$B$13:$B$19</xm:f>
          </x14:formula1>
          <xm:sqref>F10:F69</xm:sqref>
        </x14:dataValidation>
        <x14:dataValidation type="list" allowBlank="1" showInputMessage="1" showErrorMessage="1" xr:uid="{F2B8357B-B704-476F-AB13-79E33206DBF5}">
          <x14:formula1>
            <xm:f>'Tabla Valoración controles'!$D$13:$D$14</xm:f>
          </x14:formula1>
          <xm:sqref>W10:W69</xm:sqref>
        </x14:dataValidation>
        <x14:dataValidation type="list" allowBlank="1" showInputMessage="1" showErrorMessage="1" xr:uid="{5A00F371-4D99-4980-B758-6FD0301775C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7151A66A-5FC1-4109-9A54-7AD9BF4E13E5}">
          <x14:formula1>
            <xm:f>'Tabla Valoración controles'!$D$11:$D$12</xm:f>
          </x14:formula1>
          <xm:sqref>V10:V69</xm:sqref>
        </x14:dataValidation>
        <x14:dataValidation type="list" allowBlank="1" showInputMessage="1" showErrorMessage="1" xr:uid="{AB0EE380-79D2-4D3F-9C66-7E46642CE1BC}">
          <x14:formula1>
            <xm:f>'Tabla Valoración controles'!$D$9:$D$10</xm:f>
          </x14:formula1>
          <xm:sqref>U10:U69</xm:sqref>
        </x14:dataValidation>
        <x14:dataValidation type="list" allowBlank="1" showInputMessage="1" showErrorMessage="1" xr:uid="{B5414475-2892-481D-9142-94617B11AE48}">
          <x14:formula1>
            <xm:f>'Tabla Valoración controles'!$D$7:$D$8</xm:f>
          </x14:formula1>
          <xm:sqref>S10:S69</xm:sqref>
        </x14:dataValidation>
        <x14:dataValidation type="list" allowBlank="1" showInputMessage="1" showErrorMessage="1" xr:uid="{B3425A91-CACE-42C3-A099-13BA82A0C6DF}">
          <x14:formula1>
            <xm:f>'Tabla Valoración controles'!$D$4:$D$6</xm:f>
          </x14:formula1>
          <xm:sqref>R10:R69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Intructivo</vt:lpstr>
      <vt:lpstr>PLANEACION&amp;MEJORAMIENTO</vt:lpstr>
      <vt:lpstr>GESTION ACADEMIA</vt:lpstr>
      <vt:lpstr>TALENTO HUMANO</vt:lpstr>
      <vt:lpstr>BIENESTAR</vt:lpstr>
      <vt:lpstr>GLAF</vt:lpstr>
      <vt:lpstr>EXTENSION&amp;INVESTIGACION</vt:lpstr>
      <vt:lpstr>GTIC</vt:lpstr>
      <vt:lpstr>CONTROLINTERNO</vt:lpstr>
      <vt:lpstr>Hoja2</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PLANEACIÓN</cp:lastModifiedBy>
  <cp:lastPrinted>2020-05-13T01:12:22Z</cp:lastPrinted>
  <dcterms:created xsi:type="dcterms:W3CDTF">2020-03-24T23:12:47Z</dcterms:created>
  <dcterms:modified xsi:type="dcterms:W3CDTF">2022-08-04T15:08:19Z</dcterms:modified>
</cp:coreProperties>
</file>