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hidePivotFieldList="1" defaultThemeVersion="124226"/>
  <mc:AlternateContent xmlns:mc="http://schemas.openxmlformats.org/markup-compatibility/2006">
    <mc:Choice Requires="x15">
      <x15ac:absPath xmlns:x15ac="http://schemas.microsoft.com/office/spreadsheetml/2010/11/ac" url="C:\Users\Usuario\Desktop\"/>
    </mc:Choice>
  </mc:AlternateContent>
  <xr:revisionPtr revIDLastSave="0" documentId="13_ncr:1_{5EC6EC8B-8BB6-487A-9120-5D0D98ABB198}" xr6:coauthVersionLast="47" xr6:coauthVersionMax="47" xr10:uidLastSave="{00000000-0000-0000-0000-000000000000}"/>
  <bookViews>
    <workbookView xWindow="-120" yWindow="-120" windowWidth="20730" windowHeight="11160" firstSheet="7" activeTab="8" xr2:uid="{00000000-000D-0000-FFFF-FFFF00000000}"/>
  </bookViews>
  <sheets>
    <sheet name="Intructivo" sheetId="20" r:id="rId1"/>
    <sheet name="direccionamiento" sheetId="22" r:id="rId2"/>
    <sheet name="academico" sheetId="1" r:id="rId3"/>
    <sheet name="TH" sheetId="23" r:id="rId4"/>
    <sheet name="bienestar" sheetId="24" r:id="rId5"/>
    <sheet name="legal administrativa" sheetId="25" r:id="rId6"/>
    <sheet name="extension" sheetId="29" r:id="rId7"/>
    <sheet name="interna-bilinguismo" sheetId="33" r:id="rId8"/>
    <sheet name="investigacion" sheetId="26" r:id="rId9"/>
    <sheet name="gestion tecnologica" sheetId="30" r:id="rId10"/>
    <sheet name="comunicaciones y mercadeo" sheetId="27" r:id="rId11"/>
    <sheet name="gestion documental" sheetId="32" r:id="rId12"/>
    <sheet name="servicio al ciudadano" sheetId="31" r:id="rId13"/>
    <sheet name="SIAC" sheetId="34" r:id="rId14"/>
    <sheet name="control y evaluacion integral" sheetId="28" r:id="rId15"/>
    <sheet name="Hoja2" sheetId="21" r:id="rId16"/>
    <sheet name="Matriz Calor Inherente" sheetId="18" r:id="rId17"/>
    <sheet name="Matriz Calor Residual" sheetId="19" r:id="rId18"/>
    <sheet name="Tabla probabilidad" sheetId="12" r:id="rId19"/>
    <sheet name="Tabla Impacto" sheetId="13" r:id="rId20"/>
    <sheet name="Tabla Valoración controles" sheetId="15" r:id="rId21"/>
    <sheet name="Opciones Tratamiento" sheetId="16" state="hidden" r:id="rId22"/>
    <sheet name="Hoja1" sheetId="11" state="hidden" r:id="rId23"/>
  </sheets>
  <calcPr calcId="191029"/>
  <pivotCaches>
    <pivotCache cacheId="0" r:id="rId2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69" i="34" l="1"/>
  <c r="Q69" i="34"/>
  <c r="T68" i="34"/>
  <c r="Q68" i="34"/>
  <c r="X69" i="34" s="1"/>
  <c r="T67" i="34"/>
  <c r="Q67" i="34"/>
  <c r="AB68" i="34" s="1"/>
  <c r="AA68" i="34" s="1"/>
  <c r="T66" i="34"/>
  <c r="Q66" i="34"/>
  <c r="T65" i="34"/>
  <c r="Q65" i="34"/>
  <c r="X64" i="34"/>
  <c r="Z64" i="34" s="1"/>
  <c r="T64" i="34"/>
  <c r="Q64" i="34"/>
  <c r="AB65" i="34" s="1"/>
  <c r="AA65" i="34" s="1"/>
  <c r="H64" i="34"/>
  <c r="I64" i="34" s="1"/>
  <c r="T63" i="34"/>
  <c r="Q63" i="34"/>
  <c r="T62" i="34"/>
  <c r="Q62" i="34"/>
  <c r="AB61" i="34"/>
  <c r="AA61" i="34" s="1"/>
  <c r="T61" i="34"/>
  <c r="Q61" i="34"/>
  <c r="AB62" i="34" s="1"/>
  <c r="AA62" i="34" s="1"/>
  <c r="T60" i="34"/>
  <c r="Q60" i="34"/>
  <c r="X61" i="34" s="1"/>
  <c r="T59" i="34"/>
  <c r="Q59" i="34"/>
  <c r="AB59" i="34" s="1"/>
  <c r="AA59" i="34" s="1"/>
  <c r="AB58" i="34"/>
  <c r="AA58" i="34" s="1"/>
  <c r="AC58" i="34" s="1"/>
  <c r="Y58" i="34"/>
  <c r="X58" i="34"/>
  <c r="Z58" i="34" s="1"/>
  <c r="T58" i="34"/>
  <c r="Q58" i="34"/>
  <c r="I58" i="34"/>
  <c r="H58" i="34"/>
  <c r="T57" i="34"/>
  <c r="Q57" i="34"/>
  <c r="T56" i="34"/>
  <c r="Q56" i="34"/>
  <c r="AB55" i="34"/>
  <c r="AA55" i="34" s="1"/>
  <c r="T55" i="34"/>
  <c r="Q55" i="34"/>
  <c r="T54" i="34"/>
  <c r="Q54" i="34"/>
  <c r="T53" i="34"/>
  <c r="Q53" i="34"/>
  <c r="AB54" i="34" s="1"/>
  <c r="AA54" i="34" s="1"/>
  <c r="T52" i="34"/>
  <c r="Q52" i="34"/>
  <c r="AB52" i="34" s="1"/>
  <c r="AA52" i="34" s="1"/>
  <c r="H52" i="34"/>
  <c r="I52" i="34" s="1"/>
  <c r="T51" i="34"/>
  <c r="Q51" i="34"/>
  <c r="T50" i="34"/>
  <c r="Q50" i="34"/>
  <c r="T49" i="34"/>
  <c r="Q49" i="34"/>
  <c r="X50" i="34" s="1"/>
  <c r="T48" i="34"/>
  <c r="Q48" i="34"/>
  <c r="X49" i="34" s="1"/>
  <c r="T47" i="34"/>
  <c r="Q47" i="34"/>
  <c r="AB48" i="34" s="1"/>
  <c r="AA48" i="34" s="1"/>
  <c r="T46" i="34"/>
  <c r="Q46" i="34"/>
  <c r="AB46" i="34" s="1"/>
  <c r="AA46" i="34" s="1"/>
  <c r="H46" i="34"/>
  <c r="I46" i="34" s="1"/>
  <c r="T45" i="34"/>
  <c r="Q45" i="34"/>
  <c r="X45" i="34" s="1"/>
  <c r="Y45" i="34" s="1"/>
  <c r="T44" i="34"/>
  <c r="Q44" i="34"/>
  <c r="T43" i="34"/>
  <c r="Q43" i="34"/>
  <c r="AB44" i="34" s="1"/>
  <c r="AA44" i="34" s="1"/>
  <c r="T42" i="34"/>
  <c r="Q42" i="34"/>
  <c r="T41" i="34"/>
  <c r="Q41" i="34"/>
  <c r="AB41" i="34" s="1"/>
  <c r="AA41" i="34" s="1"/>
  <c r="T40" i="34"/>
  <c r="Q40" i="34"/>
  <c r="AB40" i="34" s="1"/>
  <c r="AA40" i="34" s="1"/>
  <c r="H40" i="34"/>
  <c r="T39" i="34"/>
  <c r="Q39" i="34"/>
  <c r="AB39" i="34" s="1"/>
  <c r="AA39" i="34" s="1"/>
  <c r="T38" i="34"/>
  <c r="Q38" i="34"/>
  <c r="T37" i="34"/>
  <c r="Q37" i="34"/>
  <c r="X38" i="34" s="1"/>
  <c r="T36" i="34"/>
  <c r="Q36" i="34"/>
  <c r="T35" i="34"/>
  <c r="Q35" i="34"/>
  <c r="X36" i="34" s="1"/>
  <c r="T34" i="34"/>
  <c r="Q34" i="34"/>
  <c r="H34" i="34"/>
  <c r="I34" i="34" s="1"/>
  <c r="T33" i="34"/>
  <c r="Q33" i="34"/>
  <c r="T32" i="34"/>
  <c r="Q32" i="34"/>
  <c r="X33" i="34" s="1"/>
  <c r="T31" i="34"/>
  <c r="Q31" i="34"/>
  <c r="T30" i="34"/>
  <c r="Q30" i="34"/>
  <c r="AB31" i="34" s="1"/>
  <c r="AA31" i="34" s="1"/>
  <c r="T29" i="34"/>
  <c r="Q29" i="34"/>
  <c r="X30" i="34" s="1"/>
  <c r="T28" i="34"/>
  <c r="Q28" i="34"/>
  <c r="AB28" i="34" s="1"/>
  <c r="AA28" i="34" s="1"/>
  <c r="H28" i="34"/>
  <c r="I28" i="34" s="1"/>
  <c r="T27" i="34"/>
  <c r="Q27" i="34"/>
  <c r="AB27" i="34" s="1"/>
  <c r="AA27" i="34" s="1"/>
  <c r="T26" i="34"/>
  <c r="Q26" i="34"/>
  <c r="X27" i="34" s="1"/>
  <c r="T25" i="34"/>
  <c r="Q25" i="34"/>
  <c r="AB24" i="34"/>
  <c r="AA24" i="34" s="1"/>
  <c r="T24" i="34"/>
  <c r="Q24" i="34"/>
  <c r="T23" i="34"/>
  <c r="Q23" i="34"/>
  <c r="T22" i="34"/>
  <c r="Q22" i="34"/>
  <c r="AB23" i="34" s="1"/>
  <c r="AA23" i="34" s="1"/>
  <c r="I22" i="34"/>
  <c r="H22" i="34"/>
  <c r="T21" i="34"/>
  <c r="Q21" i="34"/>
  <c r="AB21" i="34" s="1"/>
  <c r="AA21" i="34" s="1"/>
  <c r="T20" i="34"/>
  <c r="Q20" i="34"/>
  <c r="T19" i="34"/>
  <c r="Q19" i="34"/>
  <c r="T18" i="34"/>
  <c r="Q18" i="34"/>
  <c r="X19" i="34" s="1"/>
  <c r="X17" i="34"/>
  <c r="Y17" i="34" s="1"/>
  <c r="T17" i="34"/>
  <c r="Q17" i="34"/>
  <c r="X18" i="34" s="1"/>
  <c r="T16" i="34"/>
  <c r="Q16" i="34"/>
  <c r="X16" i="34" s="1"/>
  <c r="I16" i="34"/>
  <c r="H16" i="34"/>
  <c r="T15" i="34"/>
  <c r="Q15" i="34"/>
  <c r="T14" i="34"/>
  <c r="Q14" i="34"/>
  <c r="X15" i="34" s="1"/>
  <c r="T13" i="34"/>
  <c r="Q13" i="34"/>
  <c r="X14" i="34" s="1"/>
  <c r="Y14" i="34" s="1"/>
  <c r="T12" i="34"/>
  <c r="Q12" i="34"/>
  <c r="T11" i="34"/>
  <c r="Q11" i="34"/>
  <c r="T10" i="34"/>
  <c r="Q10" i="34"/>
  <c r="H10" i="34"/>
  <c r="T69" i="33"/>
  <c r="Q69" i="33"/>
  <c r="T68" i="33"/>
  <c r="Q68" i="33"/>
  <c r="AB69" i="33" s="1"/>
  <c r="AA69" i="33" s="1"/>
  <c r="T67" i="33"/>
  <c r="Q67" i="33"/>
  <c r="T66" i="33"/>
  <c r="Q66" i="33"/>
  <c r="T65" i="33"/>
  <c r="Q65" i="33"/>
  <c r="AB64" i="33"/>
  <c r="AA64" i="33" s="1"/>
  <c r="T64" i="33"/>
  <c r="Q64" i="33"/>
  <c r="AB65" i="33" s="1"/>
  <c r="AA65" i="33" s="1"/>
  <c r="I64" i="33"/>
  <c r="H64" i="33"/>
  <c r="T63" i="33"/>
  <c r="Q63" i="33"/>
  <c r="T62" i="33"/>
  <c r="Q62" i="33"/>
  <c r="T61" i="33"/>
  <c r="Q61" i="33"/>
  <c r="T60" i="33"/>
  <c r="Q60" i="33"/>
  <c r="X61" i="33" s="1"/>
  <c r="T59" i="33"/>
  <c r="Q59" i="33"/>
  <c r="T58" i="33"/>
  <c r="Q58" i="33"/>
  <c r="AB59" i="33" s="1"/>
  <c r="AA59" i="33" s="1"/>
  <c r="H58" i="33"/>
  <c r="I58" i="33" s="1"/>
  <c r="T57" i="33"/>
  <c r="Q57" i="33"/>
  <c r="T56" i="33"/>
  <c r="Q56" i="33"/>
  <c r="X57" i="33" s="1"/>
  <c r="T55" i="33"/>
  <c r="Q55" i="33"/>
  <c r="T54" i="33"/>
  <c r="Q54" i="33"/>
  <c r="X55" i="33" s="1"/>
  <c r="T53" i="33"/>
  <c r="Q53" i="33"/>
  <c r="T52" i="33"/>
  <c r="Q52" i="33"/>
  <c r="X52" i="33" s="1"/>
  <c r="I52" i="33"/>
  <c r="H52" i="33"/>
  <c r="X51" i="33"/>
  <c r="Z51" i="33" s="1"/>
  <c r="T51" i="33"/>
  <c r="Q51" i="33"/>
  <c r="T50" i="33"/>
  <c r="Q50" i="33"/>
  <c r="T49" i="33"/>
  <c r="Q49" i="33"/>
  <c r="T48" i="33"/>
  <c r="Q48" i="33"/>
  <c r="AB47" i="33"/>
  <c r="AA47" i="33" s="1"/>
  <c r="T47" i="33"/>
  <c r="Q47" i="33"/>
  <c r="AB46" i="33"/>
  <c r="AA46" i="33" s="1"/>
  <c r="T46" i="33"/>
  <c r="Q46" i="33"/>
  <c r="X46" i="33" s="1"/>
  <c r="I46" i="33"/>
  <c r="H46" i="33"/>
  <c r="T45" i="33"/>
  <c r="Q45" i="33"/>
  <c r="T44" i="33"/>
  <c r="Q44" i="33"/>
  <c r="AB45" i="33" s="1"/>
  <c r="AA45" i="33" s="1"/>
  <c r="T43" i="33"/>
  <c r="Q43" i="33"/>
  <c r="X44" i="33" s="1"/>
  <c r="T42" i="33"/>
  <c r="Q42" i="33"/>
  <c r="X43" i="33" s="1"/>
  <c r="T41" i="33"/>
  <c r="Q41" i="33"/>
  <c r="X40" i="33"/>
  <c r="Z40" i="33" s="1"/>
  <c r="T40" i="33"/>
  <c r="Q40" i="33"/>
  <c r="X41" i="33" s="1"/>
  <c r="H40" i="33"/>
  <c r="T39" i="33"/>
  <c r="Q39" i="33"/>
  <c r="T38" i="33"/>
  <c r="Q38" i="33"/>
  <c r="AB39" i="33" s="1"/>
  <c r="AA39" i="33" s="1"/>
  <c r="X37" i="33"/>
  <c r="Z37" i="33" s="1"/>
  <c r="T37" i="33"/>
  <c r="Q37" i="33"/>
  <c r="X38" i="33" s="1"/>
  <c r="T36" i="33"/>
  <c r="Q36" i="33"/>
  <c r="T35" i="33"/>
  <c r="Q35" i="33"/>
  <c r="T34" i="33"/>
  <c r="Q34" i="33"/>
  <c r="AB34" i="33" s="1"/>
  <c r="AA34" i="33" s="1"/>
  <c r="H34" i="33"/>
  <c r="I34" i="33" s="1"/>
  <c r="T33" i="33"/>
  <c r="Q33" i="33"/>
  <c r="T32" i="33"/>
  <c r="Q32" i="33"/>
  <c r="T31" i="33"/>
  <c r="Q31" i="33"/>
  <c r="T30" i="33"/>
  <c r="Q30" i="33"/>
  <c r="AB31" i="33" s="1"/>
  <c r="AA31" i="33" s="1"/>
  <c r="T29" i="33"/>
  <c r="Q29" i="33"/>
  <c r="X30" i="33" s="1"/>
  <c r="T28" i="33"/>
  <c r="Q28" i="33"/>
  <c r="AB28" i="33" s="1"/>
  <c r="AA28" i="33" s="1"/>
  <c r="H28" i="33"/>
  <c r="I28" i="33" s="1"/>
  <c r="X27" i="33"/>
  <c r="Z27" i="33" s="1"/>
  <c r="T27" i="33"/>
  <c r="Q27" i="33"/>
  <c r="AB27" i="33" s="1"/>
  <c r="AA27" i="33" s="1"/>
  <c r="T26" i="33"/>
  <c r="Q26" i="33"/>
  <c r="T25" i="33"/>
  <c r="Q25" i="33"/>
  <c r="X26" i="33" s="1"/>
  <c r="T24" i="33"/>
  <c r="Q24" i="33"/>
  <c r="T23" i="33"/>
  <c r="Q23" i="33"/>
  <c r="X24" i="33" s="1"/>
  <c r="T22" i="33"/>
  <c r="Q22" i="33"/>
  <c r="H22" i="33"/>
  <c r="T21" i="33"/>
  <c r="Q21" i="33"/>
  <c r="AB21" i="33" s="1"/>
  <c r="AA21" i="33" s="1"/>
  <c r="T20" i="33"/>
  <c r="Q20" i="33"/>
  <c r="T19" i="33"/>
  <c r="Q19" i="33"/>
  <c r="AB20" i="33" s="1"/>
  <c r="AA20" i="33" s="1"/>
  <c r="T18" i="33"/>
  <c r="Q18" i="33"/>
  <c r="T17" i="33"/>
  <c r="Q17" i="33"/>
  <c r="T16" i="33"/>
  <c r="Q16" i="33"/>
  <c r="AB17" i="33" s="1"/>
  <c r="AA17" i="33" s="1"/>
  <c r="H16" i="33"/>
  <c r="I16" i="33" s="1"/>
  <c r="T15" i="33"/>
  <c r="Q15" i="33"/>
  <c r="X15" i="33" s="1"/>
  <c r="T14" i="33"/>
  <c r="Q14" i="33"/>
  <c r="AB13" i="33"/>
  <c r="AA13" i="33" s="1"/>
  <c r="T13" i="33"/>
  <c r="Q13" i="33"/>
  <c r="AB14" i="33" s="1"/>
  <c r="AA14" i="33" s="1"/>
  <c r="T12" i="33"/>
  <c r="Q12" i="33"/>
  <c r="X13" i="33" s="1"/>
  <c r="Z13" i="33" s="1"/>
  <c r="T11" i="33"/>
  <c r="Q11" i="33"/>
  <c r="T10" i="33"/>
  <c r="Q10" i="33"/>
  <c r="H10" i="33"/>
  <c r="I10" i="33" s="1"/>
  <c r="T69" i="32"/>
  <c r="Q69" i="32"/>
  <c r="T68" i="32"/>
  <c r="Q68" i="32"/>
  <c r="T67" i="32"/>
  <c r="Q67" i="32"/>
  <c r="AB68" i="32" s="1"/>
  <c r="AA68" i="32" s="1"/>
  <c r="T66" i="32"/>
  <c r="Q66" i="32"/>
  <c r="T65" i="32"/>
  <c r="Q65" i="32"/>
  <c r="AB64" i="32"/>
  <c r="AA64" i="32" s="1"/>
  <c r="T64" i="32"/>
  <c r="Q64" i="32"/>
  <c r="AB65" i="32" s="1"/>
  <c r="AA65" i="32" s="1"/>
  <c r="I64" i="32"/>
  <c r="H64" i="32"/>
  <c r="X63" i="32"/>
  <c r="T63" i="32"/>
  <c r="Q63" i="32"/>
  <c r="T62" i="32"/>
  <c r="Q62" i="32"/>
  <c r="AB61" i="32"/>
  <c r="AA61" i="32" s="1"/>
  <c r="T61" i="32"/>
  <c r="Q61" i="32"/>
  <c r="T60" i="32"/>
  <c r="Q60" i="32"/>
  <c r="X61" i="32" s="1"/>
  <c r="T59" i="32"/>
  <c r="Q59" i="32"/>
  <c r="T58" i="32"/>
  <c r="Q58" i="32"/>
  <c r="AB59" i="32" s="1"/>
  <c r="AA59" i="32" s="1"/>
  <c r="I58" i="32"/>
  <c r="H58" i="32"/>
  <c r="T57" i="32"/>
  <c r="Q57" i="32"/>
  <c r="T56" i="32"/>
  <c r="Q56" i="32"/>
  <c r="T55" i="32"/>
  <c r="Q55" i="32"/>
  <c r="AB56" i="32" s="1"/>
  <c r="AA56" i="32" s="1"/>
  <c r="X54" i="32"/>
  <c r="Z54" i="32" s="1"/>
  <c r="T54" i="32"/>
  <c r="Q54" i="32"/>
  <c r="AB55" i="32" s="1"/>
  <c r="AA55" i="32" s="1"/>
  <c r="T53" i="32"/>
  <c r="Q53" i="32"/>
  <c r="T52" i="32"/>
  <c r="Q52" i="32"/>
  <c r="X52" i="32" s="1"/>
  <c r="H52" i="32"/>
  <c r="I52" i="32" s="1"/>
  <c r="X51" i="32"/>
  <c r="Z51" i="32" s="1"/>
  <c r="T51" i="32"/>
  <c r="Q51" i="32"/>
  <c r="T50" i="32"/>
  <c r="Q50" i="32"/>
  <c r="AB51" i="32" s="1"/>
  <c r="AA51" i="32" s="1"/>
  <c r="T49" i="32"/>
  <c r="Q49" i="32"/>
  <c r="T48" i="32"/>
  <c r="Q48" i="32"/>
  <c r="AB47" i="32"/>
  <c r="AA47" i="32" s="1"/>
  <c r="Y47" i="32"/>
  <c r="X47" i="32"/>
  <c r="Z47" i="32" s="1"/>
  <c r="T47" i="32"/>
  <c r="Q47" i="32"/>
  <c r="AB46" i="32"/>
  <c r="AA46" i="32" s="1"/>
  <c r="X46" i="32"/>
  <c r="Z46" i="32" s="1"/>
  <c r="T46" i="32"/>
  <c r="Q46" i="32"/>
  <c r="H46" i="32"/>
  <c r="I46" i="32" s="1"/>
  <c r="T45" i="32"/>
  <c r="Q45" i="32"/>
  <c r="X45" i="32" s="1"/>
  <c r="T44" i="32"/>
  <c r="Q44" i="32"/>
  <c r="T43" i="32"/>
  <c r="Q43" i="32"/>
  <c r="AB44" i="32" s="1"/>
  <c r="AA44" i="32" s="1"/>
  <c r="T42" i="32"/>
  <c r="Q42" i="32"/>
  <c r="T41" i="32"/>
  <c r="Q41" i="32"/>
  <c r="AB42" i="32" s="1"/>
  <c r="AA42" i="32" s="1"/>
  <c r="X40" i="32"/>
  <c r="Z40" i="32" s="1"/>
  <c r="T40" i="32"/>
  <c r="Q40" i="32"/>
  <c r="AB41" i="32" s="1"/>
  <c r="AA41" i="32" s="1"/>
  <c r="H40" i="32"/>
  <c r="T39" i="32"/>
  <c r="Q39" i="32"/>
  <c r="T38" i="32"/>
  <c r="Q38" i="32"/>
  <c r="AB39" i="32" s="1"/>
  <c r="AA39" i="32" s="1"/>
  <c r="T37" i="32"/>
  <c r="Q37" i="32"/>
  <c r="T36" i="32"/>
  <c r="Q36" i="32"/>
  <c r="X37" i="32" s="1"/>
  <c r="Z37" i="32" s="1"/>
  <c r="T35" i="32"/>
  <c r="Q35" i="32"/>
  <c r="AB36" i="32" s="1"/>
  <c r="AA36" i="32" s="1"/>
  <c r="T34" i="32"/>
  <c r="Q34" i="32"/>
  <c r="X34" i="32" s="1"/>
  <c r="H34" i="32"/>
  <c r="I34" i="32" s="1"/>
  <c r="T33" i="32"/>
  <c r="Q33" i="32"/>
  <c r="X32" i="32"/>
  <c r="T32" i="32"/>
  <c r="Q32" i="32"/>
  <c r="X31" i="32"/>
  <c r="T31" i="32"/>
  <c r="Q31" i="32"/>
  <c r="T30" i="32"/>
  <c r="Q30" i="32"/>
  <c r="AB31" i="32" s="1"/>
  <c r="AA31" i="32" s="1"/>
  <c r="T29" i="32"/>
  <c r="Q29" i="32"/>
  <c r="X30" i="32" s="1"/>
  <c r="Y30" i="32" s="1"/>
  <c r="T28" i="32"/>
  <c r="Q28" i="32"/>
  <c r="AB28" i="32" s="1"/>
  <c r="AA28" i="32" s="1"/>
  <c r="I28" i="32"/>
  <c r="H28" i="32"/>
  <c r="T27" i="32"/>
  <c r="Q27" i="32"/>
  <c r="T26" i="32"/>
  <c r="Q26" i="32"/>
  <c r="AB27" i="32" s="1"/>
  <c r="AA27" i="32" s="1"/>
  <c r="T25" i="32"/>
  <c r="Q25" i="32"/>
  <c r="T24" i="32"/>
  <c r="Q24" i="32"/>
  <c r="AB25" i="32" s="1"/>
  <c r="AA25" i="32" s="1"/>
  <c r="X23" i="32"/>
  <c r="Z23" i="32" s="1"/>
  <c r="T23" i="32"/>
  <c r="Q23" i="32"/>
  <c r="AB22" i="32"/>
  <c r="AA22" i="32" s="1"/>
  <c r="Y22" i="32"/>
  <c r="AC22" i="32" s="1"/>
  <c r="T22" i="32"/>
  <c r="Q22" i="32"/>
  <c r="X22" i="32" s="1"/>
  <c r="Z22" i="32" s="1"/>
  <c r="I22" i="32"/>
  <c r="H22" i="32"/>
  <c r="T21" i="32"/>
  <c r="Q21" i="32"/>
  <c r="T20" i="32"/>
  <c r="Q20" i="32"/>
  <c r="AB21" i="32" s="1"/>
  <c r="AA21" i="32" s="1"/>
  <c r="T19" i="32"/>
  <c r="Q19" i="32"/>
  <c r="X20" i="32" s="1"/>
  <c r="Z20" i="32" s="1"/>
  <c r="T18" i="32"/>
  <c r="Q18" i="32"/>
  <c r="X19" i="32" s="1"/>
  <c r="Z19" i="32" s="1"/>
  <c r="T17" i="32"/>
  <c r="Q17" i="32"/>
  <c r="AB16" i="32"/>
  <c r="AA16" i="32" s="1"/>
  <c r="T16" i="32"/>
  <c r="Q16" i="32"/>
  <c r="H16" i="32"/>
  <c r="I16" i="32" s="1"/>
  <c r="T15" i="32"/>
  <c r="Q15" i="32"/>
  <c r="T14" i="32"/>
  <c r="Q14" i="32"/>
  <c r="T13" i="32"/>
  <c r="Q13" i="32"/>
  <c r="AB14" i="32" s="1"/>
  <c r="AA14" i="32" s="1"/>
  <c r="T12" i="32"/>
  <c r="Q12" i="32"/>
  <c r="T11" i="32"/>
  <c r="Q11" i="32"/>
  <c r="T10" i="32"/>
  <c r="Q10" i="32"/>
  <c r="H10" i="32"/>
  <c r="I10" i="32" s="1"/>
  <c r="T69" i="31"/>
  <c r="Q69" i="31"/>
  <c r="T68" i="31"/>
  <c r="Q68" i="31"/>
  <c r="AB69" i="31" s="1"/>
  <c r="AA69" i="31" s="1"/>
  <c r="T67" i="31"/>
  <c r="Q67" i="31"/>
  <c r="AB68" i="31" s="1"/>
  <c r="AA68" i="31" s="1"/>
  <c r="T66" i="31"/>
  <c r="Q66" i="31"/>
  <c r="T65" i="31"/>
  <c r="Q65" i="31"/>
  <c r="X64" i="31"/>
  <c r="T64" i="31"/>
  <c r="Q64" i="31"/>
  <c r="H64" i="31"/>
  <c r="I64" i="31" s="1"/>
  <c r="T63" i="31"/>
  <c r="Q63" i="31"/>
  <c r="AB63" i="31" s="1"/>
  <c r="AA63" i="31" s="1"/>
  <c r="T62" i="31"/>
  <c r="Q62" i="31"/>
  <c r="T61" i="31"/>
  <c r="Q61" i="31"/>
  <c r="T60" i="31"/>
  <c r="Q60" i="31"/>
  <c r="AB60" i="31" s="1"/>
  <c r="AA60" i="31" s="1"/>
  <c r="T59" i="31"/>
  <c r="Q59" i="31"/>
  <c r="T58" i="31"/>
  <c r="Q58" i="31"/>
  <c r="AB59" i="31" s="1"/>
  <c r="AA59" i="31" s="1"/>
  <c r="I58" i="31"/>
  <c r="H58" i="31"/>
  <c r="T57" i="31"/>
  <c r="Q57" i="31"/>
  <c r="AB57" i="31" s="1"/>
  <c r="AA57" i="31" s="1"/>
  <c r="T56" i="31"/>
  <c r="Q56" i="31"/>
  <c r="X57" i="31" s="1"/>
  <c r="Y57" i="31" s="1"/>
  <c r="T55" i="31"/>
  <c r="Q55" i="31"/>
  <c r="AB56" i="31" s="1"/>
  <c r="AA56" i="31" s="1"/>
  <c r="T54" i="31"/>
  <c r="Q54" i="31"/>
  <c r="T53" i="31"/>
  <c r="Q53" i="31"/>
  <c r="AB54" i="31" s="1"/>
  <c r="AA54" i="31" s="1"/>
  <c r="T52" i="31"/>
  <c r="Q52" i="31"/>
  <c r="AB53" i="31" s="1"/>
  <c r="AA53" i="31" s="1"/>
  <c r="H52" i="31"/>
  <c r="I52" i="31" s="1"/>
  <c r="T51" i="31"/>
  <c r="Q51" i="31"/>
  <c r="T50" i="31"/>
  <c r="Q50" i="31"/>
  <c r="AB51" i="31" s="1"/>
  <c r="AA51" i="31" s="1"/>
  <c r="T49" i="31"/>
  <c r="Q49" i="31"/>
  <c r="T48" i="31"/>
  <c r="Q48" i="31"/>
  <c r="X49" i="31" s="1"/>
  <c r="T47" i="31"/>
  <c r="Q47" i="31"/>
  <c r="AB46" i="31"/>
  <c r="AA46" i="31" s="1"/>
  <c r="T46" i="31"/>
  <c r="Q46" i="31"/>
  <c r="X47" i="31" s="1"/>
  <c r="Z47" i="31" s="1"/>
  <c r="H46" i="31"/>
  <c r="I46" i="31" s="1"/>
  <c r="Z45" i="31"/>
  <c r="X45" i="31"/>
  <c r="Y45" i="31" s="1"/>
  <c r="T45" i="31"/>
  <c r="Q45" i="31"/>
  <c r="T44" i="31"/>
  <c r="Q44" i="31"/>
  <c r="T43" i="31"/>
  <c r="Q43" i="31"/>
  <c r="AB43" i="31" s="1"/>
  <c r="AA43" i="31" s="1"/>
  <c r="T42" i="31"/>
  <c r="Q42" i="31"/>
  <c r="T41" i="31"/>
  <c r="Q41" i="31"/>
  <c r="AB42" i="31" s="1"/>
  <c r="AA42" i="31" s="1"/>
  <c r="AB40" i="31"/>
  <c r="AA40" i="31" s="1"/>
  <c r="T40" i="31"/>
  <c r="Q40" i="31"/>
  <c r="H40" i="31"/>
  <c r="I40" i="31" s="1"/>
  <c r="T39" i="31"/>
  <c r="Q39" i="31"/>
  <c r="T38" i="31"/>
  <c r="Q38" i="31"/>
  <c r="AB39" i="31" s="1"/>
  <c r="AA39" i="31" s="1"/>
  <c r="T37" i="31"/>
  <c r="Q37" i="31"/>
  <c r="T36" i="31"/>
  <c r="Q36" i="31"/>
  <c r="AB37" i="31" s="1"/>
  <c r="AA37" i="31" s="1"/>
  <c r="T35" i="31"/>
  <c r="Q35" i="31"/>
  <c r="Z34" i="31"/>
  <c r="X34" i="31"/>
  <c r="Y34" i="31" s="1"/>
  <c r="T34" i="31"/>
  <c r="Q34" i="31"/>
  <c r="AB34" i="31" s="1"/>
  <c r="AA34" i="31" s="1"/>
  <c r="H34" i="31"/>
  <c r="I34" i="31" s="1"/>
  <c r="T33" i="31"/>
  <c r="Q33" i="31"/>
  <c r="T32" i="31"/>
  <c r="Q32" i="31"/>
  <c r="T31" i="31"/>
  <c r="Q31" i="31"/>
  <c r="T30" i="31"/>
  <c r="Q30" i="31"/>
  <c r="X29" i="31"/>
  <c r="T29" i="31"/>
  <c r="Q29" i="31"/>
  <c r="T28" i="31"/>
  <c r="Q28" i="31"/>
  <c r="H28" i="31"/>
  <c r="I28" i="31" s="1"/>
  <c r="T27" i="31"/>
  <c r="Q27" i="31"/>
  <c r="AB27" i="31" s="1"/>
  <c r="AA27" i="31" s="1"/>
  <c r="T26" i="31"/>
  <c r="Q26" i="31"/>
  <c r="T25" i="31"/>
  <c r="Q25" i="31"/>
  <c r="AB26" i="31" s="1"/>
  <c r="AA26" i="31" s="1"/>
  <c r="T24" i="31"/>
  <c r="Q24" i="31"/>
  <c r="T23" i="31"/>
  <c r="Q23" i="31"/>
  <c r="X24" i="31" s="1"/>
  <c r="T22" i="31"/>
  <c r="Q22" i="31"/>
  <c r="H22" i="31"/>
  <c r="T21" i="31"/>
  <c r="Q21" i="31"/>
  <c r="AB21" i="31" s="1"/>
  <c r="AA21" i="31" s="1"/>
  <c r="AB20" i="31"/>
  <c r="AA20" i="31" s="1"/>
  <c r="T20" i="31"/>
  <c r="Q20" i="31"/>
  <c r="T19" i="31"/>
  <c r="Q19" i="31"/>
  <c r="X20" i="31" s="1"/>
  <c r="T18" i="31"/>
  <c r="Q18" i="31"/>
  <c r="Z17" i="31"/>
  <c r="X17" i="31"/>
  <c r="Y17" i="31" s="1"/>
  <c r="T17" i="31"/>
  <c r="Q17" i="31"/>
  <c r="X16" i="31"/>
  <c r="Z16" i="31" s="1"/>
  <c r="T16" i="31"/>
  <c r="Q16" i="31"/>
  <c r="H16" i="31"/>
  <c r="I16" i="31" s="1"/>
  <c r="T15" i="31"/>
  <c r="Q15" i="31"/>
  <c r="T14" i="31"/>
  <c r="Q14" i="31"/>
  <c r="AB15" i="31" s="1"/>
  <c r="AA15" i="31" s="1"/>
  <c r="T13" i="31"/>
  <c r="Q13" i="31"/>
  <c r="T12" i="31"/>
  <c r="Q12" i="31"/>
  <c r="AB13" i="31" s="1"/>
  <c r="AA13" i="31" s="1"/>
  <c r="T11" i="31"/>
  <c r="Q11" i="31"/>
  <c r="T10" i="31"/>
  <c r="Q10" i="31"/>
  <c r="I10" i="31"/>
  <c r="H10" i="31"/>
  <c r="T69" i="30"/>
  <c r="Q69" i="30"/>
  <c r="AB69" i="30" s="1"/>
  <c r="AA69" i="30" s="1"/>
  <c r="T68" i="30"/>
  <c r="Q68" i="30"/>
  <c r="T67" i="30"/>
  <c r="Q67" i="30"/>
  <c r="AB68" i="30" s="1"/>
  <c r="AA68" i="30" s="1"/>
  <c r="T66" i="30"/>
  <c r="Q66" i="30"/>
  <c r="AB67" i="30" s="1"/>
  <c r="AA67" i="30" s="1"/>
  <c r="X65" i="30"/>
  <c r="T65" i="30"/>
  <c r="Q65" i="30"/>
  <c r="T64" i="30"/>
  <c r="Q64" i="30"/>
  <c r="AB65" i="30" s="1"/>
  <c r="AA65" i="30" s="1"/>
  <c r="H64" i="30"/>
  <c r="I64" i="30" s="1"/>
  <c r="T63" i="30"/>
  <c r="Q63" i="30"/>
  <c r="T62" i="30"/>
  <c r="Q62" i="30"/>
  <c r="T61" i="30"/>
  <c r="Q61" i="30"/>
  <c r="T60" i="30"/>
  <c r="Q60" i="30"/>
  <c r="X61" i="30" s="1"/>
  <c r="T59" i="30"/>
  <c r="Q59" i="30"/>
  <c r="AB60" i="30" s="1"/>
  <c r="AA60" i="30" s="1"/>
  <c r="T58" i="30"/>
  <c r="Q58" i="30"/>
  <c r="AB59" i="30" s="1"/>
  <c r="AA59" i="30" s="1"/>
  <c r="H58" i="30"/>
  <c r="T57" i="30"/>
  <c r="Q57" i="30"/>
  <c r="X57" i="30" s="1"/>
  <c r="T56" i="30"/>
  <c r="Q56" i="30"/>
  <c r="AB57" i="30" s="1"/>
  <c r="AA57" i="30" s="1"/>
  <c r="T55" i="30"/>
  <c r="Q55" i="30"/>
  <c r="AB56" i="30" s="1"/>
  <c r="AA56" i="30" s="1"/>
  <c r="T54" i="30"/>
  <c r="Q54" i="30"/>
  <c r="X53" i="30"/>
  <c r="Z53" i="30" s="1"/>
  <c r="T53" i="30"/>
  <c r="Q53" i="30"/>
  <c r="X52" i="30"/>
  <c r="T52" i="30"/>
  <c r="Q52" i="30"/>
  <c r="AB52" i="30" s="1"/>
  <c r="AA52" i="30" s="1"/>
  <c r="H52" i="30"/>
  <c r="I52" i="30" s="1"/>
  <c r="T51" i="30"/>
  <c r="Q51" i="30"/>
  <c r="T50" i="30"/>
  <c r="Q50" i="30"/>
  <c r="AB51" i="30" s="1"/>
  <c r="AA51" i="30" s="1"/>
  <c r="T49" i="30"/>
  <c r="Q49" i="30"/>
  <c r="X50" i="30" s="1"/>
  <c r="Z50" i="30" s="1"/>
  <c r="T48" i="30"/>
  <c r="Q48" i="30"/>
  <c r="T47" i="30"/>
  <c r="Q47" i="30"/>
  <c r="AB48" i="30" s="1"/>
  <c r="AA48" i="30" s="1"/>
  <c r="AB46" i="30"/>
  <c r="AA46" i="30" s="1"/>
  <c r="T46" i="30"/>
  <c r="Q46" i="30"/>
  <c r="H46" i="30"/>
  <c r="I46" i="30" s="1"/>
  <c r="T45" i="30"/>
  <c r="Q45" i="30"/>
  <c r="AB45" i="30" s="1"/>
  <c r="AA45" i="30" s="1"/>
  <c r="T44" i="30"/>
  <c r="Q44" i="30"/>
  <c r="X45" i="30" s="1"/>
  <c r="T43" i="30"/>
  <c r="Q43" i="30"/>
  <c r="T42" i="30"/>
  <c r="Q42" i="30"/>
  <c r="AB43" i="30" s="1"/>
  <c r="AA43" i="30" s="1"/>
  <c r="T41" i="30"/>
  <c r="Q41" i="30"/>
  <c r="T40" i="30"/>
  <c r="Q40" i="30"/>
  <c r="AB40" i="30" s="1"/>
  <c r="AA40" i="30" s="1"/>
  <c r="I40" i="30"/>
  <c r="H40" i="30"/>
  <c r="T39" i="30"/>
  <c r="Q39" i="30"/>
  <c r="T38" i="30"/>
  <c r="Q38" i="30"/>
  <c r="T37" i="30"/>
  <c r="Q37" i="30"/>
  <c r="X36" i="30"/>
  <c r="Z36" i="30" s="1"/>
  <c r="T36" i="30"/>
  <c r="Q36" i="30"/>
  <c r="T35" i="30"/>
  <c r="Q35" i="30"/>
  <c r="AB34" i="30"/>
  <c r="AA34" i="30" s="1"/>
  <c r="T34" i="30"/>
  <c r="Q34" i="30"/>
  <c r="H34" i="30"/>
  <c r="I34" i="30" s="1"/>
  <c r="T33" i="30"/>
  <c r="Q33" i="30"/>
  <c r="AB33" i="30" s="1"/>
  <c r="AA33" i="30" s="1"/>
  <c r="T32" i="30"/>
  <c r="Q32" i="30"/>
  <c r="T31" i="30"/>
  <c r="Q31" i="30"/>
  <c r="T30" i="30"/>
  <c r="Q30" i="30"/>
  <c r="AB29" i="30"/>
  <c r="AA29" i="30" s="1"/>
  <c r="T29" i="30"/>
  <c r="Q29" i="30"/>
  <c r="AB28" i="30"/>
  <c r="AA28" i="30"/>
  <c r="T28" i="30"/>
  <c r="Q28" i="30"/>
  <c r="X28" i="30" s="1"/>
  <c r="H28" i="30"/>
  <c r="I28" i="30" s="1"/>
  <c r="T27" i="30"/>
  <c r="Q27" i="30"/>
  <c r="T26" i="30"/>
  <c r="Q26" i="30"/>
  <c r="X27" i="30" s="1"/>
  <c r="T25" i="30"/>
  <c r="Q25" i="30"/>
  <c r="AB26" i="30" s="1"/>
  <c r="AA26" i="30" s="1"/>
  <c r="T24" i="30"/>
  <c r="Q24" i="30"/>
  <c r="AB25" i="30" s="1"/>
  <c r="AA25" i="30" s="1"/>
  <c r="T23" i="30"/>
  <c r="Q23" i="30"/>
  <c r="X22" i="30"/>
  <c r="Z22" i="30" s="1"/>
  <c r="T22" i="30"/>
  <c r="Q22" i="30"/>
  <c r="H22" i="30"/>
  <c r="T21" i="30"/>
  <c r="Q21" i="30"/>
  <c r="AB21" i="30" s="1"/>
  <c r="AA21" i="30" s="1"/>
  <c r="T20" i="30"/>
  <c r="Q20" i="30"/>
  <c r="X19" i="30"/>
  <c r="Z19" i="30" s="1"/>
  <c r="T19" i="30"/>
  <c r="Q19" i="30"/>
  <c r="X18" i="30"/>
  <c r="T18" i="30"/>
  <c r="Q18" i="30"/>
  <c r="X17" i="30"/>
  <c r="Y17" i="30" s="1"/>
  <c r="T17" i="30"/>
  <c r="Q17" i="30"/>
  <c r="AB18" i="30" s="1"/>
  <c r="AA18" i="30" s="1"/>
  <c r="AB16" i="30"/>
  <c r="AA16" i="30"/>
  <c r="X16" i="30"/>
  <c r="T16" i="30"/>
  <c r="Q16" i="30"/>
  <c r="H16" i="30"/>
  <c r="I16" i="30" s="1"/>
  <c r="X15" i="30"/>
  <c r="Z15" i="30" s="1"/>
  <c r="T15" i="30"/>
  <c r="Q15" i="30"/>
  <c r="AB14" i="30"/>
  <c r="AA14" i="30" s="1"/>
  <c r="T14" i="30"/>
  <c r="Q14" i="30"/>
  <c r="AB15" i="30" s="1"/>
  <c r="AA15" i="30" s="1"/>
  <c r="T13" i="30"/>
  <c r="Q13" i="30"/>
  <c r="X14" i="30" s="1"/>
  <c r="Y14" i="30" s="1"/>
  <c r="T12" i="30"/>
  <c r="Q12" i="30"/>
  <c r="T11" i="30"/>
  <c r="Q11" i="30"/>
  <c r="T10" i="30"/>
  <c r="Q10" i="30"/>
  <c r="H10" i="30"/>
  <c r="T69" i="29"/>
  <c r="Q69" i="29"/>
  <c r="T68" i="29"/>
  <c r="Q68" i="29"/>
  <c r="X67" i="29"/>
  <c r="Z67" i="29" s="1"/>
  <c r="T67" i="29"/>
  <c r="Q67" i="29"/>
  <c r="Z66" i="29"/>
  <c r="T66" i="29"/>
  <c r="Q66" i="29"/>
  <c r="T65" i="29"/>
  <c r="Q65" i="29"/>
  <c r="X66" i="29" s="1"/>
  <c r="Y66" i="29" s="1"/>
  <c r="AB64" i="29"/>
  <c r="AA64" i="29"/>
  <c r="T64" i="29"/>
  <c r="Q64" i="29"/>
  <c r="X65" i="29" s="1"/>
  <c r="H64" i="29"/>
  <c r="I64" i="29" s="1"/>
  <c r="T63" i="29"/>
  <c r="Q63" i="29"/>
  <c r="AB63" i="29" s="1"/>
  <c r="AA63" i="29" s="1"/>
  <c r="T62" i="29"/>
  <c r="Q62" i="29"/>
  <c r="X63" i="29" s="1"/>
  <c r="Y63" i="29" s="1"/>
  <c r="AB61" i="29"/>
  <c r="AA61" i="29"/>
  <c r="T61" i="29"/>
  <c r="Q61" i="29"/>
  <c r="X62" i="29" s="1"/>
  <c r="T60" i="29"/>
  <c r="Q60" i="29"/>
  <c r="T59" i="29"/>
  <c r="Q59" i="29"/>
  <c r="X60" i="29" s="1"/>
  <c r="T58" i="29"/>
  <c r="Q58" i="29"/>
  <c r="H58" i="29"/>
  <c r="I58" i="29" s="1"/>
  <c r="T57" i="29"/>
  <c r="Q57" i="29"/>
  <c r="T56" i="29"/>
  <c r="Q56" i="29"/>
  <c r="X57" i="29" s="1"/>
  <c r="T55" i="29"/>
  <c r="Q55" i="29"/>
  <c r="X54" i="29"/>
  <c r="Z54" i="29" s="1"/>
  <c r="T54" i="29"/>
  <c r="Q54" i="29"/>
  <c r="X53" i="29"/>
  <c r="Z53" i="29" s="1"/>
  <c r="T53" i="29"/>
  <c r="Q53" i="29"/>
  <c r="T52" i="29"/>
  <c r="Q52" i="29"/>
  <c r="AB52" i="29" s="1"/>
  <c r="AA52" i="29" s="1"/>
  <c r="H52" i="29"/>
  <c r="I52" i="29" s="1"/>
  <c r="X51" i="29"/>
  <c r="Z51" i="29" s="1"/>
  <c r="T51" i="29"/>
  <c r="Q51" i="29"/>
  <c r="X50" i="29"/>
  <c r="Z50" i="29" s="1"/>
  <c r="T50" i="29"/>
  <c r="Q50" i="29"/>
  <c r="AB51" i="29" s="1"/>
  <c r="AA51" i="29" s="1"/>
  <c r="T49" i="29"/>
  <c r="Q49" i="29"/>
  <c r="AB50" i="29" s="1"/>
  <c r="AA50" i="29" s="1"/>
  <c r="T48" i="29"/>
  <c r="Q48" i="29"/>
  <c r="X49" i="29" s="1"/>
  <c r="Y49" i="29" s="1"/>
  <c r="AB47" i="29"/>
  <c r="AA47" i="29"/>
  <c r="T47" i="29"/>
  <c r="Q47" i="29"/>
  <c r="X48" i="29" s="1"/>
  <c r="AB46" i="29"/>
  <c r="AA46" i="29" s="1"/>
  <c r="X46" i="29"/>
  <c r="Z46" i="29" s="1"/>
  <c r="T46" i="29"/>
  <c r="Q46" i="29"/>
  <c r="H46" i="29"/>
  <c r="I46" i="29" s="1"/>
  <c r="T45" i="29"/>
  <c r="Q45" i="29"/>
  <c r="T44" i="29"/>
  <c r="Q44" i="29"/>
  <c r="X45" i="29" s="1"/>
  <c r="T43" i="29"/>
  <c r="Q43" i="29"/>
  <c r="AB44" i="29" s="1"/>
  <c r="AA44" i="29" s="1"/>
  <c r="T42" i="29"/>
  <c r="Q42" i="29"/>
  <c r="T41" i="29"/>
  <c r="Q41" i="29"/>
  <c r="AB42" i="29" s="1"/>
  <c r="AA42" i="29" s="1"/>
  <c r="T40" i="29"/>
  <c r="Q40" i="29"/>
  <c r="H40" i="29"/>
  <c r="T39" i="29"/>
  <c r="Q39" i="29"/>
  <c r="T38" i="29"/>
  <c r="Q38" i="29"/>
  <c r="AB39" i="29" s="1"/>
  <c r="AA39" i="29" s="1"/>
  <c r="T37" i="29"/>
  <c r="Q37" i="29"/>
  <c r="AB38" i="29" s="1"/>
  <c r="AA38" i="29" s="1"/>
  <c r="T36" i="29"/>
  <c r="Q36" i="29"/>
  <c r="T35" i="29"/>
  <c r="Q35" i="29"/>
  <c r="X36" i="29" s="1"/>
  <c r="Z36" i="29" s="1"/>
  <c r="T34" i="29"/>
  <c r="Q34" i="29"/>
  <c r="I34" i="29"/>
  <c r="H34" i="29"/>
  <c r="T33" i="29"/>
  <c r="Q33" i="29"/>
  <c r="AB33" i="29" s="1"/>
  <c r="AA33" i="29" s="1"/>
  <c r="T32" i="29"/>
  <c r="Q32" i="29"/>
  <c r="X33" i="29" s="1"/>
  <c r="Z33" i="29" s="1"/>
  <c r="T31" i="29"/>
  <c r="Q31" i="29"/>
  <c r="AB32" i="29" s="1"/>
  <c r="AA32" i="29" s="1"/>
  <c r="T30" i="29"/>
  <c r="Q30" i="29"/>
  <c r="AB30" i="29" s="1"/>
  <c r="AA30" i="29" s="1"/>
  <c r="T29" i="29"/>
  <c r="Q29" i="29"/>
  <c r="T28" i="29"/>
  <c r="Q28" i="29"/>
  <c r="AB28" i="29" s="1"/>
  <c r="AA28" i="29" s="1"/>
  <c r="H28" i="29"/>
  <c r="I28" i="29" s="1"/>
  <c r="T27" i="29"/>
  <c r="Q27" i="29"/>
  <c r="T26" i="29"/>
  <c r="Q26" i="29"/>
  <c r="AB27" i="29" s="1"/>
  <c r="AA27" i="29" s="1"/>
  <c r="T25" i="29"/>
  <c r="Q25" i="29"/>
  <c r="T24" i="29"/>
  <c r="Q24" i="29"/>
  <c r="AB25" i="29" s="1"/>
  <c r="AA25" i="29" s="1"/>
  <c r="T23" i="29"/>
  <c r="Q23" i="29"/>
  <c r="X22" i="29"/>
  <c r="Z22" i="29" s="1"/>
  <c r="T22" i="29"/>
  <c r="Q22" i="29"/>
  <c r="H22" i="29"/>
  <c r="T21" i="29"/>
  <c r="Q21" i="29"/>
  <c r="T20" i="29"/>
  <c r="Q20" i="29"/>
  <c r="AB19" i="29"/>
  <c r="AA19" i="29" s="1"/>
  <c r="T19" i="29"/>
  <c r="Q19" i="29"/>
  <c r="AB20" i="29" s="1"/>
  <c r="AA20" i="29" s="1"/>
  <c r="AB18" i="29"/>
  <c r="AA18" i="29" s="1"/>
  <c r="T18" i="29"/>
  <c r="Q18" i="29"/>
  <c r="X19" i="29" s="1"/>
  <c r="Z19" i="29" s="1"/>
  <c r="T17" i="29"/>
  <c r="Q17" i="29"/>
  <c r="X18" i="29" s="1"/>
  <c r="AB16" i="29"/>
  <c r="AA16" i="29" s="1"/>
  <c r="T16" i="29"/>
  <c r="Q16" i="29"/>
  <c r="X17" i="29" s="1"/>
  <c r="H16" i="29"/>
  <c r="I16" i="29" s="1"/>
  <c r="T15" i="29"/>
  <c r="Q15" i="29"/>
  <c r="T14" i="29"/>
  <c r="Q14" i="29"/>
  <c r="AB15" i="29" s="1"/>
  <c r="AA15" i="29" s="1"/>
  <c r="T13" i="29"/>
  <c r="Q13" i="29"/>
  <c r="T12" i="29"/>
  <c r="Q12" i="29"/>
  <c r="AB13" i="29" s="1"/>
  <c r="AA13" i="29" s="1"/>
  <c r="T11" i="29"/>
  <c r="Q11" i="29"/>
  <c r="T10" i="29"/>
  <c r="Q10" i="29"/>
  <c r="I10" i="29"/>
  <c r="H10" i="29"/>
  <c r="T69" i="28"/>
  <c r="Q69" i="28"/>
  <c r="T68" i="28"/>
  <c r="Q68" i="28"/>
  <c r="AB69" i="28" s="1"/>
  <c r="AA69" i="28" s="1"/>
  <c r="T67" i="28"/>
  <c r="Q67" i="28"/>
  <c r="X66" i="28"/>
  <c r="Y66" i="28" s="1"/>
  <c r="T66" i="28"/>
  <c r="Q66" i="28"/>
  <c r="AB67" i="28" s="1"/>
  <c r="AA67" i="28" s="1"/>
  <c r="T65" i="28"/>
  <c r="Q65" i="28"/>
  <c r="AB66" i="28" s="1"/>
  <c r="AA66" i="28" s="1"/>
  <c r="T64" i="28"/>
  <c r="Q64" i="28"/>
  <c r="AB65" i="28" s="1"/>
  <c r="AA65" i="28" s="1"/>
  <c r="H64" i="28"/>
  <c r="I64" i="28" s="1"/>
  <c r="T63" i="28"/>
  <c r="Q63" i="28"/>
  <c r="T62" i="28"/>
  <c r="Q62" i="28"/>
  <c r="T61" i="28"/>
  <c r="Q61" i="28"/>
  <c r="AB62" i="28" s="1"/>
  <c r="AA62" i="28" s="1"/>
  <c r="T60" i="28"/>
  <c r="Q60" i="28"/>
  <c r="X61" i="28" s="1"/>
  <c r="T59" i="28"/>
  <c r="Q59" i="28"/>
  <c r="AB59" i="28" s="1"/>
  <c r="AA59" i="28" s="1"/>
  <c r="AB58" i="28"/>
  <c r="AA58" i="28" s="1"/>
  <c r="T58" i="28"/>
  <c r="Q58" i="28"/>
  <c r="I58" i="28"/>
  <c r="H58" i="28"/>
  <c r="T57" i="28"/>
  <c r="Q57" i="28"/>
  <c r="T56" i="28"/>
  <c r="Q56" i="28"/>
  <c r="AB56" i="28" s="1"/>
  <c r="AA56" i="28" s="1"/>
  <c r="T55" i="28"/>
  <c r="Q55" i="28"/>
  <c r="X54" i="28"/>
  <c r="Z54" i="28" s="1"/>
  <c r="T54" i="28"/>
  <c r="Q54" i="28"/>
  <c r="AB55" i="28" s="1"/>
  <c r="AA55" i="28" s="1"/>
  <c r="T53" i="28"/>
  <c r="Q53" i="28"/>
  <c r="T52" i="28"/>
  <c r="Q52" i="28"/>
  <c r="AB52" i="28" s="1"/>
  <c r="AA52" i="28" s="1"/>
  <c r="H52" i="28"/>
  <c r="I52" i="28" s="1"/>
  <c r="T51" i="28"/>
  <c r="Q51" i="28"/>
  <c r="T50" i="28"/>
  <c r="Q50" i="28"/>
  <c r="AB51" i="28" s="1"/>
  <c r="AA51" i="28" s="1"/>
  <c r="T49" i="28"/>
  <c r="Q49" i="28"/>
  <c r="AB50" i="28" s="1"/>
  <c r="AA50" i="28" s="1"/>
  <c r="T48" i="28"/>
  <c r="Q48" i="28"/>
  <c r="X49" i="28" s="1"/>
  <c r="X47" i="28"/>
  <c r="Z47" i="28" s="1"/>
  <c r="T47" i="28"/>
  <c r="Q47" i="28"/>
  <c r="X46" i="28"/>
  <c r="Z46" i="28" s="1"/>
  <c r="T46" i="28"/>
  <c r="Q46" i="28"/>
  <c r="AB46" i="28" s="1"/>
  <c r="AA46" i="28" s="1"/>
  <c r="H46" i="28"/>
  <c r="I46" i="28" s="1"/>
  <c r="T45" i="28"/>
  <c r="Q45" i="28"/>
  <c r="X45" i="28" s="1"/>
  <c r="T44" i="28"/>
  <c r="Q44" i="28"/>
  <c r="X44" i="28" s="1"/>
  <c r="T43" i="28"/>
  <c r="Q43" i="28"/>
  <c r="AB44" i="28" s="1"/>
  <c r="AA44" i="28" s="1"/>
  <c r="T42" i="28"/>
  <c r="Q42" i="28"/>
  <c r="AB42" i="28" s="1"/>
  <c r="AA42" i="28" s="1"/>
  <c r="T41" i="28"/>
  <c r="Q41" i="28"/>
  <c r="X40" i="28"/>
  <c r="Z40" i="28" s="1"/>
  <c r="T40" i="28"/>
  <c r="Q40" i="28"/>
  <c r="AB41" i="28" s="1"/>
  <c r="AA41" i="28" s="1"/>
  <c r="H40" i="28"/>
  <c r="T39" i="28"/>
  <c r="Q39" i="28"/>
  <c r="AB39" i="28" s="1"/>
  <c r="AA39" i="28" s="1"/>
  <c r="T38" i="28"/>
  <c r="Q38" i="28"/>
  <c r="X37" i="28"/>
  <c r="Z37" i="28" s="1"/>
  <c r="T37" i="28"/>
  <c r="Q37" i="28"/>
  <c r="AB38" i="28" s="1"/>
  <c r="AA38" i="28" s="1"/>
  <c r="T36" i="28"/>
  <c r="Q36" i="28"/>
  <c r="T35" i="28"/>
  <c r="Q35" i="28"/>
  <c r="AB36" i="28" s="1"/>
  <c r="AA36" i="28" s="1"/>
  <c r="T34" i="28"/>
  <c r="Q34" i="28"/>
  <c r="X35" i="28" s="1"/>
  <c r="I34" i="28"/>
  <c r="H34" i="28"/>
  <c r="T33" i="28"/>
  <c r="Q33" i="28"/>
  <c r="T32" i="28"/>
  <c r="Q32" i="28"/>
  <c r="AB33" i="28" s="1"/>
  <c r="AA33" i="28" s="1"/>
  <c r="T31" i="28"/>
  <c r="Q31" i="28"/>
  <c r="T30" i="28"/>
  <c r="Q30" i="28"/>
  <c r="X30" i="28" s="1"/>
  <c r="T29" i="28"/>
  <c r="Q29" i="28"/>
  <c r="AB30" i="28" s="1"/>
  <c r="AA30" i="28" s="1"/>
  <c r="T28" i="28"/>
  <c r="Q28" i="28"/>
  <c r="AB28" i="28" s="1"/>
  <c r="AA28" i="28" s="1"/>
  <c r="I28" i="28"/>
  <c r="H28" i="28"/>
  <c r="T27" i="28"/>
  <c r="Q27" i="28"/>
  <c r="T26" i="28"/>
  <c r="Q26" i="28"/>
  <c r="AB27" i="28" s="1"/>
  <c r="AA27" i="28" s="1"/>
  <c r="T25" i="28"/>
  <c r="Q25" i="28"/>
  <c r="T24" i="28"/>
  <c r="Q24" i="28"/>
  <c r="T23" i="28"/>
  <c r="Q23" i="28"/>
  <c r="AB22" i="28"/>
  <c r="AA22" i="28" s="1"/>
  <c r="T22" i="28"/>
  <c r="Q22" i="28"/>
  <c r="AB23" i="28" s="1"/>
  <c r="AA23" i="28" s="1"/>
  <c r="H22" i="28"/>
  <c r="I22" i="28" s="1"/>
  <c r="T21" i="28"/>
  <c r="Q21" i="28"/>
  <c r="T20" i="28"/>
  <c r="Q20" i="28"/>
  <c r="T19" i="28"/>
  <c r="Q19" i="28"/>
  <c r="AB20" i="28" s="1"/>
  <c r="AA20" i="28" s="1"/>
  <c r="T18" i="28"/>
  <c r="Q18" i="28"/>
  <c r="AB19" i="28" s="1"/>
  <c r="AA19" i="28" s="1"/>
  <c r="T17" i="28"/>
  <c r="Q17" i="28"/>
  <c r="X18" i="28" s="1"/>
  <c r="AB16" i="28"/>
  <c r="AA16" i="28" s="1"/>
  <c r="T16" i="28"/>
  <c r="Q16" i="28"/>
  <c r="X16" i="28" s="1"/>
  <c r="I16" i="28"/>
  <c r="H16" i="28"/>
  <c r="T15" i="28"/>
  <c r="Q15" i="28"/>
  <c r="T14" i="28"/>
  <c r="Q14" i="28"/>
  <c r="X15" i="28" s="1"/>
  <c r="T13" i="28"/>
  <c r="Q13" i="28"/>
  <c r="T12" i="28"/>
  <c r="Q12" i="28"/>
  <c r="AB13" i="28" s="1"/>
  <c r="AA13" i="28" s="1"/>
  <c r="T11" i="28"/>
  <c r="Q11" i="28"/>
  <c r="T10" i="28"/>
  <c r="Q10" i="28"/>
  <c r="I10" i="28"/>
  <c r="H10" i="28"/>
  <c r="T69" i="27"/>
  <c r="Q69" i="27"/>
  <c r="T68" i="27"/>
  <c r="Q68" i="27"/>
  <c r="T67" i="27"/>
  <c r="Q67" i="27"/>
  <c r="T66" i="27"/>
  <c r="Q66" i="27"/>
  <c r="AB67" i="27" s="1"/>
  <c r="AA67" i="27" s="1"/>
  <c r="T65" i="27"/>
  <c r="Q65" i="27"/>
  <c r="T64" i="27"/>
  <c r="Q64" i="27"/>
  <c r="X64" i="27" s="1"/>
  <c r="H64" i="27"/>
  <c r="I64" i="27" s="1"/>
  <c r="T63" i="27"/>
  <c r="Q63" i="27"/>
  <c r="T62" i="27"/>
  <c r="Q62" i="27"/>
  <c r="AB63" i="27" s="1"/>
  <c r="AA63" i="27" s="1"/>
  <c r="T61" i="27"/>
  <c r="Q61" i="27"/>
  <c r="T60" i="27"/>
  <c r="Q60" i="27"/>
  <c r="X61" i="27" s="1"/>
  <c r="T59" i="27"/>
  <c r="Q59" i="27"/>
  <c r="T58" i="27"/>
  <c r="Q58" i="27"/>
  <c r="H58" i="27"/>
  <c r="T57" i="27"/>
  <c r="Q57" i="27"/>
  <c r="T56" i="27"/>
  <c r="Q56" i="27"/>
  <c r="AB57" i="27" s="1"/>
  <c r="AA57" i="27" s="1"/>
  <c r="T55" i="27"/>
  <c r="Q55" i="27"/>
  <c r="AB56" i="27" s="1"/>
  <c r="AA56" i="27" s="1"/>
  <c r="T54" i="27"/>
  <c r="Q54" i="27"/>
  <c r="X53" i="27"/>
  <c r="Z53" i="27" s="1"/>
  <c r="T53" i="27"/>
  <c r="Q53" i="27"/>
  <c r="X52" i="27"/>
  <c r="Z52" i="27" s="1"/>
  <c r="T52" i="27"/>
  <c r="Q52" i="27"/>
  <c r="AB52" i="27" s="1"/>
  <c r="AA52" i="27" s="1"/>
  <c r="H52" i="27"/>
  <c r="I52" i="27" s="1"/>
  <c r="T51" i="27"/>
  <c r="Q51" i="27"/>
  <c r="T50" i="27"/>
  <c r="Q50" i="27"/>
  <c r="X50" i="27" s="1"/>
  <c r="Z50" i="27" s="1"/>
  <c r="AB49" i="27"/>
  <c r="AA49" i="27" s="1"/>
  <c r="T49" i="27"/>
  <c r="Q49" i="27"/>
  <c r="T48" i="27"/>
  <c r="Q48" i="27"/>
  <c r="X49" i="27" s="1"/>
  <c r="T47" i="27"/>
  <c r="Q47" i="27"/>
  <c r="AB48" i="27" s="1"/>
  <c r="AA48" i="27" s="1"/>
  <c r="T46" i="27"/>
  <c r="Q46" i="27"/>
  <c r="X47" i="27" s="1"/>
  <c r="H46" i="27"/>
  <c r="I46" i="27" s="1"/>
  <c r="T45" i="27"/>
  <c r="Q45" i="27"/>
  <c r="T44" i="27"/>
  <c r="Q44" i="27"/>
  <c r="X45" i="27" s="1"/>
  <c r="T43" i="27"/>
  <c r="Q43" i="27"/>
  <c r="T42" i="27"/>
  <c r="Q42" i="27"/>
  <c r="AB43" i="27" s="1"/>
  <c r="AA43" i="27" s="1"/>
  <c r="T41" i="27"/>
  <c r="Q41" i="27"/>
  <c r="AB42" i="27" s="1"/>
  <c r="AA42" i="27" s="1"/>
  <c r="T40" i="27"/>
  <c r="Q40" i="27"/>
  <c r="AB40" i="27" s="1"/>
  <c r="AA40" i="27" s="1"/>
  <c r="H40" i="27"/>
  <c r="I40" i="27" s="1"/>
  <c r="T39" i="27"/>
  <c r="Q39" i="27"/>
  <c r="T38" i="27"/>
  <c r="Q38" i="27"/>
  <c r="T37" i="27"/>
  <c r="Q37" i="27"/>
  <c r="T36" i="27"/>
  <c r="Q36" i="27"/>
  <c r="T35" i="27"/>
  <c r="Q35" i="27"/>
  <c r="X36" i="27" s="1"/>
  <c r="Z36" i="27" s="1"/>
  <c r="T34" i="27"/>
  <c r="Q34" i="27"/>
  <c r="X35" i="27" s="1"/>
  <c r="H34" i="27"/>
  <c r="I34" i="27" s="1"/>
  <c r="T33" i="27"/>
  <c r="Q33" i="27"/>
  <c r="T32" i="27"/>
  <c r="Q32" i="27"/>
  <c r="X33" i="27" s="1"/>
  <c r="Z33" i="27" s="1"/>
  <c r="T31" i="27"/>
  <c r="Q31" i="27"/>
  <c r="T30" i="27"/>
  <c r="Q30" i="27"/>
  <c r="T29" i="27"/>
  <c r="Q29" i="27"/>
  <c r="X30" i="27" s="1"/>
  <c r="T28" i="27"/>
  <c r="Q28" i="27"/>
  <c r="X28" i="27" s="1"/>
  <c r="Z28" i="27" s="1"/>
  <c r="H28" i="27"/>
  <c r="I28" i="27" s="1"/>
  <c r="T27" i="27"/>
  <c r="Q27" i="27"/>
  <c r="T26" i="27"/>
  <c r="Q26" i="27"/>
  <c r="X27" i="27" s="1"/>
  <c r="T25" i="27"/>
  <c r="Q25" i="27"/>
  <c r="T24" i="27"/>
  <c r="Q24" i="27"/>
  <c r="T23" i="27"/>
  <c r="Q23" i="27"/>
  <c r="T22" i="27"/>
  <c r="Q22" i="27"/>
  <c r="AB23" i="27" s="1"/>
  <c r="AA23" i="27" s="1"/>
  <c r="H22" i="27"/>
  <c r="T21" i="27"/>
  <c r="Q21" i="27"/>
  <c r="AB21" i="27" s="1"/>
  <c r="AA21" i="27" s="1"/>
  <c r="T20" i="27"/>
  <c r="Q20" i="27"/>
  <c r="T19" i="27"/>
  <c r="Q19" i="27"/>
  <c r="T18" i="27"/>
  <c r="Q18" i="27"/>
  <c r="X19" i="27" s="1"/>
  <c r="Z19" i="27" s="1"/>
  <c r="T17" i="27"/>
  <c r="Q17" i="27"/>
  <c r="X18" i="27" s="1"/>
  <c r="T16" i="27"/>
  <c r="Q16" i="27"/>
  <c r="X16" i="27" s="1"/>
  <c r="H16" i="27"/>
  <c r="I16" i="27" s="1"/>
  <c r="T15" i="27"/>
  <c r="Q15" i="27"/>
  <c r="AB14" i="27"/>
  <c r="AA14" i="27" s="1"/>
  <c r="T14" i="27"/>
  <c r="Q14" i="27"/>
  <c r="AB15" i="27" s="1"/>
  <c r="AA15" i="27" s="1"/>
  <c r="T13" i="27"/>
  <c r="Q13" i="27"/>
  <c r="X14" i="27" s="1"/>
  <c r="Y14" i="27" s="1"/>
  <c r="T12" i="27"/>
  <c r="Q12" i="27"/>
  <c r="X13" i="27" s="1"/>
  <c r="T11" i="27"/>
  <c r="Q11" i="27"/>
  <c r="T10" i="27"/>
  <c r="Q10" i="27"/>
  <c r="H10" i="27"/>
  <c r="T69" i="26"/>
  <c r="Q69" i="26"/>
  <c r="T68" i="26"/>
  <c r="Q68" i="26"/>
  <c r="T67" i="26"/>
  <c r="Q67" i="26"/>
  <c r="T66" i="26"/>
  <c r="Q66" i="26"/>
  <c r="T65" i="26"/>
  <c r="Q65" i="26"/>
  <c r="T64" i="26"/>
  <c r="Q64" i="26"/>
  <c r="X64" i="26" s="1"/>
  <c r="H64" i="26"/>
  <c r="I64" i="26" s="1"/>
  <c r="T63" i="26"/>
  <c r="Q63" i="26"/>
  <c r="T62" i="26"/>
  <c r="Q62" i="26"/>
  <c r="X63" i="26" s="1"/>
  <c r="T61" i="26"/>
  <c r="Q61" i="26"/>
  <c r="AB62" i="26" s="1"/>
  <c r="AA62" i="26" s="1"/>
  <c r="T60" i="26"/>
  <c r="Q60" i="26"/>
  <c r="T59" i="26"/>
  <c r="Q59" i="26"/>
  <c r="AB60" i="26" s="1"/>
  <c r="AA60" i="26" s="1"/>
  <c r="T58" i="26"/>
  <c r="Q58" i="26"/>
  <c r="H58" i="26"/>
  <c r="T57" i="26"/>
  <c r="Q57" i="26"/>
  <c r="T56" i="26"/>
  <c r="Q56" i="26"/>
  <c r="AB57" i="26" s="1"/>
  <c r="AA57" i="26" s="1"/>
  <c r="T55" i="26"/>
  <c r="Q55" i="26"/>
  <c r="T54" i="26"/>
  <c r="Q54" i="26"/>
  <c r="T53" i="26"/>
  <c r="Q53" i="26"/>
  <c r="T52" i="26"/>
  <c r="Q52" i="26"/>
  <c r="X53" i="26" s="1"/>
  <c r="Z53" i="26" s="1"/>
  <c r="H52" i="26"/>
  <c r="I52" i="26" s="1"/>
  <c r="T51" i="26"/>
  <c r="Q51" i="26"/>
  <c r="T50" i="26"/>
  <c r="Q50" i="26"/>
  <c r="T49" i="26"/>
  <c r="Q49" i="26"/>
  <c r="X50" i="26" s="1"/>
  <c r="Z50" i="26" s="1"/>
  <c r="T48" i="26"/>
  <c r="Q48" i="26"/>
  <c r="T47" i="26"/>
  <c r="Q47" i="26"/>
  <c r="AB48" i="26" s="1"/>
  <c r="AA48" i="26" s="1"/>
  <c r="T46" i="26"/>
  <c r="Q46" i="26"/>
  <c r="H46" i="26"/>
  <c r="I46" i="26" s="1"/>
  <c r="T45" i="26"/>
  <c r="Q45" i="26"/>
  <c r="T44" i="26"/>
  <c r="Q44" i="26"/>
  <c r="AB45" i="26" s="1"/>
  <c r="AA45" i="26" s="1"/>
  <c r="T43" i="26"/>
  <c r="Q43" i="26"/>
  <c r="T42" i="26"/>
  <c r="Q42" i="26"/>
  <c r="AB43" i="26" s="1"/>
  <c r="AA43" i="26" s="1"/>
  <c r="T41" i="26"/>
  <c r="Q41" i="26"/>
  <c r="T40" i="26"/>
  <c r="Q40" i="26"/>
  <c r="AB40" i="26" s="1"/>
  <c r="AA40" i="26" s="1"/>
  <c r="H40" i="26"/>
  <c r="I40" i="26" s="1"/>
  <c r="T39" i="26"/>
  <c r="Q39" i="26"/>
  <c r="T38" i="26"/>
  <c r="Q38" i="26"/>
  <c r="AB39" i="26" s="1"/>
  <c r="AA39" i="26" s="1"/>
  <c r="T37" i="26"/>
  <c r="Q37" i="26"/>
  <c r="T36" i="26"/>
  <c r="Q36" i="26"/>
  <c r="T35" i="26"/>
  <c r="Q35" i="26"/>
  <c r="AB34" i="26"/>
  <c r="AA34" i="26" s="1"/>
  <c r="T34" i="26"/>
  <c r="Q34" i="26"/>
  <c r="AB35" i="26" s="1"/>
  <c r="AA35" i="26" s="1"/>
  <c r="H34" i="26"/>
  <c r="I34" i="26" s="1"/>
  <c r="T33" i="26"/>
  <c r="Q33" i="26"/>
  <c r="AB33" i="26" s="1"/>
  <c r="AA33" i="26" s="1"/>
  <c r="T32" i="26"/>
  <c r="Q32" i="26"/>
  <c r="T31" i="26"/>
  <c r="Q31" i="26"/>
  <c r="AB32" i="26" s="1"/>
  <c r="AA32" i="26" s="1"/>
  <c r="T30" i="26"/>
  <c r="Q30" i="26"/>
  <c r="AB31" i="26" s="1"/>
  <c r="AA31" i="26" s="1"/>
  <c r="T29" i="26"/>
  <c r="Q29" i="26"/>
  <c r="X28" i="26"/>
  <c r="Z28" i="26" s="1"/>
  <c r="T28" i="26"/>
  <c r="Q28" i="26"/>
  <c r="H28" i="26"/>
  <c r="I28" i="26" s="1"/>
  <c r="T27" i="26"/>
  <c r="Q27" i="26"/>
  <c r="T26" i="26"/>
  <c r="Q26" i="26"/>
  <c r="T25" i="26"/>
  <c r="Q25" i="26"/>
  <c r="AB26" i="26" s="1"/>
  <c r="AA26" i="26" s="1"/>
  <c r="T24" i="26"/>
  <c r="Q24" i="26"/>
  <c r="AB25" i="26" s="1"/>
  <c r="AA25" i="26" s="1"/>
  <c r="T23" i="26"/>
  <c r="Q23" i="26"/>
  <c r="T22" i="26"/>
  <c r="Q22" i="26"/>
  <c r="AB23" i="26" s="1"/>
  <c r="AA23" i="26" s="1"/>
  <c r="H22" i="26"/>
  <c r="T21" i="26"/>
  <c r="Q21" i="26"/>
  <c r="T20" i="26"/>
  <c r="Q20" i="26"/>
  <c r="T19" i="26"/>
  <c r="Q19" i="26"/>
  <c r="AB20" i="26" s="1"/>
  <c r="AA20" i="26" s="1"/>
  <c r="T18" i="26"/>
  <c r="Q18" i="26"/>
  <c r="T17" i="26"/>
  <c r="Q17" i="26"/>
  <c r="AB18" i="26" s="1"/>
  <c r="AA18" i="26" s="1"/>
  <c r="T16" i="26"/>
  <c r="Q16" i="26"/>
  <c r="H16" i="26"/>
  <c r="I16" i="26" s="1"/>
  <c r="T15" i="26"/>
  <c r="Q15" i="26"/>
  <c r="X15" i="26" s="1"/>
  <c r="Z15" i="26" s="1"/>
  <c r="T14" i="26"/>
  <c r="Q14" i="26"/>
  <c r="T13" i="26"/>
  <c r="Q13" i="26"/>
  <c r="AB14" i="26" s="1"/>
  <c r="AA14" i="26" s="1"/>
  <c r="T12" i="26"/>
  <c r="Q12" i="26"/>
  <c r="T11" i="26"/>
  <c r="Q11" i="26"/>
  <c r="T10" i="26"/>
  <c r="Q10" i="26"/>
  <c r="H10" i="26"/>
  <c r="K56" i="31"/>
  <c r="K39" i="32"/>
  <c r="K31" i="28"/>
  <c r="K14" i="27"/>
  <c r="K12" i="33"/>
  <c r="K54" i="33"/>
  <c r="K60" i="30"/>
  <c r="K47" i="30"/>
  <c r="K17" i="31"/>
  <c r="K45" i="28"/>
  <c r="K21" i="28"/>
  <c r="K33" i="28"/>
  <c r="K57" i="30"/>
  <c r="K67" i="32"/>
  <c r="K63" i="31"/>
  <c r="K62" i="26"/>
  <c r="K57" i="27"/>
  <c r="K43" i="29"/>
  <c r="K36" i="32"/>
  <c r="K13" i="30"/>
  <c r="K47" i="29"/>
  <c r="K62" i="34"/>
  <c r="K63" i="27"/>
  <c r="K15" i="32"/>
  <c r="K60" i="33"/>
  <c r="K23" i="29"/>
  <c r="K69" i="30"/>
  <c r="K47" i="32"/>
  <c r="K30" i="29"/>
  <c r="K38" i="32"/>
  <c r="K18" i="31"/>
  <c r="K61" i="29"/>
  <c r="K68" i="30"/>
  <c r="K24" i="34"/>
  <c r="K42" i="27"/>
  <c r="K23" i="32"/>
  <c r="K55" i="26"/>
  <c r="K11" i="27"/>
  <c r="K32" i="26"/>
  <c r="K20" i="27"/>
  <c r="K26" i="28"/>
  <c r="K32" i="34"/>
  <c r="K41" i="34"/>
  <c r="K18" i="27"/>
  <c r="K48" i="27"/>
  <c r="K62" i="33"/>
  <c r="K33" i="33"/>
  <c r="K59" i="34"/>
  <c r="K35" i="30"/>
  <c r="K27" i="32"/>
  <c r="K62" i="29"/>
  <c r="K37" i="29"/>
  <c r="K56" i="28"/>
  <c r="K41" i="29"/>
  <c r="K67" i="26"/>
  <c r="K21" i="32"/>
  <c r="K14" i="33"/>
  <c r="K26" i="26"/>
  <c r="K49" i="32"/>
  <c r="K48" i="33"/>
  <c r="K55" i="27"/>
  <c r="K23" i="28"/>
  <c r="K11" i="26"/>
  <c r="K15" i="29"/>
  <c r="K59" i="26"/>
  <c r="K60" i="31"/>
  <c r="K45" i="29"/>
  <c r="K35" i="26"/>
  <c r="K69" i="32"/>
  <c r="K11" i="34"/>
  <c r="K57" i="34"/>
  <c r="K59" i="33"/>
  <c r="K56" i="26"/>
  <c r="K55" i="32"/>
  <c r="K27" i="29"/>
  <c r="K44" i="29"/>
  <c r="K21" i="34"/>
  <c r="K65" i="31"/>
  <c r="K67" i="28"/>
  <c r="K27" i="33"/>
  <c r="K17" i="29"/>
  <c r="K45" i="31"/>
  <c r="K54" i="26"/>
  <c r="K41" i="30"/>
  <c r="K65" i="29"/>
  <c r="K60" i="32"/>
  <c r="K47" i="31"/>
  <c r="K11" i="33"/>
  <c r="K41" i="33"/>
  <c r="K19" i="31"/>
  <c r="K61" i="26"/>
  <c r="K67" i="33"/>
  <c r="K53" i="30"/>
  <c r="K27" i="28"/>
  <c r="K38" i="28"/>
  <c r="K57" i="31"/>
  <c r="K53" i="26"/>
  <c r="K39" i="29"/>
  <c r="K66" i="30"/>
  <c r="K12" i="29"/>
  <c r="K59" i="29"/>
  <c r="K29" i="34"/>
  <c r="K17" i="34"/>
  <c r="K57" i="33"/>
  <c r="K48" i="34"/>
  <c r="K29" i="28"/>
  <c r="K30" i="28"/>
  <c r="K56" i="29"/>
  <c r="K20" i="29"/>
  <c r="K19" i="28"/>
  <c r="K68" i="26"/>
  <c r="K32" i="27"/>
  <c r="K32" i="33"/>
  <c r="K33" i="32"/>
  <c r="K42" i="28"/>
  <c r="K42" i="31"/>
  <c r="K59" i="32"/>
  <c r="K41" i="28"/>
  <c r="K27" i="30"/>
  <c r="K49" i="29"/>
  <c r="K54" i="29"/>
  <c r="K63" i="32"/>
  <c r="K53" i="28"/>
  <c r="K31" i="26"/>
  <c r="K18" i="30"/>
  <c r="K65" i="34"/>
  <c r="K53" i="29"/>
  <c r="K48" i="31"/>
  <c r="K42" i="30"/>
  <c r="K45" i="34"/>
  <c r="K27" i="27"/>
  <c r="K45" i="26"/>
  <c r="K14" i="31"/>
  <c r="K36" i="29"/>
  <c r="K13" i="32"/>
  <c r="K59" i="27"/>
  <c r="K32" i="28"/>
  <c r="K45" i="27"/>
  <c r="K55" i="34"/>
  <c r="K49" i="27"/>
  <c r="K21" i="26"/>
  <c r="K17" i="27"/>
  <c r="K14" i="34"/>
  <c r="K12" i="30"/>
  <c r="K51" i="32"/>
  <c r="K35" i="29"/>
  <c r="K31" i="32"/>
  <c r="K39" i="33"/>
  <c r="K48" i="28"/>
  <c r="K56" i="27"/>
  <c r="K66" i="28"/>
  <c r="K30" i="30"/>
  <c r="K23" i="34"/>
  <c r="K47" i="27"/>
  <c r="K68" i="33"/>
  <c r="K39" i="26"/>
  <c r="K23" i="33"/>
  <c r="K39" i="28"/>
  <c r="K60" i="27"/>
  <c r="K15" i="33"/>
  <c r="K43" i="34"/>
  <c r="K25" i="28"/>
  <c r="K24" i="26"/>
  <c r="K15" i="27"/>
  <c r="K20" i="34"/>
  <c r="K51" i="33"/>
  <c r="K30" i="26"/>
  <c r="K44" i="33"/>
  <c r="K44" i="31"/>
  <c r="K44" i="30"/>
  <c r="K29" i="30"/>
  <c r="K24" i="28"/>
  <c r="K67" i="31"/>
  <c r="K30" i="31"/>
  <c r="K44" i="32"/>
  <c r="K25" i="34"/>
  <c r="K18" i="26"/>
  <c r="K19" i="33"/>
  <c r="K13" i="34"/>
  <c r="K67" i="27"/>
  <c r="K62" i="27"/>
  <c r="K18" i="29"/>
  <c r="K17" i="32"/>
  <c r="K36" i="30"/>
  <c r="K66" i="34"/>
  <c r="K54" i="30"/>
  <c r="K37" i="33"/>
  <c r="K33" i="34"/>
  <c r="K11" i="30"/>
  <c r="K13" i="33"/>
  <c r="K12" i="26"/>
  <c r="K24" i="31"/>
  <c r="K53" i="33"/>
  <c r="K63" i="33"/>
  <c r="K65" i="27"/>
  <c r="K49" i="34"/>
  <c r="K62" i="31"/>
  <c r="K36" i="27"/>
  <c r="K68" i="28"/>
  <c r="K65" i="30"/>
  <c r="K63" i="26"/>
  <c r="K12" i="32"/>
  <c r="K51" i="26"/>
  <c r="K26" i="32"/>
  <c r="K69" i="31"/>
  <c r="K24" i="30"/>
  <c r="K69" i="26"/>
  <c r="K29" i="26"/>
  <c r="K50" i="31"/>
  <c r="K63" i="29"/>
  <c r="K44" i="28"/>
  <c r="K13" i="29"/>
  <c r="K21" i="30"/>
  <c r="K38" i="33"/>
  <c r="K20" i="28"/>
  <c r="K65" i="33"/>
  <c r="K37" i="26"/>
  <c r="K55" i="28"/>
  <c r="K11" i="28"/>
  <c r="K69" i="34"/>
  <c r="K63" i="28"/>
  <c r="K29" i="29"/>
  <c r="K25" i="33"/>
  <c r="K18" i="28"/>
  <c r="K15" i="30"/>
  <c r="K67" i="30"/>
  <c r="K12" i="31"/>
  <c r="K36" i="31"/>
  <c r="K55" i="33"/>
  <c r="K49" i="28"/>
  <c r="K26" i="33"/>
  <c r="K60" i="29"/>
  <c r="K43" i="32"/>
  <c r="K24" i="33"/>
  <c r="K19" i="29"/>
  <c r="K39" i="27"/>
  <c r="K38" i="29"/>
  <c r="K24" i="27"/>
  <c r="K44" i="26"/>
  <c r="K41" i="31"/>
  <c r="K20" i="30"/>
  <c r="K36" i="33"/>
  <c r="K66" i="27"/>
  <c r="K38" i="30"/>
  <c r="K37" i="28"/>
  <c r="K65" i="28"/>
  <c r="K12" i="27"/>
  <c r="K50" i="26"/>
  <c r="K53" i="32"/>
  <c r="K51" i="31"/>
  <c r="K12" i="28"/>
  <c r="K61" i="33"/>
  <c r="K31" i="29"/>
  <c r="K51" i="27"/>
  <c r="K48" i="26"/>
  <c r="K14" i="29"/>
  <c r="K21" i="31"/>
  <c r="K29" i="27"/>
  <c r="K41" i="26"/>
  <c r="K11" i="32"/>
  <c r="K42" i="33"/>
  <c r="K39" i="34"/>
  <c r="K57" i="26"/>
  <c r="K47" i="26"/>
  <c r="K32" i="30"/>
  <c r="K63" i="30"/>
  <c r="K33" i="29"/>
  <c r="K63" i="34"/>
  <c r="K31" i="31"/>
  <c r="K27" i="31"/>
  <c r="K65" i="32"/>
  <c r="K67" i="34"/>
  <c r="K48" i="30"/>
  <c r="K54" i="31"/>
  <c r="K68" i="31"/>
  <c r="K66" i="29"/>
  <c r="K14" i="28"/>
  <c r="K26" i="34"/>
  <c r="K60" i="26"/>
  <c r="K48" i="29"/>
  <c r="K60" i="34"/>
  <c r="K31" i="27"/>
  <c r="K36" i="28"/>
  <c r="K15" i="31"/>
  <c r="K12" i="34"/>
  <c r="K38" i="31"/>
  <c r="K54" i="34"/>
  <c r="K26" i="29"/>
  <c r="K61" i="27"/>
  <c r="K50" i="32"/>
  <c r="K18" i="34"/>
  <c r="K68" i="29"/>
  <c r="K21" i="27"/>
  <c r="K62" i="32"/>
  <c r="K14" i="30"/>
  <c r="K20" i="26"/>
  <c r="K51" i="29"/>
  <c r="K56" i="33"/>
  <c r="K33" i="30"/>
  <c r="K41" i="32"/>
  <c r="K32" i="32"/>
  <c r="K47" i="28"/>
  <c r="K61" i="30"/>
  <c r="K49" i="31"/>
  <c r="K15" i="28"/>
  <c r="K26" i="30"/>
  <c r="K69" i="28"/>
  <c r="K25" i="32"/>
  <c r="K43" i="27"/>
  <c r="K51" i="34"/>
  <c r="K31" i="33"/>
  <c r="K66" i="33"/>
  <c r="K39" i="30"/>
  <c r="K50" i="29"/>
  <c r="K50" i="27"/>
  <c r="K38" i="27"/>
  <c r="K45" i="32"/>
  <c r="K29" i="31"/>
  <c r="K38" i="34"/>
  <c r="K11" i="31"/>
  <c r="K50" i="30"/>
  <c r="K61" i="31"/>
  <c r="K50" i="34"/>
  <c r="K51" i="30"/>
  <c r="K37" i="30"/>
  <c r="K69" i="33"/>
  <c r="K51" i="28"/>
  <c r="K37" i="27"/>
  <c r="K37" i="31"/>
  <c r="K43" i="31"/>
  <c r="K36" i="26"/>
  <c r="K44" i="27"/>
  <c r="K35" i="34"/>
  <c r="K53" i="27"/>
  <c r="K35" i="32"/>
  <c r="K17" i="26"/>
  <c r="K23" i="26"/>
  <c r="K41" i="27"/>
  <c r="K42" i="34"/>
  <c r="K39" i="31"/>
  <c r="K62" i="30"/>
  <c r="K59" i="30"/>
  <c r="K19" i="30"/>
  <c r="K25" i="29"/>
  <c r="K69" i="29"/>
  <c r="K43" i="26"/>
  <c r="K49" i="30"/>
  <c r="K47" i="34"/>
  <c r="K59" i="28"/>
  <c r="K32" i="31"/>
  <c r="K53" i="31"/>
  <c r="K48" i="32"/>
  <c r="K43" i="28"/>
  <c r="K13" i="26"/>
  <c r="K23" i="27"/>
  <c r="K20" i="33"/>
  <c r="K59" i="31"/>
  <c r="K61" i="34"/>
  <c r="K54" i="32"/>
  <c r="K67" i="29"/>
  <c r="K50" i="33"/>
  <c r="K60" i="28"/>
  <c r="K18" i="32"/>
  <c r="K35" i="31"/>
  <c r="K43" i="30"/>
  <c r="K17" i="33"/>
  <c r="K65" i="26"/>
  <c r="K45" i="30"/>
  <c r="K31" i="30"/>
  <c r="K13" i="28"/>
  <c r="K17" i="30"/>
  <c r="K23" i="30"/>
  <c r="K23" i="31"/>
  <c r="K62" i="28"/>
  <c r="K55" i="31"/>
  <c r="K14" i="32"/>
  <c r="K35" i="33"/>
  <c r="K68" i="32"/>
  <c r="K56" i="30"/>
  <c r="K57" i="28"/>
  <c r="K56" i="34"/>
  <c r="K14" i="26"/>
  <c r="K24" i="32"/>
  <c r="K49" i="33"/>
  <c r="K29" i="32"/>
  <c r="K19" i="34"/>
  <c r="K30" i="32"/>
  <c r="K19" i="27"/>
  <c r="K37" i="34"/>
  <c r="K19" i="26"/>
  <c r="K56" i="32"/>
  <c r="K33" i="27"/>
  <c r="K11" i="29"/>
  <c r="K25" i="26"/>
  <c r="K20" i="31"/>
  <c r="K61" i="32"/>
  <c r="K26" i="31"/>
  <c r="K33" i="31"/>
  <c r="K32" i="29"/>
  <c r="K33" i="26"/>
  <c r="K30" i="33"/>
  <c r="K57" i="32"/>
  <c r="K24" i="29"/>
  <c r="K27" i="34"/>
  <c r="K44" i="34"/>
  <c r="K66" i="32"/>
  <c r="K42" i="29"/>
  <c r="K25" i="31"/>
  <c r="K61" i="28"/>
  <c r="K15" i="34"/>
  <c r="K29" i="33"/>
  <c r="K21" i="33"/>
  <c r="K30" i="27"/>
  <c r="K13" i="27"/>
  <c r="K17" i="28"/>
  <c r="K66" i="31"/>
  <c r="K13" i="31"/>
  <c r="K43" i="33"/>
  <c r="K45" i="33"/>
  <c r="K27" i="26"/>
  <c r="K50" i="28"/>
  <c r="K57" i="29"/>
  <c r="K47" i="33"/>
  <c r="K35" i="28"/>
  <c r="K26" i="27"/>
  <c r="K69" i="27"/>
  <c r="K30" i="34"/>
  <c r="K35" i="27"/>
  <c r="K55" i="30"/>
  <c r="K37" i="32"/>
  <c r="K53" i="34"/>
  <c r="K68" i="27"/>
  <c r="K18" i="33"/>
  <c r="K31" i="34"/>
  <c r="K36" i="34"/>
  <c r="K21" i="29"/>
  <c r="K42" i="26"/>
  <c r="K20" i="32"/>
  <c r="K42" i="32"/>
  <c r="K66" i="26"/>
  <c r="K15" i="26"/>
  <c r="K55" i="29"/>
  <c r="K49" i="26"/>
  <c r="K54" i="28"/>
  <c r="K68" i="34"/>
  <c r="K25" i="27"/>
  <c r="K38" i="26"/>
  <c r="K54" i="27"/>
  <c r="K19" i="32"/>
  <c r="K25" i="30"/>
  <c r="Y61" i="28" l="1"/>
  <c r="Z61" i="28"/>
  <c r="Z18" i="29"/>
  <c r="Y18" i="29"/>
  <c r="AC18" i="29" s="1"/>
  <c r="X31" i="26"/>
  <c r="Y31" i="26" s="1"/>
  <c r="X45" i="26"/>
  <c r="Y45" i="26" s="1"/>
  <c r="X62" i="26"/>
  <c r="Y62" i="26" s="1"/>
  <c r="AB17" i="27"/>
  <c r="AA17" i="27" s="1"/>
  <c r="X67" i="27"/>
  <c r="Z67" i="27" s="1"/>
  <c r="X65" i="28"/>
  <c r="X15" i="29"/>
  <c r="Z15" i="29" s="1"/>
  <c r="AB37" i="29"/>
  <c r="AA37" i="29" s="1"/>
  <c r="X37" i="29"/>
  <c r="Z37" i="29" s="1"/>
  <c r="Z49" i="29"/>
  <c r="AC63" i="29"/>
  <c r="Z63" i="29"/>
  <c r="AB69" i="29"/>
  <c r="AA69" i="29" s="1"/>
  <c r="X68" i="29"/>
  <c r="Z68" i="29" s="1"/>
  <c r="AC17" i="30"/>
  <c r="Z18" i="30"/>
  <c r="Y18" i="30"/>
  <c r="AB32" i="30"/>
  <c r="AA32" i="30" s="1"/>
  <c r="X32" i="30"/>
  <c r="AB63" i="30"/>
  <c r="AA63" i="30" s="1"/>
  <c r="X63" i="30"/>
  <c r="Y65" i="30"/>
  <c r="AC65" i="30" s="1"/>
  <c r="Z65" i="30"/>
  <c r="Z29" i="31"/>
  <c r="Y29" i="31"/>
  <c r="Z49" i="31"/>
  <c r="Y49" i="31"/>
  <c r="AB67" i="31"/>
  <c r="AA67" i="31" s="1"/>
  <c r="X67" i="31"/>
  <c r="Z67" i="31" s="1"/>
  <c r="Z30" i="32"/>
  <c r="X50" i="32"/>
  <c r="X49" i="32"/>
  <c r="Y52" i="32"/>
  <c r="AC52" i="32" s="1"/>
  <c r="Z52" i="32"/>
  <c r="Z61" i="33"/>
  <c r="Y61" i="33"/>
  <c r="AB15" i="26"/>
  <c r="AA15" i="26" s="1"/>
  <c r="AB29" i="26"/>
  <c r="AA29" i="26" s="1"/>
  <c r="AB28" i="26"/>
  <c r="AA28" i="26" s="1"/>
  <c r="X33" i="26"/>
  <c r="Z33" i="26" s="1"/>
  <c r="X36" i="26"/>
  <c r="Z36" i="26" s="1"/>
  <c r="AB59" i="26"/>
  <c r="AA59" i="26" s="1"/>
  <c r="X65" i="26"/>
  <c r="Y65" i="26" s="1"/>
  <c r="AC65" i="26" s="1"/>
  <c r="X15" i="27"/>
  <c r="Z15" i="27" s="1"/>
  <c r="AB26" i="27"/>
  <c r="AA26" i="27" s="1"/>
  <c r="X31" i="27"/>
  <c r="Z31" i="27" s="1"/>
  <c r="AB31" i="27"/>
  <c r="AA31" i="27" s="1"/>
  <c r="AB45" i="27"/>
  <c r="AA45" i="27" s="1"/>
  <c r="AB60" i="27"/>
  <c r="AA60" i="27" s="1"/>
  <c r="AB62" i="27"/>
  <c r="AA62" i="27" s="1"/>
  <c r="X20" i="28"/>
  <c r="Z20" i="28" s="1"/>
  <c r="AB24" i="28"/>
  <c r="AA24" i="28" s="1"/>
  <c r="X39" i="28"/>
  <c r="Y47" i="28"/>
  <c r="X51" i="28"/>
  <c r="Z51" i="28" s="1"/>
  <c r="X52" i="28"/>
  <c r="AB53" i="28"/>
  <c r="AA53" i="28" s="1"/>
  <c r="X56" i="28"/>
  <c r="Z56" i="28" s="1"/>
  <c r="X59" i="28"/>
  <c r="Z59" i="28" s="1"/>
  <c r="AB61" i="28"/>
  <c r="AA61" i="28" s="1"/>
  <c r="AB64" i="28"/>
  <c r="AA64" i="28" s="1"/>
  <c r="Z66" i="28"/>
  <c r="X14" i="29"/>
  <c r="Z14" i="29" s="1"/>
  <c r="X20" i="29"/>
  <c r="Z20" i="29" s="1"/>
  <c r="X23" i="29"/>
  <c r="Z23" i="29" s="1"/>
  <c r="AB22" i="29"/>
  <c r="AA22" i="29" s="1"/>
  <c r="AB49" i="29"/>
  <c r="AA49" i="29" s="1"/>
  <c r="AC49" i="29" s="1"/>
  <c r="AB67" i="29"/>
  <c r="AA67" i="29" s="1"/>
  <c r="AB66" i="29"/>
  <c r="AA66" i="29" s="1"/>
  <c r="Z17" i="30"/>
  <c r="AB35" i="30"/>
  <c r="AA35" i="30" s="1"/>
  <c r="X34" i="30"/>
  <c r="Y45" i="30"/>
  <c r="Z45" i="30"/>
  <c r="X48" i="30"/>
  <c r="AB22" i="31"/>
  <c r="AA22" i="31" s="1"/>
  <c r="X22" i="31"/>
  <c r="Z22" i="31" s="1"/>
  <c r="AB23" i="31"/>
  <c r="AA23" i="31" s="1"/>
  <c r="X27" i="31"/>
  <c r="Z27" i="31" s="1"/>
  <c r="AB31" i="31"/>
  <c r="AA31" i="31" s="1"/>
  <c r="X31" i="31"/>
  <c r="X44" i="31"/>
  <c r="Z44" i="31" s="1"/>
  <c r="Z57" i="31"/>
  <c r="X61" i="31"/>
  <c r="Z64" i="31"/>
  <c r="Y64" i="31"/>
  <c r="X44" i="26"/>
  <c r="Z44" i="26" s="1"/>
  <c r="X47" i="26"/>
  <c r="AB49" i="26"/>
  <c r="AA49" i="26" s="1"/>
  <c r="AB54" i="26"/>
  <c r="AA54" i="26" s="1"/>
  <c r="X57" i="26"/>
  <c r="Z57" i="26" s="1"/>
  <c r="AB67" i="26"/>
  <c r="AA67" i="26" s="1"/>
  <c r="AB28" i="27"/>
  <c r="AA28" i="27" s="1"/>
  <c r="X34" i="27"/>
  <c r="AB35" i="27"/>
  <c r="AA35" i="27" s="1"/>
  <c r="AB46" i="27"/>
  <c r="AA46" i="27" s="1"/>
  <c r="AB66" i="27"/>
  <c r="AA66" i="27" s="1"/>
  <c r="AB25" i="28"/>
  <c r="AA25" i="28" s="1"/>
  <c r="X27" i="28"/>
  <c r="Z27" i="28" s="1"/>
  <c r="X32" i="28"/>
  <c r="X33" i="28"/>
  <c r="AB48" i="28"/>
  <c r="AA48" i="28" s="1"/>
  <c r="X63" i="28"/>
  <c r="Z63" i="28" s="1"/>
  <c r="X64" i="28"/>
  <c r="AB68" i="28"/>
  <c r="AA68" i="28" s="1"/>
  <c r="X68" i="28"/>
  <c r="Z68" i="28" s="1"/>
  <c r="AB24" i="29"/>
  <c r="AA24" i="29" s="1"/>
  <c r="AB29" i="29"/>
  <c r="AA29" i="29" s="1"/>
  <c r="X32" i="29"/>
  <c r="X34" i="29"/>
  <c r="Y34" i="29" s="1"/>
  <c r="AB35" i="29"/>
  <c r="AA35" i="29" s="1"/>
  <c r="X35" i="29"/>
  <c r="AB36" i="29"/>
  <c r="AA36" i="29" s="1"/>
  <c r="AB41" i="29"/>
  <c r="AA41" i="29" s="1"/>
  <c r="X40" i="29"/>
  <c r="Z40" i="29" s="1"/>
  <c r="AB53" i="29"/>
  <c r="AA53" i="29" s="1"/>
  <c r="X52" i="29"/>
  <c r="X31" i="30"/>
  <c r="AB31" i="30"/>
  <c r="AA31" i="30" s="1"/>
  <c r="X62" i="30"/>
  <c r="AB62" i="30"/>
  <c r="AA62" i="30" s="1"/>
  <c r="X30" i="31"/>
  <c r="Z30" i="31" s="1"/>
  <c r="X43" i="31"/>
  <c r="AB50" i="31"/>
  <c r="AA50" i="31" s="1"/>
  <c r="X50" i="31"/>
  <c r="Z50" i="31" s="1"/>
  <c r="X60" i="31"/>
  <c r="X63" i="31"/>
  <c r="X66" i="31"/>
  <c r="Y32" i="32"/>
  <c r="Z32" i="32"/>
  <c r="AB67" i="32"/>
  <c r="AA67" i="32" s="1"/>
  <c r="X67" i="32"/>
  <c r="X66" i="32"/>
  <c r="AB63" i="26"/>
  <c r="AA63" i="26" s="1"/>
  <c r="X66" i="26"/>
  <c r="Y66" i="26" s="1"/>
  <c r="X32" i="27"/>
  <c r="AB37" i="27"/>
  <c r="AA37" i="27" s="1"/>
  <c r="X48" i="27"/>
  <c r="AB21" i="28"/>
  <c r="AA21" i="28" s="1"/>
  <c r="X23" i="28"/>
  <c r="Z23" i="28" s="1"/>
  <c r="AB37" i="28"/>
  <c r="AA37" i="28" s="1"/>
  <c r="AB47" i="28"/>
  <c r="AA47" i="28" s="1"/>
  <c r="AB54" i="28"/>
  <c r="AA54" i="28" s="1"/>
  <c r="AB21" i="29"/>
  <c r="AA21" i="29" s="1"/>
  <c r="X31" i="29"/>
  <c r="AB57" i="29"/>
  <c r="AA57" i="29" s="1"/>
  <c r="AB60" i="29"/>
  <c r="AA60" i="29" s="1"/>
  <c r="Z16" i="30"/>
  <c r="Y16" i="30"/>
  <c r="AC16" i="30" s="1"/>
  <c r="X33" i="30"/>
  <c r="Z33" i="30" s="1"/>
  <c r="X35" i="30"/>
  <c r="Z52" i="30"/>
  <c r="Y52" i="30"/>
  <c r="AC52" i="30" s="1"/>
  <c r="X26" i="31"/>
  <c r="AB29" i="31"/>
  <c r="AA29" i="31" s="1"/>
  <c r="X28" i="31"/>
  <c r="AB28" i="31"/>
  <c r="AA28" i="31" s="1"/>
  <c r="Z31" i="32"/>
  <c r="Y31" i="32"/>
  <c r="AC31" i="32" s="1"/>
  <c r="X26" i="29"/>
  <c r="AB26" i="29"/>
  <c r="AA26" i="29" s="1"/>
  <c r="X43" i="29"/>
  <c r="Z43" i="29" s="1"/>
  <c r="AB43" i="29"/>
  <c r="AA43" i="29" s="1"/>
  <c r="AB56" i="29"/>
  <c r="AA56" i="29" s="1"/>
  <c r="X13" i="30"/>
  <c r="AB17" i="30"/>
  <c r="AA17" i="30" s="1"/>
  <c r="AB37" i="30"/>
  <c r="AA37" i="30" s="1"/>
  <c r="X47" i="30"/>
  <c r="X49" i="30"/>
  <c r="X64" i="30"/>
  <c r="AB64" i="30"/>
  <c r="AA64" i="30" s="1"/>
  <c r="X66" i="30"/>
  <c r="X67" i="30"/>
  <c r="Z67" i="30" s="1"/>
  <c r="X18" i="31"/>
  <c r="Y18" i="31" s="1"/>
  <c r="X19" i="31"/>
  <c r="Z19" i="31" s="1"/>
  <c r="X35" i="31"/>
  <c r="X36" i="31"/>
  <c r="Z36" i="31" s="1"/>
  <c r="X41" i="31"/>
  <c r="Z41" i="31" s="1"/>
  <c r="X46" i="31"/>
  <c r="AB48" i="31"/>
  <c r="AA48" i="31" s="1"/>
  <c r="X52" i="31"/>
  <c r="X53" i="31"/>
  <c r="Z53" i="31" s="1"/>
  <c r="X62" i="31"/>
  <c r="X65" i="31"/>
  <c r="AB17" i="32"/>
  <c r="AA17" i="32" s="1"/>
  <c r="X16" i="32"/>
  <c r="X17" i="32"/>
  <c r="Y17" i="32" s="1"/>
  <c r="AC17" i="32" s="1"/>
  <c r="X18" i="32"/>
  <c r="Y19" i="32"/>
  <c r="X27" i="32"/>
  <c r="AB30" i="32"/>
  <c r="AA30" i="32" s="1"/>
  <c r="AC30" i="32" s="1"/>
  <c r="AB38" i="32"/>
  <c r="AA38" i="32" s="1"/>
  <c r="Z61" i="32"/>
  <c r="Y61" i="32"/>
  <c r="AC61" i="32" s="1"/>
  <c r="Z30" i="34"/>
  <c r="Y30" i="34"/>
  <c r="Z61" i="34"/>
  <c r="Y61" i="34"/>
  <c r="AC61" i="34" s="1"/>
  <c r="X27" i="29"/>
  <c r="Z27" i="29" s="1"/>
  <c r="AB55" i="29"/>
  <c r="AA55" i="29" s="1"/>
  <c r="AB59" i="29"/>
  <c r="AA59" i="29" s="1"/>
  <c r="AB68" i="29"/>
  <c r="AA68" i="29" s="1"/>
  <c r="AB20" i="30"/>
  <c r="AA20" i="30" s="1"/>
  <c r="AB23" i="30"/>
  <c r="AA23" i="30" s="1"/>
  <c r="X30" i="30"/>
  <c r="AB39" i="30"/>
  <c r="AA39" i="30" s="1"/>
  <c r="AB42" i="30"/>
  <c r="AA42" i="30" s="1"/>
  <c r="X44" i="30"/>
  <c r="AB49" i="30"/>
  <c r="AA49" i="30" s="1"/>
  <c r="AB54" i="30"/>
  <c r="AA54" i="30" s="1"/>
  <c r="AB66" i="30"/>
  <c r="AA66" i="30" s="1"/>
  <c r="AB14" i="31"/>
  <c r="AA14" i="31" s="1"/>
  <c r="X14" i="31"/>
  <c r="Y14" i="31" s="1"/>
  <c r="AB17" i="31"/>
  <c r="AA17" i="31" s="1"/>
  <c r="X21" i="31"/>
  <c r="Y21" i="31" s="1"/>
  <c r="AC21" i="31" s="1"/>
  <c r="AB25" i="31"/>
  <c r="AA25" i="31" s="1"/>
  <c r="X38" i="31"/>
  <c r="AB45" i="31"/>
  <c r="AA45" i="31" s="1"/>
  <c r="AC45" i="31" s="1"/>
  <c r="X48" i="31"/>
  <c r="AB55" i="31"/>
  <c r="AA55" i="31" s="1"/>
  <c r="AB62" i="31"/>
  <c r="AA62" i="31" s="1"/>
  <c r="AB65" i="31"/>
  <c r="AA65" i="31" s="1"/>
  <c r="AB19" i="32"/>
  <c r="AA19" i="32" s="1"/>
  <c r="AB24" i="32"/>
  <c r="AA24" i="32" s="1"/>
  <c r="AB33" i="32"/>
  <c r="AA33" i="32" s="1"/>
  <c r="X33" i="32"/>
  <c r="Z30" i="33"/>
  <c r="Y30" i="33"/>
  <c r="Z44" i="33"/>
  <c r="Y44" i="33"/>
  <c r="Z46" i="33"/>
  <c r="Y46" i="33"/>
  <c r="Z16" i="34"/>
  <c r="Y16" i="34"/>
  <c r="Z27" i="34"/>
  <c r="Y27" i="34"/>
  <c r="X15" i="31"/>
  <c r="Z15" i="31" s="1"/>
  <c r="AC17" i="31"/>
  <c r="X32" i="31"/>
  <c r="Y32" i="31" s="1"/>
  <c r="X33" i="31"/>
  <c r="Z33" i="31" s="1"/>
  <c r="X36" i="32"/>
  <c r="AC47" i="32"/>
  <c r="AB52" i="32"/>
  <c r="AA52" i="32" s="1"/>
  <c r="X53" i="32"/>
  <c r="AB53" i="32"/>
  <c r="AA53" i="32" s="1"/>
  <c r="Z63" i="32"/>
  <c r="Y63" i="32"/>
  <c r="X17" i="33"/>
  <c r="AB29" i="33"/>
  <c r="AA29" i="33" s="1"/>
  <c r="AB43" i="33"/>
  <c r="AA43" i="33" s="1"/>
  <c r="AB61" i="33"/>
  <c r="AA61" i="33" s="1"/>
  <c r="AB30" i="34"/>
  <c r="AA30" i="34" s="1"/>
  <c r="X48" i="34"/>
  <c r="Y48" i="34" s="1"/>
  <c r="AC48" i="34" s="1"/>
  <c r="X68" i="34"/>
  <c r="Z68" i="34" s="1"/>
  <c r="X44" i="32"/>
  <c r="AB49" i="32"/>
  <c r="AA49" i="32" s="1"/>
  <c r="AB54" i="32"/>
  <c r="AA54" i="32" s="1"/>
  <c r="AB63" i="32"/>
  <c r="AA63" i="32" s="1"/>
  <c r="X65" i="32"/>
  <c r="AB69" i="32"/>
  <c r="AA69" i="32" s="1"/>
  <c r="AB16" i="33"/>
  <c r="AA16" i="33" s="1"/>
  <c r="X20" i="33"/>
  <c r="Z20" i="33" s="1"/>
  <c r="AB23" i="33"/>
  <c r="AA23" i="33" s="1"/>
  <c r="AB26" i="33"/>
  <c r="AA26" i="33" s="1"/>
  <c r="X31" i="33"/>
  <c r="X35" i="33"/>
  <c r="Z35" i="33" s="1"/>
  <c r="X36" i="33"/>
  <c r="Z36" i="33" s="1"/>
  <c r="AB40" i="33"/>
  <c r="AA40" i="33" s="1"/>
  <c r="X45" i="33"/>
  <c r="X47" i="33"/>
  <c r="X49" i="33"/>
  <c r="X50" i="33"/>
  <c r="Z50" i="33" s="1"/>
  <c r="AB54" i="33"/>
  <c r="AA54" i="33" s="1"/>
  <c r="AB57" i="33"/>
  <c r="AA57" i="33" s="1"/>
  <c r="X63" i="33"/>
  <c r="X65" i="33"/>
  <c r="AB68" i="33"/>
  <c r="AA68" i="33" s="1"/>
  <c r="AB16" i="34"/>
  <c r="AA16" i="34" s="1"/>
  <c r="AC16" i="34" s="1"/>
  <c r="X21" i="34"/>
  <c r="X23" i="34"/>
  <c r="Z23" i="34" s="1"/>
  <c r="AB25" i="34"/>
  <c r="AA25" i="34" s="1"/>
  <c r="X32" i="34"/>
  <c r="Z32" i="34" s="1"/>
  <c r="X35" i="34"/>
  <c r="AB38" i="34"/>
  <c r="AA38" i="34" s="1"/>
  <c r="X44" i="34"/>
  <c r="AB47" i="34"/>
  <c r="AA47" i="34" s="1"/>
  <c r="X54" i="34"/>
  <c r="Z54" i="34" s="1"/>
  <c r="AB56" i="34"/>
  <c r="AA56" i="34" s="1"/>
  <c r="X62" i="34"/>
  <c r="Y62" i="34" s="1"/>
  <c r="AC62" i="34" s="1"/>
  <c r="Y64" i="34"/>
  <c r="X65" i="34"/>
  <c r="Y65" i="34" s="1"/>
  <c r="X16" i="33"/>
  <c r="X18" i="33"/>
  <c r="Z18" i="33" s="1"/>
  <c r="X19" i="33"/>
  <c r="Z19" i="33" s="1"/>
  <c r="X23" i="33"/>
  <c r="Z23" i="33" s="1"/>
  <c r="AB30" i="33"/>
  <c r="AA30" i="33" s="1"/>
  <c r="AB42" i="33"/>
  <c r="AA42" i="33" s="1"/>
  <c r="AB44" i="33"/>
  <c r="AA44" i="33" s="1"/>
  <c r="AC46" i="33"/>
  <c r="X54" i="33"/>
  <c r="Z54" i="33" s="1"/>
  <c r="X60" i="33"/>
  <c r="Z60" i="33" s="1"/>
  <c r="AB60" i="33"/>
  <c r="AA60" i="33" s="1"/>
  <c r="X68" i="33"/>
  <c r="Z68" i="33" s="1"/>
  <c r="AB13" i="34"/>
  <c r="AA13" i="34" s="1"/>
  <c r="AB33" i="34"/>
  <c r="AA33" i="34" s="1"/>
  <c r="AB37" i="34"/>
  <c r="AA37" i="34" s="1"/>
  <c r="X37" i="34"/>
  <c r="Z37" i="34" s="1"/>
  <c r="X46" i="34"/>
  <c r="X47" i="34"/>
  <c r="AB64" i="34"/>
  <c r="AA64" i="34" s="1"/>
  <c r="X67" i="34"/>
  <c r="AB13" i="32"/>
  <c r="AA13" i="32" s="1"/>
  <c r="X14" i="32"/>
  <c r="Z14" i="32" s="1"/>
  <c r="X15" i="32"/>
  <c r="Z15" i="32" s="1"/>
  <c r="X26" i="32"/>
  <c r="AB32" i="32"/>
  <c r="AA32" i="32" s="1"/>
  <c r="X35" i="32"/>
  <c r="X43" i="32"/>
  <c r="Z43" i="32" s="1"/>
  <c r="AB45" i="32"/>
  <c r="AA45" i="32" s="1"/>
  <c r="AB48" i="32"/>
  <c r="AA48" i="32" s="1"/>
  <c r="X48" i="32"/>
  <c r="X57" i="32"/>
  <c r="Z57" i="32" s="1"/>
  <c r="X60" i="32"/>
  <c r="AB62" i="32"/>
  <c r="AA62" i="32" s="1"/>
  <c r="X62" i="32"/>
  <c r="X64" i="32"/>
  <c r="AB66" i="32"/>
  <c r="AA66" i="32" s="1"/>
  <c r="X68" i="32"/>
  <c r="Z68" i="32" s="1"/>
  <c r="X14" i="33"/>
  <c r="Y14" i="33" s="1"/>
  <c r="X21" i="33"/>
  <c r="Y21" i="33" s="1"/>
  <c r="AC21" i="33" s="1"/>
  <c r="X22" i="33"/>
  <c r="Z22" i="33" s="1"/>
  <c r="AB25" i="33"/>
  <c r="AA25" i="33" s="1"/>
  <c r="X32" i="33"/>
  <c r="Z32" i="33" s="1"/>
  <c r="X33" i="33"/>
  <c r="Z33" i="33" s="1"/>
  <c r="X34" i="33"/>
  <c r="AB37" i="33"/>
  <c r="AA37" i="33" s="1"/>
  <c r="AB48" i="33"/>
  <c r="AA48" i="33" s="1"/>
  <c r="X48" i="33"/>
  <c r="AB51" i="33"/>
  <c r="AA51" i="33" s="1"/>
  <c r="X53" i="33"/>
  <c r="Z53" i="33" s="1"/>
  <c r="AB56" i="33"/>
  <c r="AA56" i="33" s="1"/>
  <c r="AB62" i="33"/>
  <c r="AA62" i="33" s="1"/>
  <c r="X62" i="33"/>
  <c r="X64" i="33"/>
  <c r="X66" i="33"/>
  <c r="Y66" i="33" s="1"/>
  <c r="AC66" i="33" s="1"/>
  <c r="X67" i="33"/>
  <c r="Z67" i="33" s="1"/>
  <c r="AB20" i="34"/>
  <c r="AA20" i="34" s="1"/>
  <c r="X20" i="34"/>
  <c r="Z20" i="34" s="1"/>
  <c r="X24" i="34"/>
  <c r="Z24" i="34" s="1"/>
  <c r="X31" i="34"/>
  <c r="Y31" i="34" s="1"/>
  <c r="AC31" i="34" s="1"/>
  <c r="X34" i="34"/>
  <c r="Y34" i="34" s="1"/>
  <c r="X40" i="34"/>
  <c r="Z40" i="34" s="1"/>
  <c r="AB42" i="34"/>
  <c r="AA42" i="34" s="1"/>
  <c r="AB45" i="34"/>
  <c r="AA45" i="34" s="1"/>
  <c r="AC45" i="34" s="1"/>
  <c r="AB51" i="34"/>
  <c r="AA51" i="34" s="1"/>
  <c r="X51" i="34"/>
  <c r="Z51" i="34" s="1"/>
  <c r="X52" i="34"/>
  <c r="X55" i="34"/>
  <c r="Y55" i="34" s="1"/>
  <c r="AC55" i="34" s="1"/>
  <c r="X63" i="34"/>
  <c r="X66" i="34"/>
  <c r="Y66" i="34" s="1"/>
  <c r="AC66" i="34" s="1"/>
  <c r="AB69" i="34"/>
  <c r="AA69" i="34" s="1"/>
  <c r="X13" i="28"/>
  <c r="Z13" i="28" s="1"/>
  <c r="X13" i="31"/>
  <c r="Z13" i="31" s="1"/>
  <c r="AC14" i="31"/>
  <c r="Z14" i="31"/>
  <c r="X13" i="34"/>
  <c r="Z13" i="34" s="1"/>
  <c r="X13" i="32"/>
  <c r="Y13" i="32" s="1"/>
  <c r="AC13" i="32" s="1"/>
  <c r="Z14" i="30"/>
  <c r="Y15" i="30"/>
  <c r="AC15" i="30" s="1"/>
  <c r="Y15" i="29"/>
  <c r="AC15" i="29" s="1"/>
  <c r="Z14" i="33"/>
  <c r="Z63" i="34"/>
  <c r="Y63" i="34"/>
  <c r="Y15" i="34"/>
  <c r="Z15" i="34"/>
  <c r="AC17" i="34"/>
  <c r="Z21" i="34"/>
  <c r="Y21" i="34"/>
  <c r="AC21" i="34" s="1"/>
  <c r="Z49" i="34"/>
  <c r="Y49" i="34"/>
  <c r="Z36" i="34"/>
  <c r="Y36" i="34"/>
  <c r="Y67" i="34"/>
  <c r="Z67" i="34"/>
  <c r="Z69" i="34"/>
  <c r="Y69" i="34"/>
  <c r="Y19" i="34"/>
  <c r="Z19" i="34"/>
  <c r="Y50" i="34"/>
  <c r="Z50" i="34"/>
  <c r="AC27" i="34"/>
  <c r="Y32" i="34"/>
  <c r="Z33" i="34"/>
  <c r="Y33" i="34"/>
  <c r="AC33" i="34" s="1"/>
  <c r="Z18" i="34"/>
  <c r="Y18" i="34"/>
  <c r="Z55" i="34"/>
  <c r="Z38" i="34"/>
  <c r="Y38" i="34"/>
  <c r="AC38" i="34" s="1"/>
  <c r="AC65" i="34"/>
  <c r="Z35" i="34"/>
  <c r="Y35" i="34"/>
  <c r="Z66" i="34"/>
  <c r="Z14" i="34"/>
  <c r="Z17" i="34"/>
  <c r="X22" i="34"/>
  <c r="AB26" i="34"/>
  <c r="AA26" i="34" s="1"/>
  <c r="AB29" i="34"/>
  <c r="AA29" i="34" s="1"/>
  <c r="Z34" i="34"/>
  <c r="AB43" i="34"/>
  <c r="AA43" i="34" s="1"/>
  <c r="Z45" i="34"/>
  <c r="Z48" i="34"/>
  <c r="X53" i="34"/>
  <c r="AB57" i="34"/>
  <c r="AA57" i="34" s="1"/>
  <c r="AB60" i="34"/>
  <c r="AA60" i="34" s="1"/>
  <c r="Z62" i="34"/>
  <c r="Z65" i="34"/>
  <c r="AB14" i="34"/>
  <c r="AA14" i="34" s="1"/>
  <c r="AC14" i="34" s="1"/>
  <c r="AB17" i="34"/>
  <c r="AA17" i="34" s="1"/>
  <c r="Y20" i="34"/>
  <c r="AC20" i="34" s="1"/>
  <c r="Y23" i="34"/>
  <c r="AC23" i="34" s="1"/>
  <c r="AB34" i="34"/>
  <c r="AA34" i="34" s="1"/>
  <c r="AC34" i="34" s="1"/>
  <c r="Y37" i="34"/>
  <c r="I40" i="34"/>
  <c r="Y40" i="34"/>
  <c r="AC40" i="34" s="1"/>
  <c r="X41" i="34"/>
  <c r="Y51" i="34"/>
  <c r="AC51" i="34" s="1"/>
  <c r="Y54" i="34"/>
  <c r="AC54" i="34" s="1"/>
  <c r="Y68" i="34"/>
  <c r="AC68" i="34" s="1"/>
  <c r="I10" i="34"/>
  <c r="X10" i="34" s="1"/>
  <c r="AB15" i="34"/>
  <c r="AA15" i="34" s="1"/>
  <c r="AB18" i="34"/>
  <c r="AA18" i="34" s="1"/>
  <c r="X25" i="34"/>
  <c r="X28" i="34"/>
  <c r="AB32" i="34"/>
  <c r="AA32" i="34" s="1"/>
  <c r="AB35" i="34"/>
  <c r="AA35" i="34" s="1"/>
  <c r="X39" i="34"/>
  <c r="X42" i="34"/>
  <c r="AB49" i="34"/>
  <c r="AA49" i="34" s="1"/>
  <c r="X56" i="34"/>
  <c r="X59" i="34"/>
  <c r="AB63" i="34"/>
  <c r="AA63" i="34" s="1"/>
  <c r="AB66" i="34"/>
  <c r="AA66" i="34" s="1"/>
  <c r="AB19" i="34"/>
  <c r="AA19" i="34" s="1"/>
  <c r="AB22" i="34"/>
  <c r="AA22" i="34" s="1"/>
  <c r="X26" i="34"/>
  <c r="X29" i="34"/>
  <c r="AB36" i="34"/>
  <c r="AA36" i="34" s="1"/>
  <c r="X43" i="34"/>
  <c r="AB50" i="34"/>
  <c r="AA50" i="34" s="1"/>
  <c r="AB53" i="34"/>
  <c r="AA53" i="34" s="1"/>
  <c r="X57" i="34"/>
  <c r="X60" i="34"/>
  <c r="AB67" i="34"/>
  <c r="AA67" i="34" s="1"/>
  <c r="Z24" i="33"/>
  <c r="Y24" i="33"/>
  <c r="Y60" i="33"/>
  <c r="Z38" i="33"/>
  <c r="Y38" i="33"/>
  <c r="AC14" i="33"/>
  <c r="Y35" i="33"/>
  <c r="Y49" i="33"/>
  <c r="Z49" i="33"/>
  <c r="Y63" i="33"/>
  <c r="AC63" i="33" s="1"/>
  <c r="Z63" i="33"/>
  <c r="Z41" i="33"/>
  <c r="Y41" i="33"/>
  <c r="Z43" i="33"/>
  <c r="Y43" i="33"/>
  <c r="Z21" i="33"/>
  <c r="Z57" i="33"/>
  <c r="Y57" i="33"/>
  <c r="Y18" i="33"/>
  <c r="Z55" i="33"/>
  <c r="Y55" i="33"/>
  <c r="AC55" i="33" s="1"/>
  <c r="Y15" i="33"/>
  <c r="Z15" i="33"/>
  <c r="Z26" i="33"/>
  <c r="Y26" i="33"/>
  <c r="AC26" i="33" s="1"/>
  <c r="Y32" i="33"/>
  <c r="AC32" i="33" s="1"/>
  <c r="Z52" i="33"/>
  <c r="Y52" i="33"/>
  <c r="Y19" i="33"/>
  <c r="I22" i="33"/>
  <c r="Y22" i="33"/>
  <c r="Y36" i="33"/>
  <c r="Y53" i="33"/>
  <c r="X10" i="33"/>
  <c r="Y23" i="33"/>
  <c r="AC23" i="33" s="1"/>
  <c r="Y37" i="33"/>
  <c r="AC37" i="33" s="1"/>
  <c r="I40" i="33"/>
  <c r="Y40" i="33"/>
  <c r="Y51" i="33"/>
  <c r="AC51" i="33" s="1"/>
  <c r="Y54" i="33"/>
  <c r="AC54" i="33" s="1"/>
  <c r="X58" i="33"/>
  <c r="Y68" i="33"/>
  <c r="X69" i="33"/>
  <c r="AB15" i="33"/>
  <c r="AA15" i="33" s="1"/>
  <c r="AB18" i="33"/>
  <c r="AA18" i="33" s="1"/>
  <c r="X25" i="33"/>
  <c r="X28" i="33"/>
  <c r="AB32" i="33"/>
  <c r="AA32" i="33" s="1"/>
  <c r="AB35" i="33"/>
  <c r="AA35" i="33" s="1"/>
  <c r="X39" i="33"/>
  <c r="X42" i="33"/>
  <c r="AB49" i="33"/>
  <c r="AA49" i="33" s="1"/>
  <c r="AB52" i="33"/>
  <c r="AA52" i="33" s="1"/>
  <c r="X56" i="33"/>
  <c r="X59" i="33"/>
  <c r="AB63" i="33"/>
  <c r="AA63" i="33" s="1"/>
  <c r="AB66" i="33"/>
  <c r="AA66" i="33" s="1"/>
  <c r="AB19" i="33"/>
  <c r="AA19" i="33" s="1"/>
  <c r="AB22" i="33"/>
  <c r="AA22" i="33" s="1"/>
  <c r="X29" i="33"/>
  <c r="AB33" i="33"/>
  <c r="AA33" i="33" s="1"/>
  <c r="AB36" i="33"/>
  <c r="AA36" i="33" s="1"/>
  <c r="AB50" i="33"/>
  <c r="AA50" i="33" s="1"/>
  <c r="AB53" i="33"/>
  <c r="AA53" i="33" s="1"/>
  <c r="AB67" i="33"/>
  <c r="AA67" i="33" s="1"/>
  <c r="Y13" i="33"/>
  <c r="AC13" i="33" s="1"/>
  <c r="AB24" i="33"/>
  <c r="AA24" i="33" s="1"/>
  <c r="Y27" i="33"/>
  <c r="AC27" i="33" s="1"/>
  <c r="AB38" i="33"/>
  <c r="AA38" i="33" s="1"/>
  <c r="AB41" i="33"/>
  <c r="AA41" i="33" s="1"/>
  <c r="AB55" i="33"/>
  <c r="AA55" i="33" s="1"/>
  <c r="AB58" i="33"/>
  <c r="AA58" i="33" s="1"/>
  <c r="Z60" i="32"/>
  <c r="Y60" i="32"/>
  <c r="Z26" i="32"/>
  <c r="Y26" i="32"/>
  <c r="Y34" i="32"/>
  <c r="Z34" i="32"/>
  <c r="Y14" i="32"/>
  <c r="AC14" i="32" s="1"/>
  <c r="Y45" i="32"/>
  <c r="AC45" i="32" s="1"/>
  <c r="Z45" i="32"/>
  <c r="AB26" i="32"/>
  <c r="AA26" i="32" s="1"/>
  <c r="AB29" i="32"/>
  <c r="AA29" i="32" s="1"/>
  <c r="AB43" i="32"/>
  <c r="AA43" i="32" s="1"/>
  <c r="AB57" i="32"/>
  <c r="AA57" i="32" s="1"/>
  <c r="AB60" i="32"/>
  <c r="AA60" i="32" s="1"/>
  <c r="X10" i="32"/>
  <c r="Y20" i="32"/>
  <c r="AC20" i="32" s="1"/>
  <c r="X21" i="32"/>
  <c r="Y23" i="32"/>
  <c r="X24" i="32"/>
  <c r="AB34" i="32"/>
  <c r="AA34" i="32" s="1"/>
  <c r="Y37" i="32"/>
  <c r="X38" i="32"/>
  <c r="I40" i="32"/>
  <c r="Y40" i="32"/>
  <c r="AC40" i="32" s="1"/>
  <c r="X41" i="32"/>
  <c r="Y51" i="32"/>
  <c r="AC51" i="32" s="1"/>
  <c r="Y54" i="32"/>
  <c r="X55" i="32"/>
  <c r="X58" i="32"/>
  <c r="X69" i="32"/>
  <c r="AB15" i="32"/>
  <c r="AA15" i="32" s="1"/>
  <c r="AB18" i="32"/>
  <c r="AA18" i="32" s="1"/>
  <c r="X25" i="32"/>
  <c r="X28" i="32"/>
  <c r="AB35" i="32"/>
  <c r="AA35" i="32" s="1"/>
  <c r="X39" i="32"/>
  <c r="X42" i="32"/>
  <c r="X56" i="32"/>
  <c r="X59" i="32"/>
  <c r="X29" i="32"/>
  <c r="AB50" i="32"/>
  <c r="AA50" i="32" s="1"/>
  <c r="AB20" i="32"/>
  <c r="AA20" i="32" s="1"/>
  <c r="AB23" i="32"/>
  <c r="AA23" i="32" s="1"/>
  <c r="AB37" i="32"/>
  <c r="AA37" i="32" s="1"/>
  <c r="AB40" i="32"/>
  <c r="AA40" i="32" s="1"/>
  <c r="Y46" i="32"/>
  <c r="AC46" i="32" s="1"/>
  <c r="AB58" i="32"/>
  <c r="AA58" i="32" s="1"/>
  <c r="Z32" i="31"/>
  <c r="AC34" i="31"/>
  <c r="AC57" i="31"/>
  <c r="Z18" i="31"/>
  <c r="Z38" i="31"/>
  <c r="Y38" i="31"/>
  <c r="Z24" i="31"/>
  <c r="Y24" i="31"/>
  <c r="Y35" i="31"/>
  <c r="Z35" i="31"/>
  <c r="Z20" i="31"/>
  <c r="Y20" i="31"/>
  <c r="AC20" i="31" s="1"/>
  <c r="Y15" i="31"/>
  <c r="AC15" i="31" s="1"/>
  <c r="AB16" i="31"/>
  <c r="AA16" i="31" s="1"/>
  <c r="Y19" i="31"/>
  <c r="I22" i="31"/>
  <c r="Y22" i="31"/>
  <c r="AC22" i="31" s="1"/>
  <c r="X23" i="31"/>
  <c r="AB30" i="31"/>
  <c r="AA30" i="31" s="1"/>
  <c r="Y33" i="31"/>
  <c r="Y36" i="31"/>
  <c r="X37" i="31"/>
  <c r="X40" i="31"/>
  <c r="AB44" i="31"/>
  <c r="AA44" i="31" s="1"/>
  <c r="AB47" i="31"/>
  <c r="AA47" i="31" s="1"/>
  <c r="Y50" i="31"/>
  <c r="AC50" i="31" s="1"/>
  <c r="X51" i="31"/>
  <c r="X54" i="31"/>
  <c r="AB61" i="31"/>
  <c r="AA61" i="31" s="1"/>
  <c r="AB64" i="31"/>
  <c r="AA64" i="31" s="1"/>
  <c r="AC64" i="31" s="1"/>
  <c r="Y67" i="31"/>
  <c r="AC67" i="31" s="1"/>
  <c r="X68" i="31"/>
  <c r="X10" i="31"/>
  <c r="X55" i="31"/>
  <c r="X58" i="31"/>
  <c r="X69" i="31"/>
  <c r="AB18" i="31"/>
  <c r="AA18" i="31" s="1"/>
  <c r="X25" i="31"/>
  <c r="AB32" i="31"/>
  <c r="AA32" i="31" s="1"/>
  <c r="AB35" i="31"/>
  <c r="AA35" i="31" s="1"/>
  <c r="X39" i="31"/>
  <c r="X42" i="31"/>
  <c r="AB49" i="31"/>
  <c r="AA49" i="31" s="1"/>
  <c r="AB52" i="31"/>
  <c r="AA52" i="31" s="1"/>
  <c r="X56" i="31"/>
  <c r="X59" i="31"/>
  <c r="AB66" i="31"/>
  <c r="AA66" i="31" s="1"/>
  <c r="AB19" i="31"/>
  <c r="AA19" i="31" s="1"/>
  <c r="AB33" i="31"/>
  <c r="AA33" i="31" s="1"/>
  <c r="AB36" i="31"/>
  <c r="AA36" i="31" s="1"/>
  <c r="Y13" i="31"/>
  <c r="AC13" i="31" s="1"/>
  <c r="Y16" i="31"/>
  <c r="AB24" i="31"/>
  <c r="AA24" i="31" s="1"/>
  <c r="Y27" i="31"/>
  <c r="AC27" i="31" s="1"/>
  <c r="AB38" i="31"/>
  <c r="AA38" i="31" s="1"/>
  <c r="AB41" i="31"/>
  <c r="AA41" i="31" s="1"/>
  <c r="Y44" i="31"/>
  <c r="Y47" i="31"/>
  <c r="AB58" i="31"/>
  <c r="AA58" i="31" s="1"/>
  <c r="AC18" i="30"/>
  <c r="Z47" i="30"/>
  <c r="Y47" i="30"/>
  <c r="Z28" i="30"/>
  <c r="Y28" i="30"/>
  <c r="AC28" i="30" s="1"/>
  <c r="Z61" i="30"/>
  <c r="Y61" i="30"/>
  <c r="Z13" i="30"/>
  <c r="Y13" i="30"/>
  <c r="AC14" i="30"/>
  <c r="Z30" i="30"/>
  <c r="Y30" i="30"/>
  <c r="Z44" i="30"/>
  <c r="Y44" i="30"/>
  <c r="Z27" i="30"/>
  <c r="Y27" i="30"/>
  <c r="AC45" i="30"/>
  <c r="Z57" i="30"/>
  <c r="Y57" i="30"/>
  <c r="AC57" i="30" s="1"/>
  <c r="AB13" i="30"/>
  <c r="AA13" i="30" s="1"/>
  <c r="Y19" i="30"/>
  <c r="AC19" i="30" s="1"/>
  <c r="X20" i="30"/>
  <c r="I22" i="30"/>
  <c r="Y22" i="30"/>
  <c r="X23" i="30"/>
  <c r="AB27" i="30"/>
  <c r="AA27" i="30" s="1"/>
  <c r="AB30" i="30"/>
  <c r="AA30" i="30" s="1"/>
  <c r="Y36" i="30"/>
  <c r="X37" i="30"/>
  <c r="X40" i="30"/>
  <c r="AB44" i="30"/>
  <c r="AA44" i="30" s="1"/>
  <c r="AB47" i="30"/>
  <c r="AA47" i="30" s="1"/>
  <c r="Y50" i="30"/>
  <c r="X51" i="30"/>
  <c r="Y53" i="30"/>
  <c r="AC53" i="30" s="1"/>
  <c r="X54" i="30"/>
  <c r="AB61" i="30"/>
  <c r="AA61" i="30" s="1"/>
  <c r="Y67" i="30"/>
  <c r="AC67" i="30" s="1"/>
  <c r="X68" i="30"/>
  <c r="X21" i="30"/>
  <c r="X24" i="30"/>
  <c r="X38" i="30"/>
  <c r="X41" i="30"/>
  <c r="X55" i="30"/>
  <c r="X58" i="30"/>
  <c r="X69" i="30"/>
  <c r="I10" i="30"/>
  <c r="X10" i="30" s="1"/>
  <c r="X25" i="30"/>
  <c r="X39" i="30"/>
  <c r="X42" i="30"/>
  <c r="X56" i="30"/>
  <c r="I58" i="30"/>
  <c r="X59" i="30"/>
  <c r="AB19" i="30"/>
  <c r="AA19" i="30" s="1"/>
  <c r="AB22" i="30"/>
  <c r="AA22" i="30" s="1"/>
  <c r="X26" i="30"/>
  <c r="X29" i="30"/>
  <c r="AB36" i="30"/>
  <c r="AA36" i="30" s="1"/>
  <c r="X43" i="30"/>
  <c r="X46" i="30"/>
  <c r="AB50" i="30"/>
  <c r="AA50" i="30" s="1"/>
  <c r="AB53" i="30"/>
  <c r="AA53" i="30" s="1"/>
  <c r="X60" i="30"/>
  <c r="AB24" i="30"/>
  <c r="AA24" i="30" s="1"/>
  <c r="AB38" i="30"/>
  <c r="AA38" i="30" s="1"/>
  <c r="AB41" i="30"/>
  <c r="AA41" i="30" s="1"/>
  <c r="AB55" i="30"/>
  <c r="AA55" i="30" s="1"/>
  <c r="AB58" i="30"/>
  <c r="AA58" i="30" s="1"/>
  <c r="Y14" i="29"/>
  <c r="Z26" i="29"/>
  <c r="Y26" i="29"/>
  <c r="AC26" i="29" s="1"/>
  <c r="AC66" i="29"/>
  <c r="Y43" i="29"/>
  <c r="Y31" i="29"/>
  <c r="Z31" i="29"/>
  <c r="Z57" i="29"/>
  <c r="Y57" i="29"/>
  <c r="AC57" i="29" s="1"/>
  <c r="Y65" i="29"/>
  <c r="Z65" i="29"/>
  <c r="Y45" i="29"/>
  <c r="Z45" i="29"/>
  <c r="Y48" i="29"/>
  <c r="Z48" i="29"/>
  <c r="Y62" i="29"/>
  <c r="Z62" i="29"/>
  <c r="Y17" i="29"/>
  <c r="Z17" i="29"/>
  <c r="Z60" i="29"/>
  <c r="Y60" i="29"/>
  <c r="Y19" i="29"/>
  <c r="AC19" i="29" s="1"/>
  <c r="Y33" i="29"/>
  <c r="AC33" i="29" s="1"/>
  <c r="Y36" i="29"/>
  <c r="AC36" i="29" s="1"/>
  <c r="Y50" i="29"/>
  <c r="AC50" i="29" s="1"/>
  <c r="Y53" i="29"/>
  <c r="AC53" i="29" s="1"/>
  <c r="Y67" i="29"/>
  <c r="AC67" i="29" s="1"/>
  <c r="I22" i="29"/>
  <c r="Y22" i="29"/>
  <c r="X10" i="29"/>
  <c r="AB14" i="29"/>
  <c r="AA14" i="29" s="1"/>
  <c r="AB17" i="29"/>
  <c r="AA17" i="29" s="1"/>
  <c r="Y20" i="29"/>
  <c r="AC20" i="29" s="1"/>
  <c r="X21" i="29"/>
  <c r="Y23" i="29"/>
  <c r="X24" i="29"/>
  <c r="AB31" i="29"/>
  <c r="AA31" i="29" s="1"/>
  <c r="AB34" i="29"/>
  <c r="AA34" i="29" s="1"/>
  <c r="Y37" i="29"/>
  <c r="X38" i="29"/>
  <c r="I40" i="29"/>
  <c r="X41" i="29"/>
  <c r="AB45" i="29"/>
  <c r="AA45" i="29" s="1"/>
  <c r="AB48" i="29"/>
  <c r="AA48" i="29" s="1"/>
  <c r="Y51" i="29"/>
  <c r="AC51" i="29" s="1"/>
  <c r="Y54" i="29"/>
  <c r="X55" i="29"/>
  <c r="X58" i="29"/>
  <c r="AB62" i="29"/>
  <c r="AA62" i="29" s="1"/>
  <c r="AB65" i="29"/>
  <c r="AA65" i="29" s="1"/>
  <c r="Y68" i="29"/>
  <c r="AC68" i="29" s="1"/>
  <c r="X69" i="29"/>
  <c r="X25" i="29"/>
  <c r="X28" i="29"/>
  <c r="X39" i="29"/>
  <c r="X42" i="29"/>
  <c r="X56" i="29"/>
  <c r="X59" i="29"/>
  <c r="X29" i="29"/>
  <c r="X13" i="29"/>
  <c r="X16" i="29"/>
  <c r="AB23" i="29"/>
  <c r="AA23" i="29" s="1"/>
  <c r="X30" i="29"/>
  <c r="AB40" i="29"/>
  <c r="AA40" i="29" s="1"/>
  <c r="X44" i="29"/>
  <c r="Y46" i="29"/>
  <c r="AC46" i="29" s="1"/>
  <c r="X47" i="29"/>
  <c r="AB54" i="29"/>
  <c r="AA54" i="29" s="1"/>
  <c r="X61" i="29"/>
  <c r="X64" i="29"/>
  <c r="AB58" i="29"/>
  <c r="AA58" i="29" s="1"/>
  <c r="X10" i="28"/>
  <c r="Z10" i="28" s="1"/>
  <c r="X11" i="28" s="1"/>
  <c r="Z32" i="28"/>
  <c r="Y32" i="28"/>
  <c r="Y45" i="28"/>
  <c r="Z45" i="28"/>
  <c r="Z49" i="28"/>
  <c r="Y49" i="28"/>
  <c r="Z39" i="28"/>
  <c r="Y39" i="28"/>
  <c r="AC39" i="28" s="1"/>
  <c r="Z15" i="28"/>
  <c r="Y15" i="28"/>
  <c r="Z35" i="28"/>
  <c r="Y35" i="28"/>
  <c r="Y56" i="28"/>
  <c r="AC56" i="28" s="1"/>
  <c r="AC66" i="28"/>
  <c r="Z16" i="28"/>
  <c r="Y16" i="28"/>
  <c r="AC16" i="28" s="1"/>
  <c r="Z30" i="28"/>
  <c r="Y30" i="28"/>
  <c r="AC30" i="28" s="1"/>
  <c r="Z44" i="28"/>
  <c r="Y44" i="28"/>
  <c r="AC44" i="28" s="1"/>
  <c r="AC47" i="28"/>
  <c r="Z18" i="28"/>
  <c r="Y18" i="28"/>
  <c r="Z33" i="28"/>
  <c r="Y33" i="28"/>
  <c r="AC33" i="28" s="1"/>
  <c r="Y63" i="28"/>
  <c r="X19" i="28"/>
  <c r="X22" i="28"/>
  <c r="AB26" i="28"/>
  <c r="AA26" i="28" s="1"/>
  <c r="AB29" i="28"/>
  <c r="AA29" i="28" s="1"/>
  <c r="X36" i="28"/>
  <c r="AB43" i="28"/>
  <c r="AA43" i="28" s="1"/>
  <c r="X50" i="28"/>
  <c r="X53" i="28"/>
  <c r="AB57" i="28"/>
  <c r="AA57" i="28" s="1"/>
  <c r="AB60" i="28"/>
  <c r="AA60" i="28" s="1"/>
  <c r="X67" i="28"/>
  <c r="AB14" i="28"/>
  <c r="AA14" i="28" s="1"/>
  <c r="AB17" i="28"/>
  <c r="AA17" i="28" s="1"/>
  <c r="X21" i="28"/>
  <c r="Y23" i="28"/>
  <c r="AC23" i="28" s="1"/>
  <c r="X24" i="28"/>
  <c r="AB31" i="28"/>
  <c r="AA31" i="28" s="1"/>
  <c r="AB34" i="28"/>
  <c r="AA34" i="28" s="1"/>
  <c r="Y37" i="28"/>
  <c r="AC37" i="28" s="1"/>
  <c r="X38" i="28"/>
  <c r="I40" i="28"/>
  <c r="Y40" i="28"/>
  <c r="X41" i="28"/>
  <c r="AB45" i="28"/>
  <c r="AA45" i="28" s="1"/>
  <c r="Y54" i="28"/>
  <c r="X55" i="28"/>
  <c r="X58" i="28"/>
  <c r="X69" i="28"/>
  <c r="AB15" i="28"/>
  <c r="AA15" i="28" s="1"/>
  <c r="AB18" i="28"/>
  <c r="AA18" i="28" s="1"/>
  <c r="X25" i="28"/>
  <c r="X28" i="28"/>
  <c r="AB32" i="28"/>
  <c r="AA32" i="28" s="1"/>
  <c r="AB35" i="28"/>
  <c r="AA35" i="28" s="1"/>
  <c r="X42" i="28"/>
  <c r="AB49" i="28"/>
  <c r="AA49" i="28" s="1"/>
  <c r="AB63" i="28"/>
  <c r="AA63" i="28" s="1"/>
  <c r="X26" i="28"/>
  <c r="X29" i="28"/>
  <c r="X43" i="28"/>
  <c r="X57" i="28"/>
  <c r="X60" i="28"/>
  <c r="AB40" i="28"/>
  <c r="AA40" i="28" s="1"/>
  <c r="Y46" i="28"/>
  <c r="AC46" i="28" s="1"/>
  <c r="X14" i="28"/>
  <c r="X17" i="28"/>
  <c r="X31" i="28"/>
  <c r="X34" i="28"/>
  <c r="X48" i="28"/>
  <c r="X62" i="28"/>
  <c r="Z63" i="26"/>
  <c r="Y63" i="26"/>
  <c r="AC63" i="26" s="1"/>
  <c r="Y45" i="27"/>
  <c r="AC45" i="27" s="1"/>
  <c r="Z45" i="27"/>
  <c r="Z32" i="27"/>
  <c r="Y32" i="27"/>
  <c r="Z66" i="26"/>
  <c r="Z18" i="27"/>
  <c r="Y18" i="27"/>
  <c r="AC18" i="27" s="1"/>
  <c r="Z35" i="27"/>
  <c r="Y35" i="27"/>
  <c r="Z49" i="27"/>
  <c r="Y49" i="27"/>
  <c r="AC49" i="27" s="1"/>
  <c r="Y31" i="27"/>
  <c r="AC31" i="27" s="1"/>
  <c r="X32" i="26"/>
  <c r="X52" i="26"/>
  <c r="AB65" i="26"/>
  <c r="AA65" i="26" s="1"/>
  <c r="AB69" i="26"/>
  <c r="AA69" i="26" s="1"/>
  <c r="X17" i="27"/>
  <c r="X57" i="27"/>
  <c r="Y57" i="27" s="1"/>
  <c r="AC57" i="27" s="1"/>
  <c r="X22" i="26"/>
  <c r="Z22" i="26" s="1"/>
  <c r="X30" i="26"/>
  <c r="Z30" i="26" s="1"/>
  <c r="X35" i="26"/>
  <c r="X49" i="26"/>
  <c r="AB68" i="26"/>
  <c r="AA68" i="26" s="1"/>
  <c r="AC14" i="27"/>
  <c r="AB18" i="27"/>
  <c r="AA18" i="27" s="1"/>
  <c r="AB29" i="27"/>
  <c r="AA29" i="27" s="1"/>
  <c r="AB32" i="27"/>
  <c r="AA32" i="27" s="1"/>
  <c r="X63" i="27"/>
  <c r="X66" i="27"/>
  <c r="X13" i="26"/>
  <c r="Z13" i="26" s="1"/>
  <c r="X14" i="26"/>
  <c r="Y14" i="26" s="1"/>
  <c r="AC14" i="26" s="1"/>
  <c r="X18" i="26"/>
  <c r="Z18" i="26" s="1"/>
  <c r="Z31" i="26"/>
  <c r="X34" i="26"/>
  <c r="X48" i="26"/>
  <c r="AB52" i="26"/>
  <c r="AA52" i="26" s="1"/>
  <c r="X67" i="26"/>
  <c r="Z67" i="26" s="1"/>
  <c r="AB20" i="27"/>
  <c r="AA20" i="27" s="1"/>
  <c r="AB33" i="27"/>
  <c r="AA33" i="27" s="1"/>
  <c r="AB34" i="27"/>
  <c r="AA34" i="27" s="1"/>
  <c r="AB39" i="27"/>
  <c r="AA39" i="27" s="1"/>
  <c r="X44" i="27"/>
  <c r="Z44" i="27" s="1"/>
  <c r="AB54" i="27"/>
  <c r="AA54" i="27" s="1"/>
  <c r="X62" i="27"/>
  <c r="AB21" i="26"/>
  <c r="AA21" i="26" s="1"/>
  <c r="X27" i="26"/>
  <c r="AB46" i="26"/>
  <c r="AA46" i="26" s="1"/>
  <c r="AB56" i="26"/>
  <c r="AA56" i="26" s="1"/>
  <c r="X61" i="26"/>
  <c r="Z61" i="26" s="1"/>
  <c r="AB25" i="27"/>
  <c r="AA25" i="27" s="1"/>
  <c r="AB51" i="27"/>
  <c r="AA51" i="27" s="1"/>
  <c r="AB59" i="27"/>
  <c r="AA59" i="27" s="1"/>
  <c r="X65" i="27"/>
  <c r="AC62" i="26"/>
  <c r="AB37" i="26"/>
  <c r="AA37" i="26" s="1"/>
  <c r="AC45" i="26"/>
  <c r="AB51" i="26"/>
  <c r="AA51" i="26" s="1"/>
  <c r="Z62" i="26"/>
  <c r="AB65" i="27"/>
  <c r="AA65" i="27" s="1"/>
  <c r="AB69" i="27"/>
  <c r="AA69" i="27" s="1"/>
  <c r="AC31" i="26"/>
  <c r="X19" i="26"/>
  <c r="Z19" i="26" s="1"/>
  <c r="AB42" i="26"/>
  <c r="AA42" i="26" s="1"/>
  <c r="Z45" i="26"/>
  <c r="Z65" i="26"/>
  <c r="AB66" i="26"/>
  <c r="AA66" i="26" s="1"/>
  <c r="X22" i="27"/>
  <c r="Z22" i="27" s="1"/>
  <c r="Y52" i="27"/>
  <c r="AC52" i="27" s="1"/>
  <c r="AB68" i="27"/>
  <c r="AA68" i="27" s="1"/>
  <c r="X16" i="26"/>
  <c r="Z16" i="26" s="1"/>
  <c r="X17" i="26" s="1"/>
  <c r="Z14" i="27"/>
  <c r="Y15" i="27"/>
  <c r="AC15" i="27" s="1"/>
  <c r="Z47" i="27"/>
  <c r="Y47" i="27"/>
  <c r="Z57" i="27"/>
  <c r="Z13" i="27"/>
  <c r="Y13" i="27"/>
  <c r="Z27" i="27"/>
  <c r="Y27" i="27"/>
  <c r="Z61" i="27"/>
  <c r="Y61" i="27"/>
  <c r="Z16" i="27"/>
  <c r="Y16" i="27"/>
  <c r="Z30" i="27"/>
  <c r="Y30" i="27"/>
  <c r="AC30" i="27" s="1"/>
  <c r="Z64" i="27"/>
  <c r="Y64" i="27"/>
  <c r="AB13" i="27"/>
  <c r="AA13" i="27" s="1"/>
  <c r="AB16" i="27"/>
  <c r="AA16" i="27" s="1"/>
  <c r="Y19" i="27"/>
  <c r="X20" i="27"/>
  <c r="I22" i="27"/>
  <c r="Y22" i="27"/>
  <c r="AC22" i="27" s="1"/>
  <c r="X23" i="27"/>
  <c r="AB27" i="27"/>
  <c r="AA27" i="27" s="1"/>
  <c r="AB30" i="27"/>
  <c r="AA30" i="27" s="1"/>
  <c r="Y33" i="27"/>
  <c r="AC33" i="27" s="1"/>
  <c r="Y36" i="27"/>
  <c r="X37" i="27"/>
  <c r="X40" i="27"/>
  <c r="AB44" i="27"/>
  <c r="AA44" i="27" s="1"/>
  <c r="AB47" i="27"/>
  <c r="AA47" i="27" s="1"/>
  <c r="Y50" i="27"/>
  <c r="X51" i="27"/>
  <c r="Y53" i="27"/>
  <c r="X54" i="27"/>
  <c r="AB61" i="27"/>
  <c r="AA61" i="27" s="1"/>
  <c r="AB64" i="27"/>
  <c r="AA64" i="27" s="1"/>
  <c r="Y67" i="27"/>
  <c r="AC67" i="27" s="1"/>
  <c r="X68" i="27"/>
  <c r="X38" i="27"/>
  <c r="X41" i="27"/>
  <c r="X55" i="27"/>
  <c r="X58" i="27"/>
  <c r="X69" i="27"/>
  <c r="X39" i="27"/>
  <c r="X42" i="27"/>
  <c r="X56" i="27"/>
  <c r="I58" i="27"/>
  <c r="X59" i="27"/>
  <c r="X21" i="27"/>
  <c r="X24" i="27"/>
  <c r="AB19" i="27"/>
  <c r="AA19" i="27" s="1"/>
  <c r="AB22" i="27"/>
  <c r="AA22" i="27" s="1"/>
  <c r="X26" i="27"/>
  <c r="Y28" i="27"/>
  <c r="AC28" i="27" s="1"/>
  <c r="X29" i="27"/>
  <c r="AB36" i="27"/>
  <c r="AA36" i="27" s="1"/>
  <c r="X43" i="27"/>
  <c r="X46" i="27"/>
  <c r="AB50" i="27"/>
  <c r="AA50" i="27" s="1"/>
  <c r="AB53" i="27"/>
  <c r="AA53" i="27" s="1"/>
  <c r="X60" i="27"/>
  <c r="I10" i="27"/>
  <c r="X10" i="27" s="1"/>
  <c r="X25" i="27"/>
  <c r="AB24" i="27"/>
  <c r="AA24" i="27" s="1"/>
  <c r="AB38" i="27"/>
  <c r="AA38" i="27" s="1"/>
  <c r="AB41" i="27"/>
  <c r="AA41" i="27" s="1"/>
  <c r="AB55" i="27"/>
  <c r="AA55" i="27" s="1"/>
  <c r="AB58" i="27"/>
  <c r="AA58" i="27" s="1"/>
  <c r="Y15" i="26"/>
  <c r="AC15" i="26" s="1"/>
  <c r="Z27" i="26"/>
  <c r="Y27" i="26"/>
  <c r="Y61" i="26"/>
  <c r="Z47" i="26"/>
  <c r="Y47" i="26"/>
  <c r="Y44" i="26"/>
  <c r="Z64" i="26"/>
  <c r="Y64" i="26"/>
  <c r="AB13" i="26"/>
  <c r="AA13" i="26" s="1"/>
  <c r="Y19" i="26"/>
  <c r="X20" i="26"/>
  <c r="I22" i="26"/>
  <c r="X23" i="26"/>
  <c r="AB27" i="26"/>
  <c r="AA27" i="26" s="1"/>
  <c r="AB30" i="26"/>
  <c r="AA30" i="26" s="1"/>
  <c r="Y33" i="26"/>
  <c r="AC33" i="26" s="1"/>
  <c r="Y36" i="26"/>
  <c r="X37" i="26"/>
  <c r="X40" i="26"/>
  <c r="AB44" i="26"/>
  <c r="AA44" i="26" s="1"/>
  <c r="AB47" i="26"/>
  <c r="AA47" i="26" s="1"/>
  <c r="Y50" i="26"/>
  <c r="X51" i="26"/>
  <c r="Y53" i="26"/>
  <c r="X54" i="26"/>
  <c r="AB61" i="26"/>
  <c r="AA61" i="26" s="1"/>
  <c r="AB64" i="26"/>
  <c r="AA64" i="26" s="1"/>
  <c r="X68" i="26"/>
  <c r="X38" i="26"/>
  <c r="X41" i="26"/>
  <c r="X55" i="26"/>
  <c r="X58" i="26"/>
  <c r="X69" i="26"/>
  <c r="X24" i="26"/>
  <c r="X25" i="26"/>
  <c r="X39" i="26"/>
  <c r="X42" i="26"/>
  <c r="X56" i="26"/>
  <c r="I58" i="26"/>
  <c r="X59" i="26"/>
  <c r="AB19" i="26"/>
  <c r="AA19" i="26" s="1"/>
  <c r="AB22" i="26"/>
  <c r="AA22" i="26" s="1"/>
  <c r="X26" i="26"/>
  <c r="Y28" i="26"/>
  <c r="X29" i="26"/>
  <c r="AB36" i="26"/>
  <c r="AA36" i="26" s="1"/>
  <c r="X43" i="26"/>
  <c r="X46" i="26"/>
  <c r="AB50" i="26"/>
  <c r="AA50" i="26" s="1"/>
  <c r="AB53" i="26"/>
  <c r="AA53" i="26" s="1"/>
  <c r="X60" i="26"/>
  <c r="X21" i="26"/>
  <c r="I10" i="26"/>
  <c r="X10" i="26" s="1"/>
  <c r="AB38" i="26"/>
  <c r="AA38" i="26" s="1"/>
  <c r="AB41" i="26"/>
  <c r="AA41" i="26" s="1"/>
  <c r="AB55" i="26"/>
  <c r="AA55" i="26" s="1"/>
  <c r="AB58" i="26"/>
  <c r="AA58" i="26" s="1"/>
  <c r="AB24" i="26"/>
  <c r="AA24" i="26" s="1"/>
  <c r="T69" i="25"/>
  <c r="Q69" i="25"/>
  <c r="T68" i="25"/>
  <c r="Q68" i="25"/>
  <c r="T67" i="25"/>
  <c r="Q67" i="25"/>
  <c r="T66" i="25"/>
  <c r="Q66" i="25"/>
  <c r="T65" i="25"/>
  <c r="Q65" i="25"/>
  <c r="X66" i="25" s="1"/>
  <c r="T64" i="25"/>
  <c r="Q64" i="25"/>
  <c r="X64" i="25" s="1"/>
  <c r="H64" i="25"/>
  <c r="I64" i="25" s="1"/>
  <c r="AB63" i="25"/>
  <c r="AA63" i="25" s="1"/>
  <c r="T63" i="25"/>
  <c r="Q63" i="25"/>
  <c r="T62" i="25"/>
  <c r="Q62" i="25"/>
  <c r="X63" i="25" s="1"/>
  <c r="T61" i="25"/>
  <c r="Q61" i="25"/>
  <c r="AB62" i="25" s="1"/>
  <c r="AA62" i="25" s="1"/>
  <c r="T60" i="25"/>
  <c r="Q60" i="25"/>
  <c r="T59" i="25"/>
  <c r="Q59" i="25"/>
  <c r="AB60" i="25" s="1"/>
  <c r="AA60" i="25" s="1"/>
  <c r="T58" i="25"/>
  <c r="Q58" i="25"/>
  <c r="AB59" i="25" s="1"/>
  <c r="AA59" i="25" s="1"/>
  <c r="H58" i="25"/>
  <c r="T57" i="25"/>
  <c r="Q57" i="25"/>
  <c r="T56" i="25"/>
  <c r="Q56" i="25"/>
  <c r="AB57" i="25" s="1"/>
  <c r="AA57" i="25" s="1"/>
  <c r="T55" i="25"/>
  <c r="Q55" i="25"/>
  <c r="T54" i="25"/>
  <c r="Q54" i="25"/>
  <c r="T53" i="25"/>
  <c r="Q53" i="25"/>
  <c r="T52" i="25"/>
  <c r="Q52" i="25"/>
  <c r="AB52" i="25" s="1"/>
  <c r="AA52" i="25" s="1"/>
  <c r="H52" i="25"/>
  <c r="I52" i="25" s="1"/>
  <c r="T51" i="25"/>
  <c r="Q51" i="25"/>
  <c r="T50" i="25"/>
  <c r="Q50" i="25"/>
  <c r="T49" i="25"/>
  <c r="Q49" i="25"/>
  <c r="T48" i="25"/>
  <c r="Q48" i="25"/>
  <c r="X49" i="25" s="1"/>
  <c r="T47" i="25"/>
  <c r="Q47" i="25"/>
  <c r="T46" i="25"/>
  <c r="Q46" i="25"/>
  <c r="H46" i="25"/>
  <c r="I46" i="25" s="1"/>
  <c r="T45" i="25"/>
  <c r="Q45" i="25"/>
  <c r="AB45" i="25" s="1"/>
  <c r="AA45" i="25" s="1"/>
  <c r="T44" i="25"/>
  <c r="Q44" i="25"/>
  <c r="X45" i="25" s="1"/>
  <c r="Y45" i="25" s="1"/>
  <c r="T43" i="25"/>
  <c r="Q43" i="25"/>
  <c r="X44" i="25" s="1"/>
  <c r="T42" i="25"/>
  <c r="Q42" i="25"/>
  <c r="T41" i="25"/>
  <c r="Q41" i="25"/>
  <c r="T40" i="25"/>
  <c r="Q40" i="25"/>
  <c r="AB40" i="25" s="1"/>
  <c r="AA40" i="25" s="1"/>
  <c r="H40" i="25"/>
  <c r="I40" i="25" s="1"/>
  <c r="T39" i="25"/>
  <c r="Q39" i="25"/>
  <c r="T38" i="25"/>
  <c r="Q38" i="25"/>
  <c r="T37" i="25"/>
  <c r="Q37" i="25"/>
  <c r="T36" i="25"/>
  <c r="Q36" i="25"/>
  <c r="T35" i="25"/>
  <c r="Q35" i="25"/>
  <c r="T34" i="25"/>
  <c r="Q34" i="25"/>
  <c r="X34" i="25" s="1"/>
  <c r="H34" i="25"/>
  <c r="I34" i="25" s="1"/>
  <c r="T33" i="25"/>
  <c r="Q33" i="25"/>
  <c r="T32" i="25"/>
  <c r="Q32" i="25"/>
  <c r="T31" i="25"/>
  <c r="Q31" i="25"/>
  <c r="AB32" i="25" s="1"/>
  <c r="AA32" i="25" s="1"/>
  <c r="T30" i="25"/>
  <c r="Q30" i="25"/>
  <c r="T29" i="25"/>
  <c r="Q29" i="25"/>
  <c r="T28" i="25"/>
  <c r="Q28" i="25"/>
  <c r="AB29" i="25" s="1"/>
  <c r="AA29" i="25" s="1"/>
  <c r="H28" i="25"/>
  <c r="I28" i="25" s="1"/>
  <c r="T27" i="25"/>
  <c r="Q27" i="25"/>
  <c r="T26" i="25"/>
  <c r="Q26" i="25"/>
  <c r="T25" i="25"/>
  <c r="Q25" i="25"/>
  <c r="AB26" i="25" s="1"/>
  <c r="AA26" i="25" s="1"/>
  <c r="T24" i="25"/>
  <c r="Q24" i="25"/>
  <c r="T23" i="25"/>
  <c r="Q23" i="25"/>
  <c r="T22" i="25"/>
  <c r="Q22" i="25"/>
  <c r="H22" i="25"/>
  <c r="T21" i="25"/>
  <c r="Q21" i="25"/>
  <c r="T20" i="25"/>
  <c r="Q20" i="25"/>
  <c r="T19" i="25"/>
  <c r="Q19" i="25"/>
  <c r="T18" i="25"/>
  <c r="Q18" i="25"/>
  <c r="T17" i="25"/>
  <c r="Q17" i="25"/>
  <c r="T16" i="25"/>
  <c r="Q16" i="25"/>
  <c r="I16" i="25"/>
  <c r="H16" i="25"/>
  <c r="T15" i="25"/>
  <c r="Q15" i="25"/>
  <c r="T14" i="25"/>
  <c r="Q14" i="25"/>
  <c r="T13" i="25"/>
  <c r="Q13" i="25"/>
  <c r="AB14" i="25" s="1"/>
  <c r="AA14" i="25" s="1"/>
  <c r="T12" i="25"/>
  <c r="Q12" i="25"/>
  <c r="T11" i="25"/>
  <c r="Q11" i="25"/>
  <c r="T10" i="25"/>
  <c r="Q10" i="25"/>
  <c r="H10" i="25"/>
  <c r="I10" i="25" s="1"/>
  <c r="K30" i="25"/>
  <c r="K68" i="25"/>
  <c r="K21" i="25"/>
  <c r="K38" i="25"/>
  <c r="K29" i="25"/>
  <c r="K31" i="25"/>
  <c r="K66" i="25"/>
  <c r="K59" i="25"/>
  <c r="K56" i="25"/>
  <c r="K36" i="25"/>
  <c r="K61" i="25"/>
  <c r="K25" i="25"/>
  <c r="K50" i="25"/>
  <c r="K57" i="25"/>
  <c r="K17" i="25"/>
  <c r="K41" i="25"/>
  <c r="K63" i="25"/>
  <c r="K37" i="25"/>
  <c r="K45" i="25"/>
  <c r="K33" i="25"/>
  <c r="K62" i="25"/>
  <c r="K60" i="25"/>
  <c r="K32" i="25"/>
  <c r="K47" i="25"/>
  <c r="K53" i="25"/>
  <c r="K11" i="25"/>
  <c r="K51" i="25"/>
  <c r="K54" i="25"/>
  <c r="K13" i="25"/>
  <c r="K18" i="25"/>
  <c r="K15" i="25"/>
  <c r="K19" i="25"/>
  <c r="K43" i="25"/>
  <c r="K42" i="25"/>
  <c r="K44" i="25"/>
  <c r="K65" i="25"/>
  <c r="K14" i="25"/>
  <c r="K20" i="25"/>
  <c r="K24" i="25"/>
  <c r="K69" i="25"/>
  <c r="K23" i="25"/>
  <c r="K55" i="25"/>
  <c r="K48" i="25"/>
  <c r="K67" i="25"/>
  <c r="K12" i="25"/>
  <c r="K39" i="25"/>
  <c r="K27" i="25"/>
  <c r="K26" i="25"/>
  <c r="K35" i="25"/>
  <c r="K49" i="25"/>
  <c r="AC64" i="34" l="1"/>
  <c r="Z62" i="31"/>
  <c r="Y62" i="31"/>
  <c r="AC62" i="31" s="1"/>
  <c r="Z63" i="31"/>
  <c r="Y63" i="31"/>
  <c r="AC63" i="31" s="1"/>
  <c r="Y48" i="30"/>
  <c r="AC48" i="30" s="1"/>
  <c r="Z48" i="30"/>
  <c r="Y57" i="26"/>
  <c r="AC57" i="26" s="1"/>
  <c r="AC43" i="29"/>
  <c r="Y57" i="32"/>
  <c r="AC57" i="32" s="1"/>
  <c r="AC60" i="33"/>
  <c r="AC19" i="34"/>
  <c r="Z62" i="32"/>
  <c r="Y62" i="32"/>
  <c r="AC62" i="32" s="1"/>
  <c r="Y35" i="32"/>
  <c r="AC35" i="32" s="1"/>
  <c r="Z35" i="32"/>
  <c r="Y47" i="34"/>
  <c r="AC47" i="34" s="1"/>
  <c r="Z47" i="34"/>
  <c r="Z44" i="34"/>
  <c r="Y44" i="34"/>
  <c r="AC44" i="34" s="1"/>
  <c r="Y45" i="33"/>
  <c r="AC45" i="33" s="1"/>
  <c r="Z45" i="33"/>
  <c r="Y31" i="33"/>
  <c r="AC31" i="33" s="1"/>
  <c r="Z31" i="33"/>
  <c r="Z36" i="32"/>
  <c r="Y36" i="32"/>
  <c r="AC36" i="32" s="1"/>
  <c r="AC44" i="33"/>
  <c r="Z33" i="32"/>
  <c r="Y33" i="32"/>
  <c r="AC33" i="32" s="1"/>
  <c r="Y27" i="32"/>
  <c r="AC27" i="32" s="1"/>
  <c r="Z27" i="32"/>
  <c r="Y16" i="32"/>
  <c r="AC16" i="32" s="1"/>
  <c r="Z16" i="32"/>
  <c r="Z64" i="30"/>
  <c r="Y64" i="30"/>
  <c r="AC64" i="30" s="1"/>
  <c r="Z26" i="31"/>
  <c r="Y26" i="31"/>
  <c r="AC26" i="31" s="1"/>
  <c r="Y48" i="27"/>
  <c r="AC48" i="27" s="1"/>
  <c r="Z48" i="27"/>
  <c r="Y60" i="31"/>
  <c r="AC60" i="31" s="1"/>
  <c r="Z60" i="31"/>
  <c r="Y31" i="30"/>
  <c r="AC31" i="30" s="1"/>
  <c r="Z31" i="30"/>
  <c r="Y34" i="27"/>
  <c r="AC34" i="27" s="1"/>
  <c r="Z34" i="27"/>
  <c r="AC50" i="26"/>
  <c r="Z47" i="33"/>
  <c r="Y47" i="33"/>
  <c r="AC47" i="33" s="1"/>
  <c r="Y48" i="31"/>
  <c r="AC48" i="31" s="1"/>
  <c r="Z48" i="31"/>
  <c r="Z46" i="31"/>
  <c r="Y46" i="31"/>
  <c r="AC46" i="31" s="1"/>
  <c r="Z35" i="30"/>
  <c r="Y35" i="30"/>
  <c r="AC35" i="30" s="1"/>
  <c r="Z32" i="30"/>
  <c r="Y32" i="30"/>
  <c r="AC32" i="30" s="1"/>
  <c r="AB35" i="25"/>
  <c r="AA35" i="25" s="1"/>
  <c r="AB49" i="25"/>
  <c r="AA49" i="25" s="1"/>
  <c r="X61" i="25"/>
  <c r="Z61" i="25" s="1"/>
  <c r="AC28" i="26"/>
  <c r="Y67" i="33"/>
  <c r="AC67" i="33" s="1"/>
  <c r="Y33" i="33"/>
  <c r="Y15" i="32"/>
  <c r="AC15" i="32" s="1"/>
  <c r="Y52" i="34"/>
  <c r="AC52" i="34" s="1"/>
  <c r="Z52" i="34"/>
  <c r="AB23" i="25"/>
  <c r="AA23" i="25" s="1"/>
  <c r="X28" i="25"/>
  <c r="Z28" i="25" s="1"/>
  <c r="AB34" i="25"/>
  <c r="AA34" i="25" s="1"/>
  <c r="AB39" i="25"/>
  <c r="AA39" i="25" s="1"/>
  <c r="AB51" i="25"/>
  <c r="AA51" i="25" s="1"/>
  <c r="AB54" i="25"/>
  <c r="AA54" i="25" s="1"/>
  <c r="X57" i="25"/>
  <c r="Y67" i="26"/>
  <c r="AC67" i="26" s="1"/>
  <c r="Y20" i="28"/>
  <c r="AC20" i="28" s="1"/>
  <c r="Y27" i="29"/>
  <c r="AC27" i="29" s="1"/>
  <c r="Z34" i="29"/>
  <c r="AC16" i="31"/>
  <c r="Y41" i="31"/>
  <c r="AC41" i="31" s="1"/>
  <c r="Z21" i="31"/>
  <c r="AC54" i="32"/>
  <c r="Z17" i="32"/>
  <c r="Y43" i="32"/>
  <c r="AC43" i="32" s="1"/>
  <c r="AC53" i="33"/>
  <c r="AC43" i="33"/>
  <c r="Z66" i="33"/>
  <c r="AC37" i="34"/>
  <c r="Y24" i="34"/>
  <c r="AC24" i="34" s="1"/>
  <c r="AC69" i="34"/>
  <c r="Z64" i="33"/>
  <c r="Y64" i="33"/>
  <c r="AC64" i="33" s="1"/>
  <c r="Y46" i="34"/>
  <c r="AC46" i="34" s="1"/>
  <c r="Z46" i="34"/>
  <c r="Z16" i="33"/>
  <c r="Y16" i="33"/>
  <c r="AC16" i="33" s="1"/>
  <c r="Y65" i="33"/>
  <c r="AC65" i="33" s="1"/>
  <c r="Z65" i="33"/>
  <c r="Y17" i="33"/>
  <c r="AC17" i="33" s="1"/>
  <c r="Z17" i="33"/>
  <c r="Z53" i="32"/>
  <c r="Y53" i="32"/>
  <c r="AC53" i="32" s="1"/>
  <c r="AC19" i="32"/>
  <c r="Z52" i="31"/>
  <c r="Y52" i="31"/>
  <c r="AC52" i="31" s="1"/>
  <c r="Z49" i="30"/>
  <c r="Y49" i="30"/>
  <c r="AC49" i="30" s="1"/>
  <c r="Y66" i="32"/>
  <c r="AC66" i="32" s="1"/>
  <c r="Z66" i="32"/>
  <c r="AC32" i="32"/>
  <c r="Y52" i="29"/>
  <c r="AC52" i="29" s="1"/>
  <c r="Z52" i="29"/>
  <c r="Z32" i="29"/>
  <c r="Y32" i="29"/>
  <c r="AC32" i="29" s="1"/>
  <c r="Y31" i="31"/>
  <c r="AC31" i="31" s="1"/>
  <c r="Z31" i="31"/>
  <c r="AC29" i="31"/>
  <c r="Z63" i="30"/>
  <c r="Y63" i="30"/>
  <c r="AC63" i="30" s="1"/>
  <c r="Z65" i="28"/>
  <c r="Y65" i="28"/>
  <c r="AC65" i="28" s="1"/>
  <c r="AB28" i="25"/>
  <c r="AA28" i="25" s="1"/>
  <c r="X62" i="25"/>
  <c r="Y48" i="33"/>
  <c r="AC48" i="33" s="1"/>
  <c r="Z48" i="33"/>
  <c r="Z64" i="32"/>
  <c r="Y64" i="32"/>
  <c r="AC64" i="32" s="1"/>
  <c r="Y43" i="31"/>
  <c r="AC43" i="31" s="1"/>
  <c r="Z43" i="31"/>
  <c r="Z50" i="32"/>
  <c r="Y50" i="32"/>
  <c r="AC54" i="28"/>
  <c r="Y27" i="28"/>
  <c r="AC27" i="28" s="1"/>
  <c r="AC37" i="29"/>
  <c r="AC34" i="32"/>
  <c r="AC57" i="33"/>
  <c r="Z31" i="34"/>
  <c r="Z48" i="32"/>
  <c r="Y48" i="32"/>
  <c r="AC48" i="32" s="1"/>
  <c r="AB25" i="25"/>
  <c r="AA25" i="25" s="1"/>
  <c r="X27" i="25"/>
  <c r="AB37" i="25"/>
  <c r="AA37" i="25" s="1"/>
  <c r="AB56" i="25"/>
  <c r="AA56" i="25" s="1"/>
  <c r="X65" i="25"/>
  <c r="Y65" i="25" s="1"/>
  <c r="Y22" i="26"/>
  <c r="Y68" i="28"/>
  <c r="AC68" i="28" s="1"/>
  <c r="Y51" i="28"/>
  <c r="AC51" i="28" s="1"/>
  <c r="Y59" i="28"/>
  <c r="AC59" i="28" s="1"/>
  <c r="Y40" i="29"/>
  <c r="Y33" i="30"/>
  <c r="AC33" i="30" s="1"/>
  <c r="AC36" i="31"/>
  <c r="X13" i="25"/>
  <c r="Z13" i="25" s="1"/>
  <c r="X15" i="25"/>
  <c r="X18" i="25"/>
  <c r="Z18" i="25" s="1"/>
  <c r="AB20" i="25"/>
  <c r="AA20" i="25" s="1"/>
  <c r="AB21" i="25"/>
  <c r="AA21" i="25" s="1"/>
  <c r="AB31" i="25"/>
  <c r="AA31" i="25" s="1"/>
  <c r="X33" i="25"/>
  <c r="Z33" i="25" s="1"/>
  <c r="X36" i="25"/>
  <c r="Z36" i="25" s="1"/>
  <c r="AB43" i="25"/>
  <c r="AA43" i="25" s="1"/>
  <c r="AB48" i="25"/>
  <c r="AA48" i="25" s="1"/>
  <c r="X50" i="25"/>
  <c r="Z50" i="25" s="1"/>
  <c r="AB67" i="25"/>
  <c r="AA67" i="25" s="1"/>
  <c r="AC64" i="26"/>
  <c r="AC19" i="27"/>
  <c r="Y18" i="26"/>
  <c r="AC18" i="26" s="1"/>
  <c r="AC35" i="27"/>
  <c r="Y13" i="28"/>
  <c r="AC13" i="28" s="1"/>
  <c r="AC22" i="29"/>
  <c r="AC60" i="29"/>
  <c r="AC65" i="29"/>
  <c r="AC27" i="30"/>
  <c r="AC47" i="31"/>
  <c r="Y30" i="31"/>
  <c r="AC30" i="31" s="1"/>
  <c r="AC49" i="31"/>
  <c r="Y53" i="31"/>
  <c r="AC53" i="31" s="1"/>
  <c r="AC33" i="31"/>
  <c r="AC50" i="32"/>
  <c r="Y68" i="32"/>
  <c r="AC68" i="32" s="1"/>
  <c r="AC23" i="32"/>
  <c r="AC68" i="33"/>
  <c r="AC40" i="33"/>
  <c r="Y20" i="33"/>
  <c r="AC20" i="33" s="1"/>
  <c r="Y50" i="33"/>
  <c r="AC50" i="33" s="1"/>
  <c r="AC36" i="34"/>
  <c r="Y13" i="34"/>
  <c r="AC13" i="34" s="1"/>
  <c r="Y62" i="33"/>
  <c r="AC62" i="33" s="1"/>
  <c r="Z62" i="33"/>
  <c r="Y34" i="33"/>
  <c r="AC34" i="33" s="1"/>
  <c r="Z34" i="33"/>
  <c r="Z65" i="32"/>
  <c r="Y65" i="32"/>
  <c r="AC65" i="32" s="1"/>
  <c r="Y44" i="32"/>
  <c r="AC44" i="32" s="1"/>
  <c r="Z44" i="32"/>
  <c r="AC63" i="32"/>
  <c r="AC30" i="33"/>
  <c r="AC30" i="34"/>
  <c r="Y18" i="32"/>
  <c r="AC18" i="32" s="1"/>
  <c r="Z18" i="32"/>
  <c r="Z65" i="31"/>
  <c r="Y65" i="31"/>
  <c r="AC65" i="31" s="1"/>
  <c r="Z66" i="30"/>
  <c r="Y66" i="30"/>
  <c r="AC66" i="30" s="1"/>
  <c r="Y28" i="31"/>
  <c r="AC28" i="31" s="1"/>
  <c r="Z28" i="31"/>
  <c r="Z67" i="32"/>
  <c r="Y67" i="32"/>
  <c r="AC67" i="32" s="1"/>
  <c r="Z66" i="31"/>
  <c r="Y66" i="31"/>
  <c r="AC66" i="31" s="1"/>
  <c r="Y62" i="30"/>
  <c r="AC62" i="30" s="1"/>
  <c r="Z62" i="30"/>
  <c r="Z35" i="29"/>
  <c r="Y35" i="29"/>
  <c r="AC35" i="29" s="1"/>
  <c r="Y64" i="28"/>
  <c r="AC64" i="28" s="1"/>
  <c r="Z64" i="28"/>
  <c r="Z61" i="31"/>
  <c r="Y61" i="31"/>
  <c r="AC61" i="31" s="1"/>
  <c r="Y34" i="30"/>
  <c r="AC34" i="30" s="1"/>
  <c r="Z34" i="30"/>
  <c r="Y52" i="28"/>
  <c r="AC52" i="28" s="1"/>
  <c r="Z52" i="28"/>
  <c r="AC61" i="33"/>
  <c r="Y49" i="32"/>
  <c r="AC49" i="32" s="1"/>
  <c r="Z49" i="32"/>
  <c r="AC61" i="28"/>
  <c r="Z13" i="32"/>
  <c r="AC13" i="30"/>
  <c r="Z56" i="34"/>
  <c r="Y56" i="34"/>
  <c r="AC56" i="34" s="1"/>
  <c r="Z26" i="34"/>
  <c r="Y26" i="34"/>
  <c r="AC26" i="34" s="1"/>
  <c r="Z57" i="34"/>
  <c r="Y57" i="34"/>
  <c r="AC57" i="34" s="1"/>
  <c r="Z59" i="34"/>
  <c r="Y59" i="34"/>
  <c r="AC59" i="34" s="1"/>
  <c r="Z28" i="34"/>
  <c r="Y28" i="34"/>
  <c r="AC28" i="34" s="1"/>
  <c r="Z25" i="34"/>
  <c r="Y25" i="34"/>
  <c r="AC25" i="34" s="1"/>
  <c r="Z60" i="34"/>
  <c r="Y60" i="34"/>
  <c r="AC60" i="34" s="1"/>
  <c r="Z42" i="34"/>
  <c r="Y42" i="34"/>
  <c r="AC42" i="34" s="1"/>
  <c r="AC50" i="34"/>
  <c r="AC15" i="34"/>
  <c r="Z41" i="34"/>
  <c r="Y41" i="34"/>
  <c r="AC41" i="34" s="1"/>
  <c r="Z10" i="34"/>
  <c r="Y10" i="34"/>
  <c r="AC35" i="34"/>
  <c r="Z29" i="34"/>
  <c r="Y29" i="34"/>
  <c r="AC29" i="34" s="1"/>
  <c r="Z39" i="34"/>
  <c r="Y39" i="34"/>
  <c r="AC39" i="34" s="1"/>
  <c r="Z53" i="34"/>
  <c r="Y53" i="34"/>
  <c r="AC53" i="34" s="1"/>
  <c r="Y22" i="34"/>
  <c r="AC22" i="34" s="1"/>
  <c r="Z22" i="34"/>
  <c r="AC32" i="34"/>
  <c r="AC67" i="34"/>
  <c r="AC49" i="34"/>
  <c r="AC63" i="34"/>
  <c r="Z43" i="34"/>
  <c r="Y43" i="34"/>
  <c r="AC43" i="34" s="1"/>
  <c r="AC18" i="34"/>
  <c r="Z42" i="33"/>
  <c r="Y42" i="33"/>
  <c r="AC42" i="33" s="1"/>
  <c r="AC36" i="33"/>
  <c r="AC18" i="33"/>
  <c r="Z28" i="33"/>
  <c r="Y28" i="33"/>
  <c r="AC28" i="33" s="1"/>
  <c r="AC33" i="33"/>
  <c r="AC49" i="33"/>
  <c r="Z25" i="33"/>
  <c r="Y25" i="33"/>
  <c r="AC25" i="33" s="1"/>
  <c r="Z29" i="33"/>
  <c r="Y29" i="33"/>
  <c r="AC29" i="33" s="1"/>
  <c r="Z69" i="33"/>
  <c r="Y69" i="33"/>
  <c r="AC69" i="33" s="1"/>
  <c r="AC22" i="33"/>
  <c r="AC38" i="33"/>
  <c r="Z39" i="33"/>
  <c r="Y39" i="33"/>
  <c r="AC39" i="33" s="1"/>
  <c r="AC41" i="33"/>
  <c r="AC35" i="33"/>
  <c r="AC24" i="33"/>
  <c r="Z59" i="33"/>
  <c r="Y59" i="33"/>
  <c r="AC59" i="33" s="1"/>
  <c r="Z58" i="33"/>
  <c r="Y58" i="33"/>
  <c r="AC58" i="33" s="1"/>
  <c r="Z10" i="33"/>
  <c r="X11" i="33" s="1"/>
  <c r="Y10" i="33"/>
  <c r="AC19" i="33"/>
  <c r="AC15" i="33"/>
  <c r="Z56" i="33"/>
  <c r="Y56" i="33"/>
  <c r="AC56" i="33" s="1"/>
  <c r="AC52" i="33"/>
  <c r="Z56" i="32"/>
  <c r="Y56" i="32"/>
  <c r="AC56" i="32" s="1"/>
  <c r="Z42" i="32"/>
  <c r="Y42" i="32"/>
  <c r="AC42" i="32" s="1"/>
  <c r="Z69" i="32"/>
  <c r="Y69" i="32"/>
  <c r="AC69" i="32" s="1"/>
  <c r="Z10" i="32"/>
  <c r="Y10" i="32"/>
  <c r="Z38" i="32"/>
  <c r="Y38" i="32"/>
  <c r="AC38" i="32" s="1"/>
  <c r="Z58" i="32"/>
  <c r="Y58" i="32"/>
  <c r="AC58" i="32" s="1"/>
  <c r="AC37" i="32"/>
  <c r="Z39" i="32"/>
  <c r="Y39" i="32"/>
  <c r="AC39" i="32" s="1"/>
  <c r="Z28" i="32"/>
  <c r="Y28" i="32"/>
  <c r="AC28" i="32" s="1"/>
  <c r="Z55" i="32"/>
  <c r="Y55" i="32"/>
  <c r="AC55" i="32" s="1"/>
  <c r="Z25" i="32"/>
  <c r="Y25" i="32"/>
  <c r="AC25" i="32" s="1"/>
  <c r="Z24" i="32"/>
  <c r="Y24" i="32"/>
  <c r="AC24" i="32" s="1"/>
  <c r="AC60" i="32"/>
  <c r="Z29" i="32"/>
  <c r="Y29" i="32"/>
  <c r="AC29" i="32" s="1"/>
  <c r="AC26" i="32"/>
  <c r="Z59" i="32"/>
  <c r="Y59" i="32"/>
  <c r="AC59" i="32" s="1"/>
  <c r="Z41" i="32"/>
  <c r="Y41" i="32"/>
  <c r="AC41" i="32" s="1"/>
  <c r="Z21" i="32"/>
  <c r="Y21" i="32"/>
  <c r="AC21" i="32" s="1"/>
  <c r="Z56" i="31"/>
  <c r="Y56" i="31"/>
  <c r="AC56" i="31" s="1"/>
  <c r="Z25" i="31"/>
  <c r="Y25" i="31"/>
  <c r="AC25" i="31" s="1"/>
  <c r="Z68" i="31"/>
  <c r="Y68" i="31"/>
  <c r="AC68" i="31" s="1"/>
  <c r="Z40" i="31"/>
  <c r="Y40" i="31"/>
  <c r="AC40" i="31" s="1"/>
  <c r="AC19" i="31"/>
  <c r="AC24" i="31"/>
  <c r="AC44" i="31"/>
  <c r="Z42" i="31"/>
  <c r="Y42" i="31"/>
  <c r="AC42" i="31" s="1"/>
  <c r="Z69" i="31"/>
  <c r="Y69" i="31"/>
  <c r="AC69" i="31" s="1"/>
  <c r="Z37" i="31"/>
  <c r="Y37" i="31"/>
  <c r="AC37" i="31" s="1"/>
  <c r="AC18" i="31"/>
  <c r="AC35" i="31"/>
  <c r="Z39" i="31"/>
  <c r="Y39" i="31"/>
  <c r="AC39" i="31" s="1"/>
  <c r="Z58" i="31"/>
  <c r="Y58" i="31"/>
  <c r="AC58" i="31" s="1"/>
  <c r="Z54" i="31"/>
  <c r="Y54" i="31"/>
  <c r="AC54" i="31" s="1"/>
  <c r="Z55" i="31"/>
  <c r="Y55" i="31"/>
  <c r="AC55" i="31" s="1"/>
  <c r="AC38" i="31"/>
  <c r="AC32" i="31"/>
  <c r="Z51" i="31"/>
  <c r="Y51" i="31"/>
  <c r="AC51" i="31" s="1"/>
  <c r="Z59" i="31"/>
  <c r="Y59" i="31"/>
  <c r="AC59" i="31" s="1"/>
  <c r="Z10" i="31"/>
  <c r="Y10" i="31"/>
  <c r="Z23" i="31"/>
  <c r="Y23" i="31"/>
  <c r="AC23" i="31" s="1"/>
  <c r="Z10" i="30"/>
  <c r="Y10" i="30"/>
  <c r="Z26" i="30"/>
  <c r="Y26" i="30"/>
  <c r="AC26" i="30" s="1"/>
  <c r="Z41" i="30"/>
  <c r="Y41" i="30"/>
  <c r="AC41" i="30" s="1"/>
  <c r="Z37" i="30"/>
  <c r="Y37" i="30"/>
  <c r="AC37" i="30" s="1"/>
  <c r="Z60" i="30"/>
  <c r="Y60" i="30"/>
  <c r="AC60" i="30" s="1"/>
  <c r="Z38" i="30"/>
  <c r="Y38" i="30"/>
  <c r="AC38" i="30" s="1"/>
  <c r="AC36" i="30"/>
  <c r="AC44" i="30"/>
  <c r="Z20" i="30"/>
  <c r="Y20" i="30"/>
  <c r="AC20" i="30" s="1"/>
  <c r="Z25" i="30"/>
  <c r="Y25" i="30"/>
  <c r="AC25" i="30" s="1"/>
  <c r="Z24" i="30"/>
  <c r="Y24" i="30"/>
  <c r="AC24" i="30" s="1"/>
  <c r="Z51" i="30"/>
  <c r="Y51" i="30"/>
  <c r="AC51" i="30" s="1"/>
  <c r="AC61" i="30"/>
  <c r="AC47" i="30"/>
  <c r="Z39" i="30"/>
  <c r="Y39" i="30"/>
  <c r="AC39" i="30" s="1"/>
  <c r="Z54" i="30"/>
  <c r="Y54" i="30"/>
  <c r="AC54" i="30" s="1"/>
  <c r="Z21" i="30"/>
  <c r="Y21" i="30"/>
  <c r="AC21" i="30" s="1"/>
  <c r="AC50" i="30"/>
  <c r="AC30" i="30"/>
  <c r="Z46" i="30"/>
  <c r="Y46" i="30"/>
  <c r="AC46" i="30" s="1"/>
  <c r="Z59" i="30"/>
  <c r="Y59" i="30"/>
  <c r="AC59" i="30" s="1"/>
  <c r="Z43" i="30"/>
  <c r="Y43" i="30"/>
  <c r="AC43" i="30" s="1"/>
  <c r="Z69" i="30"/>
  <c r="Y69" i="30"/>
  <c r="AC69" i="30" s="1"/>
  <c r="Z68" i="30"/>
  <c r="Y68" i="30"/>
  <c r="AC68" i="30" s="1"/>
  <c r="Z23" i="30"/>
  <c r="Y23" i="30"/>
  <c r="AC23" i="30" s="1"/>
  <c r="Z56" i="30"/>
  <c r="Y56" i="30"/>
  <c r="AC56" i="30" s="1"/>
  <c r="Z58" i="30"/>
  <c r="Y58" i="30"/>
  <c r="AC58" i="30" s="1"/>
  <c r="AC22" i="30"/>
  <c r="Z29" i="30"/>
  <c r="Y29" i="30"/>
  <c r="AC29" i="30" s="1"/>
  <c r="Z42" i="30"/>
  <c r="Y42" i="30"/>
  <c r="AC42" i="30" s="1"/>
  <c r="Z55" i="30"/>
  <c r="Y55" i="30"/>
  <c r="AC55" i="30" s="1"/>
  <c r="Z40" i="30"/>
  <c r="Y40" i="30"/>
  <c r="AC40" i="30" s="1"/>
  <c r="Z39" i="29"/>
  <c r="Y39" i="29"/>
  <c r="AC39" i="29" s="1"/>
  <c r="Z64" i="29"/>
  <c r="Y64" i="29"/>
  <c r="AC64" i="29" s="1"/>
  <c r="Z28" i="29"/>
  <c r="Y28" i="29"/>
  <c r="AC28" i="29" s="1"/>
  <c r="Z55" i="29"/>
  <c r="Y55" i="29"/>
  <c r="AC55" i="29" s="1"/>
  <c r="Z38" i="29"/>
  <c r="Y38" i="29"/>
  <c r="AC38" i="29" s="1"/>
  <c r="Z61" i="29"/>
  <c r="Y61" i="29"/>
  <c r="AC61" i="29" s="1"/>
  <c r="Z16" i="29"/>
  <c r="Y16" i="29"/>
  <c r="AC16" i="29" s="1"/>
  <c r="Z25" i="29"/>
  <c r="Y25" i="29"/>
  <c r="AC25" i="29" s="1"/>
  <c r="AC54" i="29"/>
  <c r="AC17" i="29"/>
  <c r="AC48" i="29"/>
  <c r="AC31" i="29"/>
  <c r="Z58" i="29"/>
  <c r="Y58" i="29"/>
  <c r="AC58" i="29" s="1"/>
  <c r="Z13" i="29"/>
  <c r="Y13" i="29"/>
  <c r="AC13" i="29" s="1"/>
  <c r="Z47" i="29"/>
  <c r="Y47" i="29"/>
  <c r="AC47" i="29" s="1"/>
  <c r="Z29" i="29"/>
  <c r="Y29" i="29"/>
  <c r="AC29" i="29" s="1"/>
  <c r="Z10" i="29"/>
  <c r="X11" i="29" s="1"/>
  <c r="Y10" i="29"/>
  <c r="AC45" i="29"/>
  <c r="Z30" i="29"/>
  <c r="Y30" i="29"/>
  <c r="AC30" i="29" s="1"/>
  <c r="Z69" i="29"/>
  <c r="Y69" i="29"/>
  <c r="AC69" i="29" s="1"/>
  <c r="Z59" i="29"/>
  <c r="Y59" i="29"/>
  <c r="AC59" i="29" s="1"/>
  <c r="Z24" i="29"/>
  <c r="Y24" i="29"/>
  <c r="AC24" i="29" s="1"/>
  <c r="Z44" i="29"/>
  <c r="Y44" i="29"/>
  <c r="AC44" i="29" s="1"/>
  <c r="Z56" i="29"/>
  <c r="Y56" i="29"/>
  <c r="AC56" i="29" s="1"/>
  <c r="Z41" i="29"/>
  <c r="Y41" i="29"/>
  <c r="AC41" i="29" s="1"/>
  <c r="AC23" i="29"/>
  <c r="AC34" i="29"/>
  <c r="Z42" i="29"/>
  <c r="Y42" i="29"/>
  <c r="AC42" i="29" s="1"/>
  <c r="AC40" i="29"/>
  <c r="Z21" i="29"/>
  <c r="Y21" i="29"/>
  <c r="AC21" i="29" s="1"/>
  <c r="AC62" i="29"/>
  <c r="AC14" i="29"/>
  <c r="Y13" i="26"/>
  <c r="AC13" i="26" s="1"/>
  <c r="Z14" i="26"/>
  <c r="Y10" i="28"/>
  <c r="Z11" i="28"/>
  <c r="X12" i="28" s="1"/>
  <c r="Y11" i="28"/>
  <c r="Z41" i="28"/>
  <c r="Y41" i="28"/>
  <c r="AC41" i="28" s="1"/>
  <c r="Z53" i="28"/>
  <c r="Y53" i="28"/>
  <c r="AC53" i="28" s="1"/>
  <c r="AC49" i="28"/>
  <c r="Y22" i="28"/>
  <c r="AC22" i="28" s="1"/>
  <c r="Z22" i="28"/>
  <c r="Z24" i="28"/>
  <c r="Y24" i="28"/>
  <c r="AC24" i="28" s="1"/>
  <c r="Y62" i="28"/>
  <c r="AC62" i="28" s="1"/>
  <c r="Z62" i="28"/>
  <c r="Z42" i="28"/>
  <c r="Y42" i="28"/>
  <c r="AC42" i="28" s="1"/>
  <c r="Z69" i="28"/>
  <c r="Y69" i="28"/>
  <c r="AC69" i="28" s="1"/>
  <c r="AC40" i="28"/>
  <c r="Z21" i="28"/>
  <c r="Y21" i="28"/>
  <c r="AC21" i="28" s="1"/>
  <c r="Y50" i="28"/>
  <c r="AC50" i="28" s="1"/>
  <c r="Z50" i="28"/>
  <c r="AC63" i="28"/>
  <c r="AC35" i="28"/>
  <c r="Z26" i="28"/>
  <c r="Y26" i="28"/>
  <c r="AC26" i="28" s="1"/>
  <c r="AC18" i="28"/>
  <c r="Z60" i="28"/>
  <c r="Y60" i="28"/>
  <c r="AC60" i="28" s="1"/>
  <c r="Y48" i="28"/>
  <c r="AC48" i="28" s="1"/>
  <c r="Z48" i="28"/>
  <c r="Y34" i="28"/>
  <c r="AC34" i="28" s="1"/>
  <c r="Z34" i="28"/>
  <c r="Z57" i="28"/>
  <c r="Y57" i="28"/>
  <c r="AC57" i="28" s="1"/>
  <c r="Z58" i="28"/>
  <c r="Y58" i="28"/>
  <c r="AC58" i="28" s="1"/>
  <c r="Z38" i="28"/>
  <c r="Y38" i="28"/>
  <c r="AC38" i="28" s="1"/>
  <c r="Y36" i="28"/>
  <c r="AC36" i="28" s="1"/>
  <c r="Z36" i="28"/>
  <c r="AC15" i="28"/>
  <c r="AC45" i="28"/>
  <c r="Y14" i="28"/>
  <c r="AC14" i="28" s="1"/>
  <c r="Z14" i="28"/>
  <c r="Y31" i="28"/>
  <c r="AC31" i="28" s="1"/>
  <c r="Z31" i="28"/>
  <c r="Z43" i="28"/>
  <c r="Y43" i="28"/>
  <c r="AC43" i="28" s="1"/>
  <c r="Z28" i="28"/>
  <c r="Y28" i="28"/>
  <c r="AC28" i="28" s="1"/>
  <c r="Z55" i="28"/>
  <c r="Y55" i="28"/>
  <c r="AC55" i="28" s="1"/>
  <c r="AC32" i="28"/>
  <c r="Y19" i="28"/>
  <c r="AC19" i="28" s="1"/>
  <c r="Z19" i="28"/>
  <c r="Y17" i="28"/>
  <c r="AC17" i="28" s="1"/>
  <c r="Z17" i="28"/>
  <c r="Z29" i="28"/>
  <c r="Y29" i="28"/>
  <c r="AC29" i="28" s="1"/>
  <c r="Z25" i="28"/>
  <c r="Y25" i="28"/>
  <c r="AC25" i="28" s="1"/>
  <c r="Y67" i="28"/>
  <c r="AC67" i="28" s="1"/>
  <c r="Z67" i="28"/>
  <c r="Y34" i="25"/>
  <c r="Z34" i="25"/>
  <c r="Z15" i="25"/>
  <c r="Y15" i="25"/>
  <c r="Z63" i="25"/>
  <c r="Y63" i="25"/>
  <c r="AC63" i="25" s="1"/>
  <c r="Z49" i="25"/>
  <c r="Y49" i="25"/>
  <c r="AC49" i="25" s="1"/>
  <c r="Z66" i="25"/>
  <c r="Y66" i="25"/>
  <c r="AB42" i="25"/>
  <c r="AA42" i="25" s="1"/>
  <c r="Z45" i="25"/>
  <c r="X53" i="25"/>
  <c r="Z53" i="25" s="1"/>
  <c r="AB66" i="25"/>
  <c r="AA66" i="25" s="1"/>
  <c r="AC44" i="26"/>
  <c r="Y44" i="27"/>
  <c r="AC13" i="27"/>
  <c r="Y34" i="26"/>
  <c r="AC34" i="26" s="1"/>
  <c r="Z34" i="26"/>
  <c r="AB15" i="25"/>
  <c r="AA15" i="25" s="1"/>
  <c r="X32" i="25"/>
  <c r="X52" i="25"/>
  <c r="AB65" i="25"/>
  <c r="AA65" i="25" s="1"/>
  <c r="AC65" i="25" s="1"/>
  <c r="AB69" i="25"/>
  <c r="AA69" i="25" s="1"/>
  <c r="Y30" i="26"/>
  <c r="AC50" i="27"/>
  <c r="AC32" i="27"/>
  <c r="AC66" i="26"/>
  <c r="X14" i="25"/>
  <c r="X19" i="25"/>
  <c r="Z19" i="25" s="1"/>
  <c r="X21" i="25"/>
  <c r="Z21" i="25" s="1"/>
  <c r="X22" i="25"/>
  <c r="Z22" i="25" s="1"/>
  <c r="X30" i="25"/>
  <c r="X35" i="25"/>
  <c r="AB68" i="25"/>
  <c r="AA68" i="25" s="1"/>
  <c r="AC16" i="27"/>
  <c r="Y17" i="27"/>
  <c r="AC17" i="27" s="1"/>
  <c r="Z17" i="27"/>
  <c r="X31" i="25"/>
  <c r="X47" i="25"/>
  <c r="AB18" i="25"/>
  <c r="AA18" i="25" s="1"/>
  <c r="X48" i="25"/>
  <c r="X67" i="25"/>
  <c r="Z67" i="25" s="1"/>
  <c r="AC61" i="27"/>
  <c r="AC47" i="27"/>
  <c r="Y65" i="27"/>
  <c r="AC65" i="27" s="1"/>
  <c r="Z65" i="27"/>
  <c r="Z66" i="27"/>
  <c r="Y66" i="27"/>
  <c r="AC66" i="27" s="1"/>
  <c r="AB46" i="25"/>
  <c r="AA46" i="25" s="1"/>
  <c r="Y62" i="27"/>
  <c r="AC62" i="27" s="1"/>
  <c r="Z62" i="27"/>
  <c r="Z63" i="27"/>
  <c r="Y63" i="27"/>
  <c r="AC63" i="27" s="1"/>
  <c r="Z49" i="26"/>
  <c r="Y49" i="26"/>
  <c r="AC49" i="26" s="1"/>
  <c r="Z52" i="26"/>
  <c r="Y52" i="26"/>
  <c r="AC52" i="26" s="1"/>
  <c r="AB33" i="25"/>
  <c r="AA33" i="25" s="1"/>
  <c r="Y48" i="26"/>
  <c r="AC48" i="26" s="1"/>
  <c r="Z48" i="26"/>
  <c r="Z35" i="26"/>
  <c r="Y35" i="26"/>
  <c r="AC35" i="26" s="1"/>
  <c r="Z32" i="26"/>
  <c r="Y32" i="26"/>
  <c r="AC32" i="26" s="1"/>
  <c r="Y16" i="26"/>
  <c r="Y10" i="27"/>
  <c r="Z10" i="27"/>
  <c r="X11" i="27" s="1"/>
  <c r="Z43" i="27"/>
  <c r="Y43" i="27"/>
  <c r="AC43" i="27" s="1"/>
  <c r="Z55" i="27"/>
  <c r="Y55" i="27"/>
  <c r="AC55" i="27" s="1"/>
  <c r="Z54" i="27"/>
  <c r="Y54" i="27"/>
  <c r="AC54" i="27" s="1"/>
  <c r="Z41" i="27"/>
  <c r="Y41" i="27"/>
  <c r="AC41" i="27" s="1"/>
  <c r="AC53" i="27"/>
  <c r="AC36" i="27"/>
  <c r="Z37" i="27"/>
  <c r="Y37" i="27"/>
  <c r="AC37" i="27" s="1"/>
  <c r="Z26" i="27"/>
  <c r="Y26" i="27"/>
  <c r="AC26" i="27" s="1"/>
  <c r="Z51" i="27"/>
  <c r="Y51" i="27"/>
  <c r="AC51" i="27" s="1"/>
  <c r="Z59" i="27"/>
  <c r="Y59" i="27"/>
  <c r="AC59" i="27" s="1"/>
  <c r="Z60" i="27"/>
  <c r="Y60" i="27"/>
  <c r="AC60" i="27" s="1"/>
  <c r="Z38" i="27"/>
  <c r="Y38" i="27"/>
  <c r="AC38" i="27" s="1"/>
  <c r="Z39" i="27"/>
  <c r="Y39" i="27"/>
  <c r="AC39" i="27" s="1"/>
  <c r="Z68" i="27"/>
  <c r="Y68" i="27"/>
  <c r="AC68" i="27" s="1"/>
  <c r="AC64" i="27"/>
  <c r="AC27" i="27"/>
  <c r="Z29" i="27"/>
  <c r="Y29" i="27"/>
  <c r="AC29" i="27" s="1"/>
  <c r="Z20" i="27"/>
  <c r="Y20" i="27"/>
  <c r="AC20" i="27" s="1"/>
  <c r="Z56" i="27"/>
  <c r="Y56" i="27"/>
  <c r="AC56" i="27" s="1"/>
  <c r="Z42" i="27"/>
  <c r="Y42" i="27"/>
  <c r="AC42" i="27" s="1"/>
  <c r="Z46" i="27"/>
  <c r="Y46" i="27"/>
  <c r="AC46" i="27" s="1"/>
  <c r="Y23" i="27"/>
  <c r="AC23" i="27" s="1"/>
  <c r="Z23" i="27"/>
  <c r="AC44" i="27"/>
  <c r="Z24" i="27"/>
  <c r="Y24" i="27"/>
  <c r="AC24" i="27" s="1"/>
  <c r="Z69" i="27"/>
  <c r="Y69" i="27"/>
  <c r="AC69" i="27" s="1"/>
  <c r="Z25" i="27"/>
  <c r="Y25" i="27"/>
  <c r="AC25" i="27" s="1"/>
  <c r="Z21" i="27"/>
  <c r="Y21" i="27"/>
  <c r="AC21" i="27" s="1"/>
  <c r="Z58" i="27"/>
  <c r="Y58" i="27"/>
  <c r="AC58" i="27" s="1"/>
  <c r="Z40" i="27"/>
  <c r="Y40" i="27"/>
  <c r="AC40" i="27" s="1"/>
  <c r="Y10" i="26"/>
  <c r="Z10" i="26"/>
  <c r="X11" i="26" s="1"/>
  <c r="Z23" i="26"/>
  <c r="Y23" i="26"/>
  <c r="AC23" i="26" s="1"/>
  <c r="AC47" i="26"/>
  <c r="Z43" i="26"/>
  <c r="Y43" i="26"/>
  <c r="AC43" i="26" s="1"/>
  <c r="Z24" i="26"/>
  <c r="Y24" i="26"/>
  <c r="AC24" i="26" s="1"/>
  <c r="AC22" i="26"/>
  <c r="Z38" i="26"/>
  <c r="Y38" i="26"/>
  <c r="AC38" i="26" s="1"/>
  <c r="Z25" i="26"/>
  <c r="Y25" i="26"/>
  <c r="AC25" i="26" s="1"/>
  <c r="Z69" i="26"/>
  <c r="Y69" i="26"/>
  <c r="AC69" i="26" s="1"/>
  <c r="Y17" i="26"/>
  <c r="Z17" i="26"/>
  <c r="Z58" i="26"/>
  <c r="Y58" i="26"/>
  <c r="AC58" i="26" s="1"/>
  <c r="Z54" i="26"/>
  <c r="Y54" i="26"/>
  <c r="AC54" i="26" s="1"/>
  <c r="Z37" i="26"/>
  <c r="Y37" i="26"/>
  <c r="AC37" i="26" s="1"/>
  <c r="Z20" i="26"/>
  <c r="Y20" i="26"/>
  <c r="AC20" i="26" s="1"/>
  <c r="AC30" i="26"/>
  <c r="Z68" i="26"/>
  <c r="Y68" i="26"/>
  <c r="AC68" i="26" s="1"/>
  <c r="Z59" i="26"/>
  <c r="Y59" i="26"/>
  <c r="AC59" i="26" s="1"/>
  <c r="Z40" i="26"/>
  <c r="Y40" i="26"/>
  <c r="AC40" i="26" s="1"/>
  <c r="AC61" i="26"/>
  <c r="Z29" i="26"/>
  <c r="Y29" i="26"/>
  <c r="AC29" i="26" s="1"/>
  <c r="Z21" i="26"/>
  <c r="Y21" i="26"/>
  <c r="AC21" i="26" s="1"/>
  <c r="Z56" i="26"/>
  <c r="Y56" i="26"/>
  <c r="AC56" i="26" s="1"/>
  <c r="Z55" i="26"/>
  <c r="Y55" i="26"/>
  <c r="AC55" i="26" s="1"/>
  <c r="AC53" i="26"/>
  <c r="AC36" i="26"/>
  <c r="AC19" i="26"/>
  <c r="Z39" i="26"/>
  <c r="Y39" i="26"/>
  <c r="AC39" i="26" s="1"/>
  <c r="Z46" i="26"/>
  <c r="Y46" i="26"/>
  <c r="AC46" i="26" s="1"/>
  <c r="Z60" i="26"/>
  <c r="Y60" i="26"/>
  <c r="AC60" i="26" s="1"/>
  <c r="Z26" i="26"/>
  <c r="Y26" i="26"/>
  <c r="AC26" i="26" s="1"/>
  <c r="Z42" i="26"/>
  <c r="Y42" i="26"/>
  <c r="AC42" i="26" s="1"/>
  <c r="Z41" i="26"/>
  <c r="Y41" i="26"/>
  <c r="AC41" i="26" s="1"/>
  <c r="Z51" i="26"/>
  <c r="Y51" i="26"/>
  <c r="AC51" i="26" s="1"/>
  <c r="AC27" i="26"/>
  <c r="X16" i="25"/>
  <c r="Z16" i="25" s="1"/>
  <c r="X17" i="25" s="1"/>
  <c r="Y18" i="25"/>
  <c r="AC18" i="25" s="1"/>
  <c r="Z47" i="25"/>
  <c r="Y47" i="25"/>
  <c r="Z57" i="25"/>
  <c r="Y57" i="25"/>
  <c r="AC57" i="25" s="1"/>
  <c r="AC34" i="25"/>
  <c r="Z30" i="25"/>
  <c r="Y30" i="25"/>
  <c r="Y61" i="25"/>
  <c r="Z27" i="25"/>
  <c r="Y27" i="25"/>
  <c r="Z44" i="25"/>
  <c r="Y44" i="25"/>
  <c r="AC45" i="25"/>
  <c r="Z64" i="25"/>
  <c r="Y64" i="25"/>
  <c r="AB13" i="25"/>
  <c r="AA13" i="25" s="1"/>
  <c r="Y19" i="25"/>
  <c r="X20" i="25"/>
  <c r="I22" i="25"/>
  <c r="Y22" i="25"/>
  <c r="AC22" i="25" s="1"/>
  <c r="X23" i="25"/>
  <c r="AB27" i="25"/>
  <c r="AA27" i="25" s="1"/>
  <c r="AB30" i="25"/>
  <c r="AA30" i="25" s="1"/>
  <c r="Y33" i="25"/>
  <c r="AC33" i="25" s="1"/>
  <c r="Y36" i="25"/>
  <c r="X37" i="25"/>
  <c r="X40" i="25"/>
  <c r="AB44" i="25"/>
  <c r="AA44" i="25" s="1"/>
  <c r="AB47" i="25"/>
  <c r="AA47" i="25" s="1"/>
  <c r="Y50" i="25"/>
  <c r="X51" i="25"/>
  <c r="Y53" i="25"/>
  <c r="X54" i="25"/>
  <c r="AB61" i="25"/>
  <c r="AA61" i="25" s="1"/>
  <c r="AB64" i="25"/>
  <c r="AA64" i="25" s="1"/>
  <c r="Y67" i="25"/>
  <c r="AC67" i="25" s="1"/>
  <c r="X68" i="25"/>
  <c r="X24" i="25"/>
  <c r="X38" i="25"/>
  <c r="X41" i="25"/>
  <c r="X55" i="25"/>
  <c r="X58" i="25"/>
  <c r="X69" i="25"/>
  <c r="X39" i="25"/>
  <c r="X42" i="25"/>
  <c r="X56" i="25"/>
  <c r="I58" i="25"/>
  <c r="X59" i="25"/>
  <c r="X25" i="25"/>
  <c r="AB19" i="25"/>
  <c r="AA19" i="25" s="1"/>
  <c r="AB22" i="25"/>
  <c r="AA22" i="25" s="1"/>
  <c r="X26" i="25"/>
  <c r="X29" i="25"/>
  <c r="AB36" i="25"/>
  <c r="AA36" i="25" s="1"/>
  <c r="X43" i="25"/>
  <c r="X46" i="25"/>
  <c r="AB50" i="25"/>
  <c r="AA50" i="25" s="1"/>
  <c r="AB53" i="25"/>
  <c r="AA53" i="25" s="1"/>
  <c r="X60" i="25"/>
  <c r="X10" i="25"/>
  <c r="AB24" i="25"/>
  <c r="AA24" i="25" s="1"/>
  <c r="AB38" i="25"/>
  <c r="AA38" i="25" s="1"/>
  <c r="AB41" i="25"/>
  <c r="AA41" i="25" s="1"/>
  <c r="AB55" i="25"/>
  <c r="AA55" i="25" s="1"/>
  <c r="AB58" i="25"/>
  <c r="AA58" i="25" s="1"/>
  <c r="T69" i="24"/>
  <c r="Q69" i="24"/>
  <c r="AB69" i="24" s="1"/>
  <c r="AA69" i="24" s="1"/>
  <c r="T68" i="24"/>
  <c r="Q68" i="24"/>
  <c r="T67" i="24"/>
  <c r="Q67" i="24"/>
  <c r="T66" i="24"/>
  <c r="Q66" i="24"/>
  <c r="X67" i="24" s="1"/>
  <c r="Z67" i="24" s="1"/>
  <c r="X65" i="24"/>
  <c r="Y65" i="24" s="1"/>
  <c r="T65" i="24"/>
  <c r="Q65" i="24"/>
  <c r="T64" i="24"/>
  <c r="Q64" i="24"/>
  <c r="X64" i="24" s="1"/>
  <c r="Z64" i="24" s="1"/>
  <c r="H64" i="24"/>
  <c r="I64" i="24" s="1"/>
  <c r="T63" i="24"/>
  <c r="Q63" i="24"/>
  <c r="X63" i="24" s="1"/>
  <c r="T62" i="24"/>
  <c r="Q62" i="24"/>
  <c r="T61" i="24"/>
  <c r="Q61" i="24"/>
  <c r="AB62" i="24" s="1"/>
  <c r="AA62" i="24" s="1"/>
  <c r="T60" i="24"/>
  <c r="Q60" i="24"/>
  <c r="T59" i="24"/>
  <c r="Q59" i="24"/>
  <c r="AB60" i="24" s="1"/>
  <c r="AA60" i="24" s="1"/>
  <c r="T58" i="24"/>
  <c r="Q58" i="24"/>
  <c r="H58" i="24"/>
  <c r="I58" i="24" s="1"/>
  <c r="T57" i="24"/>
  <c r="Q57" i="24"/>
  <c r="T56" i="24"/>
  <c r="Q56" i="24"/>
  <c r="X57" i="24" s="1"/>
  <c r="T55" i="24"/>
  <c r="Q55" i="24"/>
  <c r="T54" i="24"/>
  <c r="Q54" i="24"/>
  <c r="X55" i="24" s="1"/>
  <c r="T53" i="24"/>
  <c r="Q53" i="24"/>
  <c r="T52" i="24"/>
  <c r="Q52" i="24"/>
  <c r="X52" i="24" s="1"/>
  <c r="H52" i="24"/>
  <c r="I52" i="24" s="1"/>
  <c r="T51" i="24"/>
  <c r="Q51" i="24"/>
  <c r="T50" i="24"/>
  <c r="Q50" i="24"/>
  <c r="T49" i="24"/>
  <c r="Q49" i="24"/>
  <c r="X50" i="24" s="1"/>
  <c r="Z50" i="24" s="1"/>
  <c r="T48" i="24"/>
  <c r="Q48" i="24"/>
  <c r="T47" i="24"/>
  <c r="Q47" i="24"/>
  <c r="AB48" i="24" s="1"/>
  <c r="AA48" i="24" s="1"/>
  <c r="T46" i="24"/>
  <c r="Q46" i="24"/>
  <c r="H46" i="24"/>
  <c r="I46" i="24" s="1"/>
  <c r="T45" i="24"/>
  <c r="Q45" i="24"/>
  <c r="T44" i="24"/>
  <c r="Q44" i="24"/>
  <c r="T43" i="24"/>
  <c r="Q43" i="24"/>
  <c r="T42" i="24"/>
  <c r="Q42" i="24"/>
  <c r="T41" i="24"/>
  <c r="Q41" i="24"/>
  <c r="T40" i="24"/>
  <c r="Q40" i="24"/>
  <c r="AB40" i="24" s="1"/>
  <c r="AA40" i="24" s="1"/>
  <c r="H40" i="24"/>
  <c r="I40" i="24" s="1"/>
  <c r="T39" i="24"/>
  <c r="Q39" i="24"/>
  <c r="T38" i="24"/>
  <c r="Q38" i="24"/>
  <c r="T37" i="24"/>
  <c r="Q37" i="24"/>
  <c r="T36" i="24"/>
  <c r="Q36" i="24"/>
  <c r="T35" i="24"/>
  <c r="Q35" i="24"/>
  <c r="T34" i="24"/>
  <c r="Q34" i="24"/>
  <c r="X35" i="24" s="1"/>
  <c r="H34" i="24"/>
  <c r="I34" i="24" s="1"/>
  <c r="T33" i="24"/>
  <c r="Q33" i="24"/>
  <c r="T32" i="24"/>
  <c r="Q32" i="24"/>
  <c r="X33" i="24" s="1"/>
  <c r="Z33" i="24" s="1"/>
  <c r="T31" i="24"/>
  <c r="Q31" i="24"/>
  <c r="T30" i="24"/>
  <c r="Q30" i="24"/>
  <c r="T29" i="24"/>
  <c r="Q29" i="24"/>
  <c r="T28" i="24"/>
  <c r="Q28" i="24"/>
  <c r="I28" i="24"/>
  <c r="H28" i="24"/>
  <c r="T27" i="24"/>
  <c r="Q27" i="24"/>
  <c r="T26" i="24"/>
  <c r="Q26" i="24"/>
  <c r="T25" i="24"/>
  <c r="Q25" i="24"/>
  <c r="T24" i="24"/>
  <c r="Q24" i="24"/>
  <c r="T23" i="24"/>
  <c r="Q23" i="24"/>
  <c r="T22" i="24"/>
  <c r="Q22" i="24"/>
  <c r="X22" i="24" s="1"/>
  <c r="Z22" i="24" s="1"/>
  <c r="H22" i="24"/>
  <c r="T21" i="24"/>
  <c r="Q21" i="24"/>
  <c r="T20" i="24"/>
  <c r="Q20" i="24"/>
  <c r="T19" i="24"/>
  <c r="Q19" i="24"/>
  <c r="T18" i="24"/>
  <c r="Q18" i="24"/>
  <c r="T17" i="24"/>
  <c r="Q17" i="24"/>
  <c r="T16" i="24"/>
  <c r="Q16" i="24"/>
  <c r="H16" i="24"/>
  <c r="I16" i="24" s="1"/>
  <c r="T15" i="24"/>
  <c r="Q15" i="24"/>
  <c r="T14" i="24"/>
  <c r="Q14" i="24"/>
  <c r="X15" i="24" s="1"/>
  <c r="T13" i="24"/>
  <c r="Q13" i="24"/>
  <c r="T12" i="24"/>
  <c r="Q12" i="24"/>
  <c r="AB13" i="24" s="1"/>
  <c r="AA13" i="24" s="1"/>
  <c r="T11" i="24"/>
  <c r="Q11" i="24"/>
  <c r="T10" i="24"/>
  <c r="Q10" i="24"/>
  <c r="H10" i="24"/>
  <c r="I10" i="24" s="1"/>
  <c r="T69" i="23"/>
  <c r="Q69" i="23"/>
  <c r="T68" i="23"/>
  <c r="Q68" i="23"/>
  <c r="T67" i="23"/>
  <c r="Q67" i="23"/>
  <c r="T66" i="23"/>
  <c r="Q66" i="23"/>
  <c r="T65" i="23"/>
  <c r="Q65" i="23"/>
  <c r="AB66" i="23" s="1"/>
  <c r="AA66" i="23" s="1"/>
  <c r="T64" i="23"/>
  <c r="Q64" i="23"/>
  <c r="AB64" i="23" s="1"/>
  <c r="AA64" i="23" s="1"/>
  <c r="H64" i="23"/>
  <c r="I64" i="23" s="1"/>
  <c r="T63" i="23"/>
  <c r="Q63" i="23"/>
  <c r="T62" i="23"/>
  <c r="Q62" i="23"/>
  <c r="T61" i="23"/>
  <c r="Q61" i="23"/>
  <c r="X62" i="23" s="1"/>
  <c r="T60" i="23"/>
  <c r="Q60" i="23"/>
  <c r="T59" i="23"/>
  <c r="Q59" i="23"/>
  <c r="T58" i="23"/>
  <c r="Q58" i="23"/>
  <c r="H58" i="23"/>
  <c r="T57" i="23"/>
  <c r="Q57" i="23"/>
  <c r="T56" i="23"/>
  <c r="Q56" i="23"/>
  <c r="AB57" i="23" s="1"/>
  <c r="AA57" i="23" s="1"/>
  <c r="T55" i="23"/>
  <c r="Q55" i="23"/>
  <c r="T54" i="23"/>
  <c r="Q54" i="23"/>
  <c r="T53" i="23"/>
  <c r="Q53" i="23"/>
  <c r="T52" i="23"/>
  <c r="Q52" i="23"/>
  <c r="AB52" i="23" s="1"/>
  <c r="AA52" i="23" s="1"/>
  <c r="H52" i="23"/>
  <c r="I52" i="23" s="1"/>
  <c r="T51" i="23"/>
  <c r="Q51" i="23"/>
  <c r="T50" i="23"/>
  <c r="Q50" i="23"/>
  <c r="T49" i="23"/>
  <c r="Q49" i="23"/>
  <c r="X50" i="23" s="1"/>
  <c r="Z50" i="23" s="1"/>
  <c r="T48" i="23"/>
  <c r="Q48" i="23"/>
  <c r="T47" i="23"/>
  <c r="Q47" i="23"/>
  <c r="X48" i="23" s="1"/>
  <c r="T46" i="23"/>
  <c r="Q46" i="23"/>
  <c r="AB46" i="23" s="1"/>
  <c r="AA46" i="23" s="1"/>
  <c r="H46" i="23"/>
  <c r="I46" i="23" s="1"/>
  <c r="T45" i="23"/>
  <c r="Q45" i="23"/>
  <c r="T44" i="23"/>
  <c r="Q44" i="23"/>
  <c r="T43" i="23"/>
  <c r="Q43" i="23"/>
  <c r="T42" i="23"/>
  <c r="Q42" i="23"/>
  <c r="T41" i="23"/>
  <c r="Q41" i="23"/>
  <c r="AB42" i="23" s="1"/>
  <c r="AA42" i="23" s="1"/>
  <c r="T40" i="23"/>
  <c r="Q40" i="23"/>
  <c r="AB40" i="23" s="1"/>
  <c r="AA40" i="23" s="1"/>
  <c r="H40" i="23"/>
  <c r="I40" i="23" s="1"/>
  <c r="T39" i="23"/>
  <c r="Q39" i="23"/>
  <c r="T38" i="23"/>
  <c r="Q38" i="23"/>
  <c r="T37" i="23"/>
  <c r="Q37" i="23"/>
  <c r="T36" i="23"/>
  <c r="Q36" i="23"/>
  <c r="AB37" i="23" s="1"/>
  <c r="AA37" i="23" s="1"/>
  <c r="T35" i="23"/>
  <c r="Q35" i="23"/>
  <c r="T34" i="23"/>
  <c r="Q34" i="23"/>
  <c r="AB35" i="23" s="1"/>
  <c r="AA35" i="23" s="1"/>
  <c r="H34" i="23"/>
  <c r="I34" i="23" s="1"/>
  <c r="T33" i="23"/>
  <c r="Q33" i="23"/>
  <c r="T32" i="23"/>
  <c r="Q32" i="23"/>
  <c r="T31" i="23"/>
  <c r="Q31" i="23"/>
  <c r="T30" i="23"/>
  <c r="Q30" i="23"/>
  <c r="X31" i="23" s="1"/>
  <c r="T29" i="23"/>
  <c r="Q29" i="23"/>
  <c r="T28" i="23"/>
  <c r="Q28" i="23"/>
  <c r="X28" i="23" s="1"/>
  <c r="H28" i="23"/>
  <c r="I28" i="23" s="1"/>
  <c r="T27" i="23"/>
  <c r="Q27" i="23"/>
  <c r="T26" i="23"/>
  <c r="Q26" i="23"/>
  <c r="T25" i="23"/>
  <c r="Q25" i="23"/>
  <c r="T24" i="23"/>
  <c r="Q24" i="23"/>
  <c r="T23" i="23"/>
  <c r="Q23" i="23"/>
  <c r="T22" i="23"/>
  <c r="Q22" i="23"/>
  <c r="X22" i="23" s="1"/>
  <c r="Z22" i="23" s="1"/>
  <c r="H22" i="23"/>
  <c r="T21" i="23"/>
  <c r="Q21" i="23"/>
  <c r="T20" i="23"/>
  <c r="Q20" i="23"/>
  <c r="T19" i="23"/>
  <c r="Q19" i="23"/>
  <c r="AB20" i="23" s="1"/>
  <c r="AA20" i="23" s="1"/>
  <c r="T18" i="23"/>
  <c r="Q18" i="23"/>
  <c r="T17" i="23"/>
  <c r="Q17" i="23"/>
  <c r="AB18" i="23" s="1"/>
  <c r="AA18" i="23" s="1"/>
  <c r="T16" i="23"/>
  <c r="Q16" i="23"/>
  <c r="H16" i="23"/>
  <c r="I16" i="23" s="1"/>
  <c r="T15" i="23"/>
  <c r="Q15" i="23"/>
  <c r="T14" i="23"/>
  <c r="Q14" i="23"/>
  <c r="T13" i="23"/>
  <c r="Q13" i="23"/>
  <c r="T12" i="23"/>
  <c r="Q12" i="23"/>
  <c r="T11" i="23"/>
  <c r="Q11" i="23"/>
  <c r="T10" i="23"/>
  <c r="Q10" i="23"/>
  <c r="H10" i="23"/>
  <c r="K14" i="23"/>
  <c r="K43" i="23"/>
  <c r="K59" i="23"/>
  <c r="K36" i="24"/>
  <c r="K36" i="23"/>
  <c r="K18" i="23"/>
  <c r="K32" i="24"/>
  <c r="K62" i="24"/>
  <c r="K21" i="23"/>
  <c r="K42" i="24"/>
  <c r="K15" i="23"/>
  <c r="K48" i="23"/>
  <c r="K60" i="24"/>
  <c r="K24" i="24"/>
  <c r="K23" i="24"/>
  <c r="K69" i="23"/>
  <c r="K69" i="24"/>
  <c r="K50" i="23"/>
  <c r="K31" i="23"/>
  <c r="K26" i="24"/>
  <c r="K17" i="24"/>
  <c r="K37" i="23"/>
  <c r="K41" i="24"/>
  <c r="K12" i="24"/>
  <c r="K23" i="23"/>
  <c r="K49" i="24"/>
  <c r="K19" i="23"/>
  <c r="K11" i="23"/>
  <c r="K35" i="23"/>
  <c r="K35" i="24"/>
  <c r="K45" i="23"/>
  <c r="K42" i="23"/>
  <c r="K45" i="24"/>
  <c r="K51" i="23"/>
  <c r="K14" i="24"/>
  <c r="K32" i="23"/>
  <c r="K47" i="24"/>
  <c r="K47" i="23"/>
  <c r="K61" i="24"/>
  <c r="K67" i="24"/>
  <c r="K50" i="24"/>
  <c r="K13" i="24"/>
  <c r="K63" i="23"/>
  <c r="K20" i="23"/>
  <c r="K62" i="23"/>
  <c r="K37" i="24"/>
  <c r="K29" i="23"/>
  <c r="K54" i="24"/>
  <c r="K13" i="23"/>
  <c r="K65" i="23"/>
  <c r="K48" i="24"/>
  <c r="K67" i="23"/>
  <c r="K56" i="23"/>
  <c r="K65" i="24"/>
  <c r="K39" i="24"/>
  <c r="K56" i="24"/>
  <c r="K33" i="24"/>
  <c r="K54" i="23"/>
  <c r="K17" i="23"/>
  <c r="K11" i="24"/>
  <c r="K15" i="24"/>
  <c r="K43" i="24"/>
  <c r="K38" i="23"/>
  <c r="K24" i="23"/>
  <c r="K18" i="24"/>
  <c r="K44" i="24"/>
  <c r="K27" i="24"/>
  <c r="K44" i="23"/>
  <c r="K51" i="24"/>
  <c r="K55" i="24"/>
  <c r="K25" i="24"/>
  <c r="K39" i="23"/>
  <c r="K57" i="23"/>
  <c r="K30" i="24"/>
  <c r="K53" i="23"/>
  <c r="K68" i="23"/>
  <c r="K27" i="23"/>
  <c r="K66" i="24"/>
  <c r="K49" i="23"/>
  <c r="K30" i="23"/>
  <c r="K59" i="24"/>
  <c r="K33" i="23"/>
  <c r="K12" i="23"/>
  <c r="K60" i="23"/>
  <c r="K31" i="24"/>
  <c r="K57" i="24"/>
  <c r="K21" i="24"/>
  <c r="K29" i="24"/>
  <c r="K68" i="24"/>
  <c r="K63" i="24"/>
  <c r="K53" i="24"/>
  <c r="K66" i="23"/>
  <c r="K26" i="23"/>
  <c r="K25" i="23"/>
  <c r="K19" i="24"/>
  <c r="K41" i="23"/>
  <c r="K61" i="23"/>
  <c r="K20" i="24"/>
  <c r="K55" i="23"/>
  <c r="K38" i="24"/>
  <c r="AB43" i="23" l="1"/>
  <c r="AA43" i="23" s="1"/>
  <c r="AB45" i="23"/>
  <c r="AA45" i="23" s="1"/>
  <c r="AB59" i="23"/>
  <c r="AA59" i="23" s="1"/>
  <c r="AB60" i="23"/>
  <c r="AA60" i="23" s="1"/>
  <c r="AB63" i="23"/>
  <c r="AA63" i="23" s="1"/>
  <c r="AB27" i="24"/>
  <c r="AA27" i="24" s="1"/>
  <c r="AB30" i="24"/>
  <c r="AA30" i="24" s="1"/>
  <c r="X43" i="24"/>
  <c r="Z43" i="24" s="1"/>
  <c r="X44" i="24"/>
  <c r="X61" i="24"/>
  <c r="Y62" i="25"/>
  <c r="AC62" i="25" s="1"/>
  <c r="Z62" i="25"/>
  <c r="X27" i="23"/>
  <c r="X38" i="24"/>
  <c r="AB51" i="24"/>
  <c r="AA51" i="24" s="1"/>
  <c r="Y13" i="25"/>
  <c r="AC13" i="25" s="1"/>
  <c r="Z65" i="25"/>
  <c r="AB14" i="23"/>
  <c r="AA14" i="23" s="1"/>
  <c r="AB25" i="23"/>
  <c r="AA25" i="23" s="1"/>
  <c r="AB20" i="24"/>
  <c r="AA20" i="24" s="1"/>
  <c r="AB21" i="24"/>
  <c r="AA21" i="24" s="1"/>
  <c r="X36" i="24"/>
  <c r="Z36" i="24" s="1"/>
  <c r="X47" i="24"/>
  <c r="X16" i="24"/>
  <c r="Y16" i="24" s="1"/>
  <c r="X53" i="24"/>
  <c r="Z53" i="24" s="1"/>
  <c r="X62" i="24"/>
  <c r="Y62" i="24" s="1"/>
  <c r="AB65" i="24"/>
  <c r="AA65" i="24" s="1"/>
  <c r="AB68" i="24"/>
  <c r="AA68" i="24" s="1"/>
  <c r="Y28" i="25"/>
  <c r="AC28" i="25" s="1"/>
  <c r="AC19" i="25"/>
  <c r="X12" i="34"/>
  <c r="X11" i="34"/>
  <c r="Z11" i="33"/>
  <c r="X12" i="33" s="1"/>
  <c r="Y11" i="33"/>
  <c r="X12" i="32"/>
  <c r="X11" i="32"/>
  <c r="X12" i="31"/>
  <c r="X11" i="31"/>
  <c r="X11" i="30"/>
  <c r="X12" i="30"/>
  <c r="Y11" i="29"/>
  <c r="Z11" i="29"/>
  <c r="X12" i="29" s="1"/>
  <c r="Z12" i="28"/>
  <c r="Y12" i="28"/>
  <c r="Z44" i="24"/>
  <c r="Y44" i="24"/>
  <c r="Y31" i="25"/>
  <c r="AC31" i="25" s="1"/>
  <c r="Z31" i="25"/>
  <c r="AB51" i="23"/>
  <c r="AA51" i="23" s="1"/>
  <c r="AB54" i="23"/>
  <c r="AA54" i="23" s="1"/>
  <c r="X63" i="23"/>
  <c r="Z63" i="23" s="1"/>
  <c r="AB68" i="23"/>
  <c r="AA68" i="23" s="1"/>
  <c r="X19" i="24"/>
  <c r="Z19" i="24" s="1"/>
  <c r="X26" i="24"/>
  <c r="Z26" i="24" s="1"/>
  <c r="X29" i="24"/>
  <c r="X32" i="24"/>
  <c r="Z62" i="24"/>
  <c r="AB66" i="24"/>
  <c r="AA66" i="24" s="1"/>
  <c r="Z52" i="25"/>
  <c r="Y52" i="25"/>
  <c r="AC52" i="25" s="1"/>
  <c r="AB26" i="23"/>
  <c r="AA26" i="23" s="1"/>
  <c r="X65" i="23"/>
  <c r="X34" i="24"/>
  <c r="Y34" i="24" s="1"/>
  <c r="AB46" i="24"/>
  <c r="AA46" i="24" s="1"/>
  <c r="AC47" i="25"/>
  <c r="Y14" i="25"/>
  <c r="AC14" i="25" s="1"/>
  <c r="Z14" i="25"/>
  <c r="Z32" i="25"/>
  <c r="Y32" i="25"/>
  <c r="AC32" i="25" s="1"/>
  <c r="AB65" i="23"/>
  <c r="AA65" i="23" s="1"/>
  <c r="AB57" i="24"/>
  <c r="AA57" i="24" s="1"/>
  <c r="AC30" i="25"/>
  <c r="Y21" i="25"/>
  <c r="AC21" i="25" s="1"/>
  <c r="AC15" i="25"/>
  <c r="AB15" i="23"/>
  <c r="AA15" i="23" s="1"/>
  <c r="AB34" i="23"/>
  <c r="AA34" i="23" s="1"/>
  <c r="AB49" i="23"/>
  <c r="AA49" i="23" s="1"/>
  <c r="X64" i="23"/>
  <c r="AB69" i="23"/>
  <c r="AA69" i="23" s="1"/>
  <c r="X24" i="24"/>
  <c r="AB47" i="24"/>
  <c r="AA47" i="24" s="1"/>
  <c r="Y48" i="25"/>
  <c r="AC48" i="25" s="1"/>
  <c r="Z48" i="25"/>
  <c r="Z35" i="25"/>
  <c r="Y35" i="25"/>
  <c r="AC35" i="25" s="1"/>
  <c r="AB33" i="23"/>
  <c r="AA33" i="23" s="1"/>
  <c r="X36" i="23"/>
  <c r="Z36" i="23" s="1"/>
  <c r="X45" i="23"/>
  <c r="Y45" i="23" s="1"/>
  <c r="X14" i="24"/>
  <c r="Y14" i="24" s="1"/>
  <c r="AB44" i="24"/>
  <c r="AA44" i="24" s="1"/>
  <c r="AB49" i="24"/>
  <c r="AA49" i="24" s="1"/>
  <c r="AC36" i="25"/>
  <c r="AC66" i="25"/>
  <c r="X44" i="23"/>
  <c r="Y44" i="23" s="1"/>
  <c r="X66" i="23"/>
  <c r="X30" i="24"/>
  <c r="AC53" i="25"/>
  <c r="X16" i="23"/>
  <c r="Z16" i="23" s="1"/>
  <c r="X17" i="23" s="1"/>
  <c r="Z11" i="27"/>
  <c r="X12" i="27" s="1"/>
  <c r="Y11" i="27"/>
  <c r="Z11" i="26"/>
  <c r="X12" i="26" s="1"/>
  <c r="Y11" i="26"/>
  <c r="AC27" i="25"/>
  <c r="Y16" i="25"/>
  <c r="Z69" i="25"/>
  <c r="Y69" i="25"/>
  <c r="AC69" i="25" s="1"/>
  <c r="Z43" i="25"/>
  <c r="Y43" i="25"/>
  <c r="AC43" i="25" s="1"/>
  <c r="Z40" i="25"/>
  <c r="Y40" i="25"/>
  <c r="AC40" i="25" s="1"/>
  <c r="Z55" i="25"/>
  <c r="Y55" i="25"/>
  <c r="AC55" i="25" s="1"/>
  <c r="Z54" i="25"/>
  <c r="Y54" i="25"/>
  <c r="AC54" i="25" s="1"/>
  <c r="Z37" i="25"/>
  <c r="Y37" i="25"/>
  <c r="AC37" i="25" s="1"/>
  <c r="Z20" i="25"/>
  <c r="Y20" i="25"/>
  <c r="AC20" i="25" s="1"/>
  <c r="AC61" i="25"/>
  <c r="Z10" i="25"/>
  <c r="X11" i="25" s="1"/>
  <c r="Y10" i="25"/>
  <c r="Z42" i="25"/>
  <c r="Y42" i="25"/>
  <c r="AC42" i="25" s="1"/>
  <c r="Z51" i="25"/>
  <c r="Y51" i="25"/>
  <c r="AC51" i="25" s="1"/>
  <c r="Z60" i="25"/>
  <c r="Y60" i="25"/>
  <c r="AC60" i="25" s="1"/>
  <c r="Z26" i="25"/>
  <c r="Y26" i="25"/>
  <c r="AC26" i="25" s="1"/>
  <c r="Z39" i="25"/>
  <c r="Y39" i="25"/>
  <c r="AC39" i="25" s="1"/>
  <c r="Y24" i="25"/>
  <c r="AC24" i="25" s="1"/>
  <c r="Z24" i="25"/>
  <c r="AC50" i="25"/>
  <c r="AC44" i="25"/>
  <c r="Z38" i="25"/>
  <c r="Y38" i="25"/>
  <c r="AC38" i="25" s="1"/>
  <c r="Z68" i="25"/>
  <c r="Y68" i="25"/>
  <c r="AC68" i="25" s="1"/>
  <c r="AC64" i="25"/>
  <c r="Z41" i="25"/>
  <c r="Y41" i="25"/>
  <c r="AC41" i="25" s="1"/>
  <c r="Z23" i="25"/>
  <c r="Y23" i="25"/>
  <c r="AC23" i="25" s="1"/>
  <c r="Z56" i="25"/>
  <c r="Y56" i="25"/>
  <c r="AC56" i="25" s="1"/>
  <c r="Z46" i="25"/>
  <c r="Y46" i="25"/>
  <c r="AC46" i="25" s="1"/>
  <c r="Z29" i="25"/>
  <c r="Y29" i="25"/>
  <c r="AC29" i="25" s="1"/>
  <c r="Z25" i="25"/>
  <c r="Y25" i="25"/>
  <c r="AC25" i="25" s="1"/>
  <c r="Z59" i="25"/>
  <c r="Y59" i="25"/>
  <c r="AC59" i="25" s="1"/>
  <c r="Z58" i="25"/>
  <c r="Y58" i="25"/>
  <c r="AC58" i="25" s="1"/>
  <c r="Y17" i="25"/>
  <c r="Z17" i="25"/>
  <c r="Y48" i="23"/>
  <c r="Z48" i="23"/>
  <c r="Y29" i="24"/>
  <c r="Z29" i="24"/>
  <c r="Y31" i="23"/>
  <c r="Z31" i="23"/>
  <c r="Y62" i="23"/>
  <c r="Z62" i="23"/>
  <c r="Z61" i="24"/>
  <c r="Y61" i="24"/>
  <c r="Y26" i="24"/>
  <c r="Z47" i="24"/>
  <c r="Y47" i="24"/>
  <c r="AC47" i="24" s="1"/>
  <c r="Z57" i="24"/>
  <c r="Y57" i="24"/>
  <c r="AB28" i="24"/>
  <c r="AA28" i="24" s="1"/>
  <c r="Z34" i="24"/>
  <c r="AB19" i="23"/>
  <c r="AA19" i="23" s="1"/>
  <c r="X19" i="23"/>
  <c r="Z19" i="23" s="1"/>
  <c r="AB23" i="23"/>
  <c r="AA23" i="23" s="1"/>
  <c r="AB28" i="23"/>
  <c r="AA28" i="23" s="1"/>
  <c r="AB32" i="23"/>
  <c r="AA32" i="23" s="1"/>
  <c r="X57" i="23"/>
  <c r="Z57" i="23" s="1"/>
  <c r="AB67" i="23"/>
  <c r="AA67" i="23" s="1"/>
  <c r="X67" i="23"/>
  <c r="Z67" i="23" s="1"/>
  <c r="AB25" i="24"/>
  <c r="AA25" i="24" s="1"/>
  <c r="X27" i="24"/>
  <c r="X28" i="24"/>
  <c r="AB31" i="24"/>
  <c r="AA31" i="24" s="1"/>
  <c r="X31" i="24"/>
  <c r="AB36" i="24"/>
  <c r="AA36" i="24" s="1"/>
  <c r="X41" i="24"/>
  <c r="Z41" i="24" s="1"/>
  <c r="AB43" i="24"/>
  <c r="AA43" i="24" s="1"/>
  <c r="AB59" i="24"/>
  <c r="AA59" i="24" s="1"/>
  <c r="AB61" i="24"/>
  <c r="AA61" i="24" s="1"/>
  <c r="Y64" i="24"/>
  <c r="Z65" i="24"/>
  <c r="X69" i="24"/>
  <c r="X53" i="23"/>
  <c r="Z53" i="23" s="1"/>
  <c r="AB29" i="24"/>
  <c r="AA29" i="24" s="1"/>
  <c r="X14" i="23"/>
  <c r="Y14" i="23" s="1"/>
  <c r="AC14" i="23" s="1"/>
  <c r="X30" i="23"/>
  <c r="X32" i="23"/>
  <c r="X52" i="23"/>
  <c r="AB14" i="24"/>
  <c r="AA14" i="24" s="1"/>
  <c r="X18" i="24"/>
  <c r="Y18" i="24" s="1"/>
  <c r="AB23" i="24"/>
  <c r="AA23" i="24" s="1"/>
  <c r="AB39" i="24"/>
  <c r="AA39" i="24" s="1"/>
  <c r="AB45" i="24"/>
  <c r="AA45" i="24" s="1"/>
  <c r="X45" i="24"/>
  <c r="X46" i="24"/>
  <c r="X48" i="24"/>
  <c r="AB56" i="24"/>
  <c r="AA56" i="24" s="1"/>
  <c r="AB63" i="24"/>
  <c r="AA63" i="24" s="1"/>
  <c r="X66" i="24"/>
  <c r="Y66" i="24" s="1"/>
  <c r="AB31" i="23"/>
  <c r="AA31" i="23" s="1"/>
  <c r="X15" i="23"/>
  <c r="Z15" i="23" s="1"/>
  <c r="X33" i="23"/>
  <c r="Z33" i="23" s="1"/>
  <c r="Z45" i="23"/>
  <c r="AB62" i="23"/>
  <c r="AA62" i="23" s="1"/>
  <c r="X18" i="23"/>
  <c r="X35" i="23"/>
  <c r="X47" i="23"/>
  <c r="Z47" i="23" s="1"/>
  <c r="X49" i="23"/>
  <c r="AB56" i="23"/>
  <c r="AA56" i="23" s="1"/>
  <c r="X61" i="23"/>
  <c r="X21" i="24"/>
  <c r="Z21" i="24" s="1"/>
  <c r="AB33" i="24"/>
  <c r="AA33" i="24" s="1"/>
  <c r="AB37" i="24"/>
  <c r="AA37" i="24" s="1"/>
  <c r="AB54" i="24"/>
  <c r="AA54" i="24" s="1"/>
  <c r="X60" i="24"/>
  <c r="Z60" i="24" s="1"/>
  <c r="AB64" i="24"/>
  <c r="AA64" i="24" s="1"/>
  <c r="AB48" i="23"/>
  <c r="AA48" i="23" s="1"/>
  <c r="AC48" i="23" s="1"/>
  <c r="AB21" i="23"/>
  <c r="AA21" i="23" s="1"/>
  <c r="AB29" i="23"/>
  <c r="AA29" i="23" s="1"/>
  <c r="X34" i="23"/>
  <c r="AB39" i="23"/>
  <c r="AA39" i="23" s="1"/>
  <c r="X13" i="24"/>
  <c r="Z13" i="24" s="1"/>
  <c r="AB19" i="24"/>
  <c r="AA19" i="24" s="1"/>
  <c r="AB26" i="24"/>
  <c r="AA26" i="24" s="1"/>
  <c r="AB42" i="24"/>
  <c r="AA42" i="24" s="1"/>
  <c r="X49" i="24"/>
  <c r="Y49" i="24" s="1"/>
  <c r="Y63" i="24"/>
  <c r="AC63" i="24" s="1"/>
  <c r="Z63" i="24"/>
  <c r="Y15" i="24"/>
  <c r="Z15" i="24"/>
  <c r="Z55" i="24"/>
  <c r="Y55" i="24"/>
  <c r="Z32" i="24"/>
  <c r="Y32" i="24"/>
  <c r="AC57" i="24"/>
  <c r="Z69" i="24"/>
  <c r="Y69" i="24"/>
  <c r="AC69" i="24" s="1"/>
  <c r="AC65" i="24"/>
  <c r="Z24" i="24"/>
  <c r="Y24" i="24"/>
  <c r="Z16" i="24"/>
  <c r="X17" i="24" s="1"/>
  <c r="Y35" i="24"/>
  <c r="Z35" i="24"/>
  <c r="Y52" i="24"/>
  <c r="Z52" i="24"/>
  <c r="Z38" i="24"/>
  <c r="Y38" i="24"/>
  <c r="AC62" i="24"/>
  <c r="Y19" i="24"/>
  <c r="X20" i="24"/>
  <c r="I22" i="24"/>
  <c r="Y22" i="24"/>
  <c r="X23" i="24"/>
  <c r="Y33" i="24"/>
  <c r="AC33" i="24" s="1"/>
  <c r="Y36" i="24"/>
  <c r="X37" i="24"/>
  <c r="X40" i="24"/>
  <c r="Y50" i="24"/>
  <c r="X51" i="24"/>
  <c r="Y53" i="24"/>
  <c r="X54" i="24"/>
  <c r="Y67" i="24"/>
  <c r="X68" i="24"/>
  <c r="X10" i="24"/>
  <c r="AB34" i="24"/>
  <c r="AA34" i="24" s="1"/>
  <c r="AC34" i="24" s="1"/>
  <c r="X58" i="24"/>
  <c r="AB15" i="24"/>
  <c r="AA15" i="24" s="1"/>
  <c r="AB18" i="24"/>
  <c r="AA18" i="24" s="1"/>
  <c r="X25" i="24"/>
  <c r="AB32" i="24"/>
  <c r="AA32" i="24" s="1"/>
  <c r="AB35" i="24"/>
  <c r="AA35" i="24" s="1"/>
  <c r="X39" i="24"/>
  <c r="X42" i="24"/>
  <c r="AB52" i="24"/>
  <c r="AA52" i="24" s="1"/>
  <c r="X56" i="24"/>
  <c r="X59" i="24"/>
  <c r="AB22" i="24"/>
  <c r="AA22" i="24" s="1"/>
  <c r="AB50" i="24"/>
  <c r="AA50" i="24" s="1"/>
  <c r="AB53" i="24"/>
  <c r="AA53" i="24" s="1"/>
  <c r="AB67" i="24"/>
  <c r="AA67" i="24" s="1"/>
  <c r="AB38" i="24"/>
  <c r="AA38" i="24" s="1"/>
  <c r="AB41" i="24"/>
  <c r="AA41" i="24" s="1"/>
  <c r="AB55" i="24"/>
  <c r="AA55" i="24" s="1"/>
  <c r="AB58" i="24"/>
  <c r="AA58" i="24" s="1"/>
  <c r="AB24" i="24"/>
  <c r="AA24" i="24" s="1"/>
  <c r="Z30" i="23"/>
  <c r="Y30" i="23"/>
  <c r="AC62" i="23"/>
  <c r="AC45" i="23"/>
  <c r="Z28" i="23"/>
  <c r="Y28" i="23"/>
  <c r="Z44" i="23"/>
  <c r="Z27" i="23"/>
  <c r="Y27" i="23"/>
  <c r="Z61" i="23"/>
  <c r="Y61" i="23"/>
  <c r="X20" i="23"/>
  <c r="I22" i="23"/>
  <c r="Y22" i="23"/>
  <c r="X23" i="23"/>
  <c r="AB27" i="23"/>
  <c r="AA27" i="23" s="1"/>
  <c r="AB30" i="23"/>
  <c r="AA30" i="23" s="1"/>
  <c r="Y33" i="23"/>
  <c r="AC33" i="23" s="1"/>
  <c r="Y36" i="23"/>
  <c r="X37" i="23"/>
  <c r="X40" i="23"/>
  <c r="AB44" i="23"/>
  <c r="AA44" i="23" s="1"/>
  <c r="AB47" i="23"/>
  <c r="AA47" i="23" s="1"/>
  <c r="Y50" i="23"/>
  <c r="X51" i="23"/>
  <c r="X54" i="23"/>
  <c r="AB61" i="23"/>
  <c r="AA61" i="23" s="1"/>
  <c r="X68" i="23"/>
  <c r="X24" i="23"/>
  <c r="X38" i="23"/>
  <c r="X41" i="23"/>
  <c r="X55" i="23"/>
  <c r="X58" i="23"/>
  <c r="X69" i="23"/>
  <c r="I10" i="23"/>
  <c r="X10" i="23" s="1"/>
  <c r="X25" i="23"/>
  <c r="X39" i="23"/>
  <c r="X42" i="23"/>
  <c r="X56" i="23"/>
  <c r="I58" i="23"/>
  <c r="X59" i="23"/>
  <c r="X21" i="23"/>
  <c r="AB22" i="23"/>
  <c r="AA22" i="23" s="1"/>
  <c r="X26" i="23"/>
  <c r="X29" i="23"/>
  <c r="AB36" i="23"/>
  <c r="AA36" i="23" s="1"/>
  <c r="X43" i="23"/>
  <c r="X46" i="23"/>
  <c r="AB50" i="23"/>
  <c r="AA50" i="23" s="1"/>
  <c r="AB53" i="23"/>
  <c r="AA53" i="23" s="1"/>
  <c r="X60" i="23"/>
  <c r="AB38" i="23"/>
  <c r="AA38" i="23" s="1"/>
  <c r="AB41" i="23"/>
  <c r="AA41" i="23" s="1"/>
  <c r="AB55" i="23"/>
  <c r="AA55" i="23" s="1"/>
  <c r="AB58" i="23"/>
  <c r="AA58" i="23" s="1"/>
  <c r="AB24" i="23"/>
  <c r="AA24" i="23" s="1"/>
  <c r="AC28" i="23" l="1"/>
  <c r="AC66" i="24"/>
  <c r="Y43" i="24"/>
  <c r="AC61" i="24"/>
  <c r="AC31" i="23"/>
  <c r="Z14" i="24"/>
  <c r="Z11" i="34"/>
  <c r="Y11" i="34"/>
  <c r="Z12" i="34"/>
  <c r="Y12" i="34"/>
  <c r="Z12" i="33"/>
  <c r="Y12" i="33"/>
  <c r="Z11" i="32"/>
  <c r="Y11" i="32"/>
  <c r="Z12" i="32"/>
  <c r="Y12" i="32"/>
  <c r="Z11" i="31"/>
  <c r="Y11" i="31"/>
  <c r="Z12" i="31"/>
  <c r="Y12" i="31"/>
  <c r="Z12" i="30"/>
  <c r="Y12" i="30"/>
  <c r="Z11" i="30"/>
  <c r="Y11" i="30"/>
  <c r="Z12" i="29"/>
  <c r="Y12" i="29"/>
  <c r="Z14" i="23"/>
  <c r="Y15" i="23"/>
  <c r="AC15" i="23" s="1"/>
  <c r="Y53" i="23"/>
  <c r="Y13" i="24"/>
  <c r="AC13" i="24" s="1"/>
  <c r="Y60" i="24"/>
  <c r="AC60" i="24" s="1"/>
  <c r="Y63" i="23"/>
  <c r="AC63" i="23" s="1"/>
  <c r="Y47" i="23"/>
  <c r="AC52" i="24"/>
  <c r="AC49" i="24"/>
  <c r="Z30" i="24"/>
  <c r="Y30" i="24"/>
  <c r="AC30" i="24" s="1"/>
  <c r="Y41" i="24"/>
  <c r="Z66" i="23"/>
  <c r="Y66" i="23"/>
  <c r="AC66" i="23" s="1"/>
  <c r="Z64" i="23"/>
  <c r="Y64" i="23"/>
  <c r="AC64" i="23" s="1"/>
  <c r="Y65" i="23"/>
  <c r="AC65" i="23" s="1"/>
  <c r="Z65" i="23"/>
  <c r="Y57" i="23"/>
  <c r="AC57" i="23" s="1"/>
  <c r="AC22" i="23"/>
  <c r="AC44" i="24"/>
  <c r="AC19" i="24"/>
  <c r="Z18" i="24"/>
  <c r="Y16" i="23"/>
  <c r="Z12" i="27"/>
  <c r="Y12" i="27"/>
  <c r="Z12" i="26"/>
  <c r="Y12" i="26"/>
  <c r="Z11" i="25"/>
  <c r="X12" i="25" s="1"/>
  <c r="Y11" i="25"/>
  <c r="Z18" i="23"/>
  <c r="Y18" i="23"/>
  <c r="AC18" i="23" s="1"/>
  <c r="Z32" i="23"/>
  <c r="Y32" i="23"/>
  <c r="AC32" i="23" s="1"/>
  <c r="AC67" i="24"/>
  <c r="AC64" i="24"/>
  <c r="Y31" i="24"/>
  <c r="AC31" i="24" s="1"/>
  <c r="Z31" i="24"/>
  <c r="AC36" i="24"/>
  <c r="AC43" i="24"/>
  <c r="Z66" i="24"/>
  <c r="Z49" i="24"/>
  <c r="Y34" i="23"/>
  <c r="AC34" i="23" s="1"/>
  <c r="Z34" i="23"/>
  <c r="Z49" i="23"/>
  <c r="Y49" i="23"/>
  <c r="AC49" i="23" s="1"/>
  <c r="Y48" i="24"/>
  <c r="AC48" i="24" s="1"/>
  <c r="Z48" i="24"/>
  <c r="Z28" i="24"/>
  <c r="Y28" i="24"/>
  <c r="AC28" i="24" s="1"/>
  <c r="AC29" i="24"/>
  <c r="Y21" i="24"/>
  <c r="AC21" i="24" s="1"/>
  <c r="Z46" i="24"/>
  <c r="Y46" i="24"/>
  <c r="AC46" i="24" s="1"/>
  <c r="Z27" i="24"/>
  <c r="Y27" i="24"/>
  <c r="AC27" i="24" s="1"/>
  <c r="AC26" i="24"/>
  <c r="AC27" i="23"/>
  <c r="Y67" i="23"/>
  <c r="AC67" i="23" s="1"/>
  <c r="Y19" i="23"/>
  <c r="AC19" i="23" s="1"/>
  <c r="AC30" i="23"/>
  <c r="Z35" i="23"/>
  <c r="Y35" i="23"/>
  <c r="AC35" i="23" s="1"/>
  <c r="Y45" i="24"/>
  <c r="AC45" i="24" s="1"/>
  <c r="Z45" i="24"/>
  <c r="Z52" i="23"/>
  <c r="Y52" i="23"/>
  <c r="AC52" i="23" s="1"/>
  <c r="AC14" i="24"/>
  <c r="Z59" i="24"/>
  <c r="Y59" i="24"/>
  <c r="AC59" i="24" s="1"/>
  <c r="Z25" i="24"/>
  <c r="Y25" i="24"/>
  <c r="AC25" i="24" s="1"/>
  <c r="Z68" i="24"/>
  <c r="Y68" i="24"/>
  <c r="AC68" i="24" s="1"/>
  <c r="Y17" i="24"/>
  <c r="Z17" i="24"/>
  <c r="Z20" i="24"/>
  <c r="Y20" i="24"/>
  <c r="AC20" i="24" s="1"/>
  <c r="Z40" i="24"/>
  <c r="Y40" i="24"/>
  <c r="AC40" i="24" s="1"/>
  <c r="Z54" i="24"/>
  <c r="Y54" i="24"/>
  <c r="AC54" i="24" s="1"/>
  <c r="Z23" i="24"/>
  <c r="Y23" i="24"/>
  <c r="AC23" i="24" s="1"/>
  <c r="AC41" i="24"/>
  <c r="AC55" i="24"/>
  <c r="AC18" i="24"/>
  <c r="AC50" i="24"/>
  <c r="Z10" i="24"/>
  <c r="X11" i="24" s="1"/>
  <c r="Y10" i="24"/>
  <c r="Z37" i="24"/>
  <c r="Y37" i="24"/>
  <c r="AC37" i="24" s="1"/>
  <c r="Z56" i="24"/>
  <c r="Y56" i="24"/>
  <c r="AC56" i="24" s="1"/>
  <c r="AC24" i="24"/>
  <c r="AC53" i="24"/>
  <c r="AC22" i="24"/>
  <c r="AC38" i="24"/>
  <c r="AC32" i="24"/>
  <c r="Z42" i="24"/>
  <c r="Y42" i="24"/>
  <c r="AC42" i="24" s="1"/>
  <c r="Z39" i="24"/>
  <c r="Y39" i="24"/>
  <c r="AC39" i="24" s="1"/>
  <c r="Z58" i="24"/>
  <c r="Y58" i="24"/>
  <c r="AC58" i="24" s="1"/>
  <c r="Z51" i="24"/>
  <c r="Y51" i="24"/>
  <c r="AC51" i="24" s="1"/>
  <c r="AC15" i="24"/>
  <c r="AC35" i="24"/>
  <c r="Z10" i="23"/>
  <c r="X11" i="23" s="1"/>
  <c r="Y10" i="23"/>
  <c r="Z58" i="23"/>
  <c r="Y58" i="23"/>
  <c r="AC58" i="23" s="1"/>
  <c r="Z21" i="23"/>
  <c r="Y21" i="23"/>
  <c r="AC21" i="23" s="1"/>
  <c r="Z46" i="23"/>
  <c r="Y46" i="23"/>
  <c r="AC46" i="23" s="1"/>
  <c r="Z59" i="23"/>
  <c r="Y59" i="23"/>
  <c r="AC59" i="23" s="1"/>
  <c r="Z56" i="23"/>
  <c r="Y56" i="23"/>
  <c r="AC56" i="23" s="1"/>
  <c r="Z37" i="23"/>
  <c r="Y37" i="23"/>
  <c r="AC37" i="23" s="1"/>
  <c r="Y20" i="23"/>
  <c r="AC20" i="23" s="1"/>
  <c r="Z20" i="23"/>
  <c r="Z55" i="23"/>
  <c r="Y55" i="23"/>
  <c r="AC55" i="23" s="1"/>
  <c r="Z29" i="23"/>
  <c r="Y29" i="23"/>
  <c r="AC29" i="23" s="1"/>
  <c r="Z42" i="23"/>
  <c r="Y42" i="23"/>
  <c r="AC42" i="23" s="1"/>
  <c r="AC53" i="23"/>
  <c r="AC36" i="23"/>
  <c r="Z26" i="23"/>
  <c r="Y26" i="23"/>
  <c r="AC26" i="23" s="1"/>
  <c r="Z39" i="23"/>
  <c r="Y39" i="23"/>
  <c r="AC39" i="23" s="1"/>
  <c r="Z41" i="23"/>
  <c r="Y41" i="23"/>
  <c r="AC41" i="23" s="1"/>
  <c r="Z51" i="23"/>
  <c r="Y51" i="23"/>
  <c r="AC51" i="23" s="1"/>
  <c r="AC47" i="23"/>
  <c r="Z40" i="23"/>
  <c r="Y40" i="23"/>
  <c r="AC40" i="23" s="1"/>
  <c r="AC44" i="23"/>
  <c r="Z60" i="23"/>
  <c r="Y60" i="23"/>
  <c r="AC60" i="23" s="1"/>
  <c r="Z38" i="23"/>
  <c r="Y38" i="23"/>
  <c r="AC38" i="23" s="1"/>
  <c r="AC50" i="23"/>
  <c r="Z43" i="23"/>
  <c r="Y43" i="23"/>
  <c r="AC43" i="23" s="1"/>
  <c r="Z69" i="23"/>
  <c r="Y69" i="23"/>
  <c r="AC69" i="23" s="1"/>
  <c r="Y17" i="23"/>
  <c r="Z17" i="23"/>
  <c r="Z54" i="23"/>
  <c r="Y54" i="23"/>
  <c r="AC54" i="23" s="1"/>
  <c r="Z25" i="23"/>
  <c r="Y25" i="23"/>
  <c r="AC25" i="23" s="1"/>
  <c r="Z24" i="23"/>
  <c r="Y24" i="23"/>
  <c r="AC24" i="23" s="1"/>
  <c r="AC61" i="23"/>
  <c r="Z68" i="23"/>
  <c r="Y68" i="23"/>
  <c r="AC68" i="23" s="1"/>
  <c r="Z23" i="23"/>
  <c r="Y23" i="23"/>
  <c r="AC23" i="23" s="1"/>
  <c r="T69" i="22"/>
  <c r="Q69" i="22"/>
  <c r="T68" i="22"/>
  <c r="Q68" i="22"/>
  <c r="T67" i="22"/>
  <c r="Q67" i="22"/>
  <c r="AB68" i="22" s="1"/>
  <c r="AA68" i="22" s="1"/>
  <c r="T66" i="22"/>
  <c r="Q66" i="22"/>
  <c r="T65" i="22"/>
  <c r="Q65" i="22"/>
  <c r="T64" i="22"/>
  <c r="Q64" i="22"/>
  <c r="X65" i="22" s="1"/>
  <c r="Z65" i="22" s="1"/>
  <c r="H64" i="22"/>
  <c r="T63" i="22"/>
  <c r="Q63" i="22"/>
  <c r="T62" i="22"/>
  <c r="Q62" i="22"/>
  <c r="T61" i="22"/>
  <c r="Q61" i="22"/>
  <c r="X62" i="22" s="1"/>
  <c r="Z62" i="22" s="1"/>
  <c r="T60" i="22"/>
  <c r="Q60" i="22"/>
  <c r="AB61" i="22" s="1"/>
  <c r="AA61" i="22" s="1"/>
  <c r="T59" i="22"/>
  <c r="Q59" i="22"/>
  <c r="T58" i="22"/>
  <c r="Q58" i="22"/>
  <c r="X59" i="22" s="1"/>
  <c r="Z59" i="22" s="1"/>
  <c r="H58" i="22"/>
  <c r="I58" i="22" s="1"/>
  <c r="T57" i="22"/>
  <c r="Q57" i="22"/>
  <c r="T56" i="22"/>
  <c r="Q56" i="22"/>
  <c r="T55" i="22"/>
  <c r="Q55" i="22"/>
  <c r="T54" i="22"/>
  <c r="Q54" i="22"/>
  <c r="X55" i="22" s="1"/>
  <c r="T53" i="22"/>
  <c r="Q53" i="22"/>
  <c r="T52" i="22"/>
  <c r="Q52" i="22"/>
  <c r="AB53" i="22" s="1"/>
  <c r="AA53" i="22" s="1"/>
  <c r="H52" i="22"/>
  <c r="I52" i="22" s="1"/>
  <c r="T51" i="22"/>
  <c r="Q51" i="22"/>
  <c r="T50" i="22"/>
  <c r="Q50" i="22"/>
  <c r="T49" i="22"/>
  <c r="Q49" i="22"/>
  <c r="AB50" i="22" s="1"/>
  <c r="AA50" i="22" s="1"/>
  <c r="T48" i="22"/>
  <c r="Q48" i="22"/>
  <c r="T47" i="22"/>
  <c r="Q47" i="22"/>
  <c r="AB48" i="22" s="1"/>
  <c r="AA48" i="22" s="1"/>
  <c r="T46" i="22"/>
  <c r="Q46" i="22"/>
  <c r="AB46" i="22" s="1"/>
  <c r="AA46" i="22" s="1"/>
  <c r="H46" i="22"/>
  <c r="I46" i="22" s="1"/>
  <c r="T45" i="22"/>
  <c r="Q45" i="22"/>
  <c r="T44" i="22"/>
  <c r="Q44" i="22"/>
  <c r="T43" i="22"/>
  <c r="Q43" i="22"/>
  <c r="T42" i="22"/>
  <c r="Q42" i="22"/>
  <c r="T41" i="22"/>
  <c r="Q41" i="22"/>
  <c r="T40" i="22"/>
  <c r="Q40" i="22"/>
  <c r="AB40" i="22" s="1"/>
  <c r="AA40" i="22" s="1"/>
  <c r="H40" i="22"/>
  <c r="I40" i="22" s="1"/>
  <c r="T39" i="22"/>
  <c r="Q39" i="22"/>
  <c r="T38" i="22"/>
  <c r="Q38" i="22"/>
  <c r="T37" i="22"/>
  <c r="Q37" i="22"/>
  <c r="T36" i="22"/>
  <c r="Q36" i="22"/>
  <c r="T35" i="22"/>
  <c r="Q35" i="22"/>
  <c r="X34" i="22"/>
  <c r="Z34" i="22" s="1"/>
  <c r="T34" i="22"/>
  <c r="Q34" i="22"/>
  <c r="H34" i="22"/>
  <c r="T33" i="22"/>
  <c r="Q33" i="22"/>
  <c r="T32" i="22"/>
  <c r="Q32" i="22"/>
  <c r="T31" i="22"/>
  <c r="Q31" i="22"/>
  <c r="T30" i="22"/>
  <c r="Q30" i="22"/>
  <c r="T29" i="22"/>
  <c r="Q29" i="22"/>
  <c r="X30" i="22" s="1"/>
  <c r="Z30" i="22" s="1"/>
  <c r="X28" i="22"/>
  <c r="Y28" i="22" s="1"/>
  <c r="T28" i="22"/>
  <c r="Q28" i="22"/>
  <c r="H28" i="22"/>
  <c r="I28" i="22" s="1"/>
  <c r="T27" i="22"/>
  <c r="Q27" i="22"/>
  <c r="T26" i="22"/>
  <c r="Q26" i="22"/>
  <c r="X27" i="22" s="1"/>
  <c r="Z27" i="22" s="1"/>
  <c r="T25" i="22"/>
  <c r="Q25" i="22"/>
  <c r="T24" i="22"/>
  <c r="Q24" i="22"/>
  <c r="T23" i="22"/>
  <c r="Q23" i="22"/>
  <c r="T22" i="22"/>
  <c r="Q22" i="22"/>
  <c r="AB22" i="22" s="1"/>
  <c r="AA22" i="22" s="1"/>
  <c r="I22" i="22"/>
  <c r="H22" i="22"/>
  <c r="T21" i="22"/>
  <c r="Q21" i="22"/>
  <c r="T20" i="22"/>
  <c r="Q20" i="22"/>
  <c r="T19" i="22"/>
  <c r="Q19" i="22"/>
  <c r="X20" i="22" s="1"/>
  <c r="T18" i="22"/>
  <c r="Q18" i="22"/>
  <c r="T17" i="22"/>
  <c r="Q17" i="22"/>
  <c r="T16" i="22"/>
  <c r="Q16" i="22"/>
  <c r="H16" i="22"/>
  <c r="I16" i="22" s="1"/>
  <c r="T15" i="22"/>
  <c r="Q15" i="22"/>
  <c r="T14" i="22"/>
  <c r="Q14" i="22"/>
  <c r="T13" i="22"/>
  <c r="Q13" i="22"/>
  <c r="T12" i="22"/>
  <c r="Q12" i="22"/>
  <c r="T11" i="22"/>
  <c r="Q11" i="22"/>
  <c r="T10" i="22"/>
  <c r="Q10" i="22"/>
  <c r="H10" i="22"/>
  <c r="I10" i="22" s="1"/>
  <c r="X10" i="22" s="1"/>
  <c r="K29" i="22"/>
  <c r="K24" i="22"/>
  <c r="K26" i="22"/>
  <c r="K11" i="22"/>
  <c r="K56" i="22"/>
  <c r="K68" i="22"/>
  <c r="K18" i="22"/>
  <c r="K67" i="22"/>
  <c r="K12" i="22"/>
  <c r="K30" i="22"/>
  <c r="K35" i="22"/>
  <c r="K49" i="22"/>
  <c r="K63" i="22"/>
  <c r="K27" i="22"/>
  <c r="K69" i="22"/>
  <c r="K44" i="22"/>
  <c r="K66" i="22"/>
  <c r="K43" i="22"/>
  <c r="K59" i="22"/>
  <c r="K15" i="22"/>
  <c r="K19" i="22"/>
  <c r="K41" i="22"/>
  <c r="K36" i="22"/>
  <c r="K33" i="22"/>
  <c r="K47" i="22"/>
  <c r="K61" i="22"/>
  <c r="K54" i="22"/>
  <c r="K21" i="22"/>
  <c r="K55" i="22"/>
  <c r="K42" i="22"/>
  <c r="K53" i="22"/>
  <c r="K13" i="22"/>
  <c r="K31" i="22"/>
  <c r="K48" i="22"/>
  <c r="K25" i="22"/>
  <c r="K62" i="22"/>
  <c r="K37" i="22"/>
  <c r="K38" i="22"/>
  <c r="K60" i="22"/>
  <c r="K17" i="22"/>
  <c r="K51" i="22"/>
  <c r="K57" i="22"/>
  <c r="K39" i="22"/>
  <c r="K50" i="22"/>
  <c r="K32" i="22"/>
  <c r="K65" i="22"/>
  <c r="K14" i="22"/>
  <c r="K20" i="22"/>
  <c r="K23" i="22"/>
  <c r="K45" i="22"/>
  <c r="X13" i="22" l="1"/>
  <c r="Y13" i="22" s="1"/>
  <c r="AB29" i="22"/>
  <c r="AA29" i="22" s="1"/>
  <c r="AB35" i="22"/>
  <c r="AA35" i="22" s="1"/>
  <c r="X24" i="22"/>
  <c r="Z24" i="22" s="1"/>
  <c r="X29" i="22"/>
  <c r="AB32" i="22"/>
  <c r="AA32" i="22" s="1"/>
  <c r="X37" i="22"/>
  <c r="X39" i="22"/>
  <c r="Y39" i="22" s="1"/>
  <c r="X42" i="22"/>
  <c r="X44" i="22"/>
  <c r="Z44" i="22" s="1"/>
  <c r="AB51" i="22"/>
  <c r="AA51" i="22" s="1"/>
  <c r="X58" i="22"/>
  <c r="X21" i="22"/>
  <c r="AB33" i="22"/>
  <c r="AA33" i="22" s="1"/>
  <c r="X43" i="22"/>
  <c r="Z43" i="22" s="1"/>
  <c r="X56" i="22"/>
  <c r="Z56" i="22" s="1"/>
  <c r="AB59" i="22"/>
  <c r="AA59" i="22" s="1"/>
  <c r="AB65" i="22"/>
  <c r="AA65" i="22" s="1"/>
  <c r="X61" i="22"/>
  <c r="Y61" i="22" s="1"/>
  <c r="AC61" i="22" s="1"/>
  <c r="Z28" i="22"/>
  <c r="AB15" i="22"/>
  <c r="AA15" i="22" s="1"/>
  <c r="X25" i="22"/>
  <c r="AB21" i="22"/>
  <c r="AA21" i="22" s="1"/>
  <c r="X31" i="22"/>
  <c r="Y31" i="22" s="1"/>
  <c r="AB45" i="22"/>
  <c r="AA45" i="22" s="1"/>
  <c r="X46" i="22"/>
  <c r="X51" i="22"/>
  <c r="AB63" i="22"/>
  <c r="AA63" i="22" s="1"/>
  <c r="X64" i="22"/>
  <c r="Y64" i="22" s="1"/>
  <c r="X69" i="22"/>
  <c r="X26" i="22"/>
  <c r="Z12" i="25"/>
  <c r="Y12" i="25"/>
  <c r="Y43" i="22"/>
  <c r="Y56" i="22"/>
  <c r="Z42" i="22"/>
  <c r="Y42" i="22"/>
  <c r="Z39" i="22"/>
  <c r="Y25" i="22"/>
  <c r="Z25" i="22"/>
  <c r="Z26" i="22"/>
  <c r="Y26" i="22"/>
  <c r="AB18" i="22"/>
  <c r="AA18" i="22" s="1"/>
  <c r="AB23" i="22"/>
  <c r="AA23" i="22" s="1"/>
  <c r="AB57" i="22"/>
  <c r="AA57" i="22" s="1"/>
  <c r="AB56" i="22"/>
  <c r="AA56" i="22" s="1"/>
  <c r="Y59" i="22"/>
  <c r="AC59" i="22" s="1"/>
  <c r="X60" i="22"/>
  <c r="AB67" i="22"/>
  <c r="AA67" i="22" s="1"/>
  <c r="AB55" i="22"/>
  <c r="AA55" i="22" s="1"/>
  <c r="AB28" i="22"/>
  <c r="AA28" i="22" s="1"/>
  <c r="AB31" i="22"/>
  <c r="AA31" i="22" s="1"/>
  <c r="X38" i="22"/>
  <c r="Z38" i="22" s="1"/>
  <c r="AB38" i="22"/>
  <c r="AA38" i="22" s="1"/>
  <c r="AB39" i="22"/>
  <c r="AA39" i="22" s="1"/>
  <c r="X47" i="22"/>
  <c r="Z47" i="22" s="1"/>
  <c r="AB54" i="22"/>
  <c r="AA54" i="22" s="1"/>
  <c r="AB26" i="22"/>
  <c r="AA26" i="22" s="1"/>
  <c r="X14" i="22"/>
  <c r="Y14" i="22" s="1"/>
  <c r="AB19" i="22"/>
  <c r="AA19" i="22" s="1"/>
  <c r="AB20" i="22"/>
  <c r="AA20" i="22" s="1"/>
  <c r="AB49" i="22"/>
  <c r="AA49" i="22" s="1"/>
  <c r="AB58" i="22"/>
  <c r="AA58" i="22" s="1"/>
  <c r="X68" i="22"/>
  <c r="Z68" i="22" s="1"/>
  <c r="X16" i="22"/>
  <c r="Y16" i="22" s="1"/>
  <c r="AB36" i="22"/>
  <c r="AA36" i="22" s="1"/>
  <c r="AB37" i="22"/>
  <c r="AA37" i="22" s="1"/>
  <c r="X41" i="22"/>
  <c r="AB41" i="22"/>
  <c r="AA41" i="22" s="1"/>
  <c r="X45" i="22"/>
  <c r="Y45" i="22" s="1"/>
  <c r="AC45" i="22" s="1"/>
  <c r="X54" i="22"/>
  <c r="Y54" i="22" s="1"/>
  <c r="X57" i="22"/>
  <c r="AB60" i="22"/>
  <c r="AA60" i="22" s="1"/>
  <c r="AB62" i="22"/>
  <c r="AA62" i="22" s="1"/>
  <c r="AB66" i="22"/>
  <c r="AA66" i="22" s="1"/>
  <c r="AB24" i="22"/>
  <c r="AA24" i="22" s="1"/>
  <c r="AB25" i="22"/>
  <c r="AA25" i="22" s="1"/>
  <c r="AB27" i="22"/>
  <c r="AA27" i="22" s="1"/>
  <c r="AC28" i="22"/>
  <c r="AB43" i="22"/>
  <c r="AA43" i="22" s="1"/>
  <c r="AB42" i="22"/>
  <c r="AA42" i="22" s="1"/>
  <c r="X48" i="22"/>
  <c r="Y48" i="22" s="1"/>
  <c r="AC48" i="22" s="1"/>
  <c r="AB69" i="22"/>
  <c r="AA69" i="22" s="1"/>
  <c r="Z11" i="24"/>
  <c r="X12" i="24" s="1"/>
  <c r="Y11" i="24"/>
  <c r="Z11" i="23"/>
  <c r="X12" i="23" s="1"/>
  <c r="Y11" i="23"/>
  <c r="Y38" i="22"/>
  <c r="Z21" i="22"/>
  <c r="Y21" i="22"/>
  <c r="AC21" i="22" s="1"/>
  <c r="Z69" i="22"/>
  <c r="Y69" i="22"/>
  <c r="Z20" i="22"/>
  <c r="Y20" i="22"/>
  <c r="Y24" i="22"/>
  <c r="Z37" i="22"/>
  <c r="Y37" i="22"/>
  <c r="Z41" i="22"/>
  <c r="Y41" i="22"/>
  <c r="AC41" i="22" s="1"/>
  <c r="Z51" i="22"/>
  <c r="Y51" i="22"/>
  <c r="AC51" i="22" s="1"/>
  <c r="Z54" i="22"/>
  <c r="Z55" i="22"/>
  <c r="Y55" i="22"/>
  <c r="Z10" i="22"/>
  <c r="X11" i="22" s="1"/>
  <c r="Y10" i="22"/>
  <c r="X18" i="22"/>
  <c r="I34" i="22"/>
  <c r="Y34" i="22"/>
  <c r="X35" i="22"/>
  <c r="X52" i="22"/>
  <c r="Z61" i="22"/>
  <c r="Y62" i="22"/>
  <c r="X63" i="22"/>
  <c r="Z64" i="22"/>
  <c r="Y65" i="22"/>
  <c r="AC65" i="22" s="1"/>
  <c r="X66" i="22"/>
  <c r="X19" i="22"/>
  <c r="X22" i="22"/>
  <c r="X33" i="22"/>
  <c r="X36" i="22"/>
  <c r="X50" i="22"/>
  <c r="X53" i="22"/>
  <c r="X67" i="22"/>
  <c r="Y27" i="22"/>
  <c r="Y30" i="22"/>
  <c r="Z13" i="22"/>
  <c r="X15" i="22"/>
  <c r="X23" i="22"/>
  <c r="AB30" i="22"/>
  <c r="AA30" i="22" s="1"/>
  <c r="X40" i="22"/>
  <c r="AB44" i="22"/>
  <c r="AA44" i="22" s="1"/>
  <c r="AB47" i="22"/>
  <c r="AA47" i="22" s="1"/>
  <c r="AB64" i="22"/>
  <c r="AA64" i="22" s="1"/>
  <c r="AC64" i="22" s="1"/>
  <c r="Y44" i="22"/>
  <c r="Y47" i="22"/>
  <c r="I64" i="22"/>
  <c r="X32" i="22"/>
  <c r="X49" i="22"/>
  <c r="AB13" i="22"/>
  <c r="AA13" i="22" s="1"/>
  <c r="AC13" i="22" s="1"/>
  <c r="AB14" i="22"/>
  <c r="AA14" i="22" s="1"/>
  <c r="AB34" i="22"/>
  <c r="AA34" i="22" s="1"/>
  <c r="AB52" i="22"/>
  <c r="AA52" i="22" s="1"/>
  <c r="Z58" i="22" l="1"/>
  <c r="Y58" i="22"/>
  <c r="AC38" i="22"/>
  <c r="AC27" i="22"/>
  <c r="AC62" i="22"/>
  <c r="AC37" i="22"/>
  <c r="AC20" i="22"/>
  <c r="AC31" i="22"/>
  <c r="Z31" i="22"/>
  <c r="AC55" i="22"/>
  <c r="AC58" i="22"/>
  <c r="Z29" i="22"/>
  <c r="Y29" i="22"/>
  <c r="AC29" i="22" s="1"/>
  <c r="AC54" i="22"/>
  <c r="Y46" i="22"/>
  <c r="AC46" i="22" s="1"/>
  <c r="Z46" i="22"/>
  <c r="AC47" i="22"/>
  <c r="AC42" i="22"/>
  <c r="AC26" i="22"/>
  <c r="Z16" i="22"/>
  <c r="X17" i="22" s="1"/>
  <c r="Y17" i="22" s="1"/>
  <c r="AC56" i="22"/>
  <c r="AC24" i="22"/>
  <c r="AC25" i="22"/>
  <c r="Z60" i="22"/>
  <c r="Y60" i="22"/>
  <c r="AC60" i="22" s="1"/>
  <c r="Y68" i="22"/>
  <c r="AC68" i="22" s="1"/>
  <c r="AC69" i="22"/>
  <c r="Z14" i="22"/>
  <c r="AC43" i="22"/>
  <c r="Z48" i="22"/>
  <c r="AC30" i="22"/>
  <c r="Z45" i="22"/>
  <c r="Y57" i="22"/>
  <c r="AC57" i="22" s="1"/>
  <c r="Z57" i="22"/>
  <c r="AC39" i="22"/>
  <c r="Y12" i="24"/>
  <c r="Z12" i="24"/>
  <c r="Z12" i="23"/>
  <c r="X13" i="23" s="1"/>
  <c r="Y12" i="23"/>
  <c r="Z36" i="22"/>
  <c r="Y36" i="22"/>
  <c r="AC36" i="22" s="1"/>
  <c r="Z18" i="22"/>
  <c r="Y18" i="22"/>
  <c r="AC18" i="22" s="1"/>
  <c r="Z49" i="22"/>
  <c r="Y49" i="22"/>
  <c r="AC49" i="22" s="1"/>
  <c r="Z67" i="22"/>
  <c r="Y67" i="22"/>
  <c r="AC67" i="22" s="1"/>
  <c r="Z40" i="22"/>
  <c r="Y40" i="22"/>
  <c r="AC40" i="22" s="1"/>
  <c r="Z32" i="22"/>
  <c r="Y32" i="22"/>
  <c r="AC32" i="22" s="1"/>
  <c r="Z53" i="22"/>
  <c r="Y53" i="22"/>
  <c r="AC53" i="22" s="1"/>
  <c r="Z22" i="22"/>
  <c r="Y22" i="22"/>
  <c r="AC22" i="22" s="1"/>
  <c r="Z52" i="22"/>
  <c r="Y52" i="22"/>
  <c r="AC52" i="22" s="1"/>
  <c r="Z23" i="22"/>
  <c r="Y23" i="22"/>
  <c r="AC23" i="22" s="1"/>
  <c r="Z50" i="22"/>
  <c r="Y50" i="22"/>
  <c r="AC50" i="22" s="1"/>
  <c r="Z19" i="22"/>
  <c r="Y19" i="22"/>
  <c r="AC19" i="22" s="1"/>
  <c r="Z35" i="22"/>
  <c r="Y35" i="22"/>
  <c r="AC35" i="22" s="1"/>
  <c r="Z66" i="22"/>
  <c r="Y66" i="22"/>
  <c r="AC66" i="22" s="1"/>
  <c r="AC34" i="22"/>
  <c r="AC44" i="22"/>
  <c r="Z15" i="22"/>
  <c r="Y15" i="22"/>
  <c r="AC15" i="22" s="1"/>
  <c r="Y11" i="22"/>
  <c r="Z11" i="22"/>
  <c r="X12" i="22" s="1"/>
  <c r="AC14" i="22"/>
  <c r="Z33" i="22"/>
  <c r="Y33" i="22"/>
  <c r="AC33" i="22" s="1"/>
  <c r="Z63" i="22"/>
  <c r="Y63" i="22"/>
  <c r="AC63" i="22" s="1"/>
  <c r="T10" i="1"/>
  <c r="Q10" i="1"/>
  <c r="H10" i="1"/>
  <c r="I10" i="1" s="1"/>
  <c r="K66" i="1"/>
  <c r="K29" i="1"/>
  <c r="K45" i="1"/>
  <c r="K62" i="1"/>
  <c r="K59" i="1"/>
  <c r="K44" i="1"/>
  <c r="K51" i="1"/>
  <c r="K38" i="1"/>
  <c r="K48" i="1"/>
  <c r="K32" i="1"/>
  <c r="K43" i="1"/>
  <c r="K41" i="1"/>
  <c r="K17" i="1"/>
  <c r="K56" i="1"/>
  <c r="K39" i="1"/>
  <c r="K23" i="1"/>
  <c r="K61" i="1"/>
  <c r="K18" i="1"/>
  <c r="K57" i="1"/>
  <c r="K31" i="1"/>
  <c r="K63" i="1"/>
  <c r="K69" i="1"/>
  <c r="K60" i="1"/>
  <c r="K42" i="1"/>
  <c r="K26" i="1"/>
  <c r="K68" i="1"/>
  <c r="K53" i="1"/>
  <c r="K33" i="1"/>
  <c r="K50" i="1"/>
  <c r="K54" i="1"/>
  <c r="K20" i="1"/>
  <c r="K19" i="1"/>
  <c r="K24" i="1"/>
  <c r="K27" i="1"/>
  <c r="K36" i="1"/>
  <c r="K47" i="1"/>
  <c r="K67" i="1"/>
  <c r="K21" i="1"/>
  <c r="K65" i="1"/>
  <c r="K35" i="1"/>
  <c r="K25" i="1"/>
  <c r="K49" i="1"/>
  <c r="K30" i="1"/>
  <c r="K55" i="1"/>
  <c r="K37" i="1"/>
  <c r="Z17" i="22" l="1"/>
  <c r="Y13" i="23"/>
  <c r="Z13" i="23"/>
  <c r="Z12" i="22"/>
  <c r="Y12" i="22"/>
  <c r="F221" i="13"/>
  <c r="F211" i="13"/>
  <c r="F212" i="13"/>
  <c r="F213" i="13"/>
  <c r="F214" i="13"/>
  <c r="F215" i="13"/>
  <c r="F216" i="13"/>
  <c r="F217" i="13"/>
  <c r="F218" i="13"/>
  <c r="F219" i="13"/>
  <c r="F220" i="13"/>
  <c r="F210" i="13"/>
  <c r="K14" i="1"/>
  <c r="K15" i="1"/>
  <c r="B221" i="13" a="1"/>
  <c r="K11" i="1"/>
  <c r="K13" i="1"/>
  <c r="K12" i="1"/>
  <c r="B221" i="13" l="1"/>
  <c r="Q52" i="1"/>
  <c r="Q47" i="1"/>
  <c r="Q41" i="1"/>
  <c r="AL44" i="18" l="1"/>
  <c r="AJ44" i="18"/>
  <c r="AF44" i="18"/>
  <c r="AD44" i="18"/>
  <c r="Z44" i="18"/>
  <c r="X44" i="18"/>
  <c r="T44" i="18"/>
  <c r="R44" i="18"/>
  <c r="N44" i="18"/>
  <c r="L44" i="18"/>
  <c r="AL36" i="18"/>
  <c r="AJ36" i="18"/>
  <c r="AF36" i="18"/>
  <c r="AD36" i="18"/>
  <c r="Z36" i="18"/>
  <c r="X36" i="18"/>
  <c r="T36" i="18"/>
  <c r="R36" i="18"/>
  <c r="N36" i="18"/>
  <c r="L36" i="18"/>
  <c r="AL28" i="18"/>
  <c r="AJ28" i="18"/>
  <c r="AF28" i="18"/>
  <c r="AD28" i="18"/>
  <c r="Z28" i="18"/>
  <c r="X28" i="18"/>
  <c r="T28" i="18"/>
  <c r="R28" i="18"/>
  <c r="N28" i="18"/>
  <c r="L28" i="18"/>
  <c r="AL20" i="18"/>
  <c r="AJ20" i="18"/>
  <c r="AF20" i="18"/>
  <c r="AD20" i="18"/>
  <c r="Z20" i="18"/>
  <c r="X20" i="18"/>
  <c r="T20" i="18"/>
  <c r="R20" i="18"/>
  <c r="N20" i="18"/>
  <c r="L20" i="18"/>
  <c r="AL12" i="18"/>
  <c r="AJ12" i="18"/>
  <c r="AF12" i="18"/>
  <c r="AD12" i="18"/>
  <c r="Z12" i="18"/>
  <c r="X12" i="18"/>
  <c r="T12" i="18"/>
  <c r="R12" i="18"/>
  <c r="N12" i="18"/>
  <c r="L12" i="18"/>
  <c r="H210" i="13"/>
  <c r="T69" i="1" l="1"/>
  <c r="Q69" i="1"/>
  <c r="T68" i="1"/>
  <c r="Q68" i="1"/>
  <c r="T67" i="1"/>
  <c r="Q67" i="1"/>
  <c r="T66" i="1"/>
  <c r="Q66" i="1"/>
  <c r="T65" i="1"/>
  <c r="Q65" i="1"/>
  <c r="T64" i="1"/>
  <c r="Q64" i="1"/>
  <c r="H64" i="1"/>
  <c r="I64" i="1" s="1"/>
  <c r="T63" i="1"/>
  <c r="Q63" i="1"/>
  <c r="T62" i="1"/>
  <c r="Q62" i="1"/>
  <c r="T61" i="1"/>
  <c r="Q61" i="1"/>
  <c r="T60" i="1"/>
  <c r="Q60" i="1"/>
  <c r="T59" i="1"/>
  <c r="Q59" i="1"/>
  <c r="T58" i="1"/>
  <c r="Q58" i="1"/>
  <c r="H58" i="1"/>
  <c r="I58" i="1" s="1"/>
  <c r="T57" i="1"/>
  <c r="Q57" i="1"/>
  <c r="T56" i="1"/>
  <c r="Q56" i="1"/>
  <c r="T55" i="1"/>
  <c r="Q55" i="1"/>
  <c r="T54" i="1"/>
  <c r="Q54" i="1"/>
  <c r="T53" i="1"/>
  <c r="Q53" i="1"/>
  <c r="T52" i="1"/>
  <c r="H52" i="1"/>
  <c r="I52" i="1" s="1"/>
  <c r="T51" i="1"/>
  <c r="Q51" i="1"/>
  <c r="T50" i="1"/>
  <c r="Q50" i="1"/>
  <c r="T49" i="1"/>
  <c r="Q49" i="1"/>
  <c r="T48" i="1"/>
  <c r="Q48" i="1"/>
  <c r="T47" i="1"/>
  <c r="T46" i="1"/>
  <c r="Q46" i="1"/>
  <c r="H46" i="1"/>
  <c r="I46" i="1" s="1"/>
  <c r="T45" i="1"/>
  <c r="Q45" i="1"/>
  <c r="T44" i="1"/>
  <c r="Q44" i="1"/>
  <c r="T43" i="1"/>
  <c r="Q43" i="1"/>
  <c r="T42" i="1"/>
  <c r="Q42" i="1"/>
  <c r="T41" i="1"/>
  <c r="T40" i="1"/>
  <c r="Q40" i="1"/>
  <c r="H40" i="1"/>
  <c r="I40" i="1" s="1"/>
  <c r="T39" i="1"/>
  <c r="Q39" i="1"/>
  <c r="T38" i="1"/>
  <c r="Q38" i="1"/>
  <c r="T37" i="1"/>
  <c r="Q37" i="1"/>
  <c r="T36" i="1"/>
  <c r="Q36" i="1"/>
  <c r="T35" i="1"/>
  <c r="Q35" i="1"/>
  <c r="T34" i="1"/>
  <c r="Q34" i="1"/>
  <c r="H34" i="1"/>
  <c r="I34" i="1" s="1"/>
  <c r="T33" i="1"/>
  <c r="Q33" i="1"/>
  <c r="T32" i="1"/>
  <c r="Q32" i="1"/>
  <c r="T31" i="1"/>
  <c r="Q31" i="1"/>
  <c r="T30" i="1"/>
  <c r="Q30" i="1"/>
  <c r="T29" i="1"/>
  <c r="Q29" i="1"/>
  <c r="T28" i="1"/>
  <c r="Q28" i="1"/>
  <c r="H28" i="1"/>
  <c r="I28" i="1" s="1"/>
  <c r="T27" i="1"/>
  <c r="Q27" i="1"/>
  <c r="T26" i="1"/>
  <c r="Q26" i="1"/>
  <c r="T25" i="1"/>
  <c r="Q25" i="1"/>
  <c r="T24" i="1"/>
  <c r="Q24" i="1"/>
  <c r="T23" i="1"/>
  <c r="Q23" i="1"/>
  <c r="T22" i="1"/>
  <c r="Q22" i="1"/>
  <c r="H22" i="1"/>
  <c r="I22" i="1" s="1"/>
  <c r="H16" i="1"/>
  <c r="Q15" i="1"/>
  <c r="Q14" i="1"/>
  <c r="Q13" i="1"/>
  <c r="T21" i="1"/>
  <c r="Q21" i="1"/>
  <c r="T20" i="1"/>
  <c r="Q20" i="1"/>
  <c r="T19" i="1"/>
  <c r="Q19" i="1"/>
  <c r="T18" i="1"/>
  <c r="Q18" i="1"/>
  <c r="T17" i="1"/>
  <c r="Q17" i="1"/>
  <c r="T16" i="1"/>
  <c r="Q16" i="1"/>
  <c r="AB50" i="1" l="1"/>
  <c r="AA50" i="1" s="1"/>
  <c r="AB51" i="1"/>
  <c r="AA51" i="1" s="1"/>
  <c r="I16" i="1"/>
  <c r="X16" i="1" s="1"/>
  <c r="X64" i="1"/>
  <c r="X58" i="1"/>
  <c r="X52" i="1"/>
  <c r="X46" i="1"/>
  <c r="X50" i="1"/>
  <c r="X51" i="1"/>
  <c r="X40" i="1"/>
  <c r="X34" i="1"/>
  <c r="X28" i="1"/>
  <c r="X22" i="1"/>
  <c r="Y64" i="1" l="1"/>
  <c r="Z64" i="1"/>
  <c r="X65" i="1" s="1"/>
  <c r="Y65" i="1" s="1"/>
  <c r="Y58" i="1"/>
  <c r="Z58" i="1"/>
  <c r="X59" i="1" s="1"/>
  <c r="Z59" i="1" s="1"/>
  <c r="X60" i="1" s="1"/>
  <c r="Y52" i="1"/>
  <c r="Z52" i="1"/>
  <c r="X53" i="1" s="1"/>
  <c r="Z53" i="1" s="1"/>
  <c r="X54" i="1" s="1"/>
  <c r="Y51" i="1"/>
  <c r="Z51" i="1"/>
  <c r="Y50" i="1"/>
  <c r="Z50" i="1"/>
  <c r="Y46" i="1"/>
  <c r="Z46" i="1"/>
  <c r="Y40" i="1"/>
  <c r="Z40" i="1"/>
  <c r="X41" i="1" s="1"/>
  <c r="Z41" i="1" s="1"/>
  <c r="X42" i="1" s="1"/>
  <c r="Y34" i="1"/>
  <c r="Z34" i="1"/>
  <c r="Y28" i="1"/>
  <c r="Z28" i="1"/>
  <c r="X29" i="1" s="1"/>
  <c r="Z29" i="1" s="1"/>
  <c r="X30" i="1" s="1"/>
  <c r="Y30" i="1" s="1"/>
  <c r="Y22" i="1"/>
  <c r="Z22" i="1"/>
  <c r="X23" i="1" s="1"/>
  <c r="Y23" i="1" s="1"/>
  <c r="Y16" i="1"/>
  <c r="Z16" i="1"/>
  <c r="X17" i="1" s="1"/>
  <c r="Y59" i="1" l="1"/>
  <c r="Y53" i="1"/>
  <c r="Z23" i="1"/>
  <c r="X24" i="1" s="1"/>
  <c r="Y24" i="1" s="1"/>
  <c r="Y41" i="1"/>
  <c r="Y29" i="1"/>
  <c r="Y42" i="1"/>
  <c r="Z42" i="1"/>
  <c r="Z60" i="1"/>
  <c r="X61" i="1" s="1"/>
  <c r="Y60" i="1"/>
  <c r="Z54" i="1"/>
  <c r="X55" i="1" s="1"/>
  <c r="Y54" i="1"/>
  <c r="Z65" i="1"/>
  <c r="X66" i="1" s="1"/>
  <c r="X35" i="1"/>
  <c r="X47" i="1"/>
  <c r="X48" i="1"/>
  <c r="Z30" i="1"/>
  <c r="T52" i="19"/>
  <c r="AF32" i="19"/>
  <c r="N22" i="19"/>
  <c r="AL32" i="19"/>
  <c r="N52" i="19"/>
  <c r="AL12" i="19"/>
  <c r="AL52" i="19"/>
  <c r="AL42" i="19"/>
  <c r="T32" i="19"/>
  <c r="AF12" i="19"/>
  <c r="N32" i="19"/>
  <c r="T42" i="19"/>
  <c r="N12" i="19"/>
  <c r="Z52" i="19"/>
  <c r="Z42" i="19"/>
  <c r="AL22" i="19"/>
  <c r="T12" i="19"/>
  <c r="T22" i="19"/>
  <c r="Z32" i="19"/>
  <c r="AF52" i="19"/>
  <c r="N42" i="19"/>
  <c r="Z22" i="19"/>
  <c r="AF42" i="19"/>
  <c r="Z12" i="19"/>
  <c r="AF22" i="19"/>
  <c r="AM42" i="19"/>
  <c r="U32" i="19"/>
  <c r="AG12" i="19"/>
  <c r="U42" i="19"/>
  <c r="O12" i="19"/>
  <c r="U22" i="19"/>
  <c r="AM52" i="19"/>
  <c r="AA42" i="19"/>
  <c r="AM22" i="19"/>
  <c r="U12" i="19"/>
  <c r="AA32" i="19"/>
  <c r="AG42" i="19"/>
  <c r="AA12" i="19"/>
  <c r="AG52" i="19"/>
  <c r="O42" i="19"/>
  <c r="AA22" i="19"/>
  <c r="AA52" i="19"/>
  <c r="AG22" i="19"/>
  <c r="AM32" i="19"/>
  <c r="U52" i="19"/>
  <c r="AG32" i="19"/>
  <c r="O22" i="19"/>
  <c r="O52" i="19"/>
  <c r="AM12" i="19"/>
  <c r="O32" i="19"/>
  <c r="AC50" i="1"/>
  <c r="AC51" i="1"/>
  <c r="T11" i="1"/>
  <c r="T12" i="1"/>
  <c r="T13" i="1"/>
  <c r="T14" i="1"/>
  <c r="T15" i="1"/>
  <c r="Y61" i="1" l="1"/>
  <c r="Z61" i="1"/>
  <c r="Y55" i="1"/>
  <c r="Z55" i="1"/>
  <c r="X56" i="1" s="1"/>
  <c r="Z24" i="1"/>
  <c r="X25" i="1" s="1"/>
  <c r="Z25" i="1" s="1"/>
  <c r="Y48" i="1"/>
  <c r="Z48" i="1"/>
  <c r="X49" i="1" s="1"/>
  <c r="Y66" i="1"/>
  <c r="Z66" i="1"/>
  <c r="X67" i="1" s="1"/>
  <c r="Y47" i="1"/>
  <c r="Z47" i="1"/>
  <c r="X43" i="1"/>
  <c r="Y35" i="1"/>
  <c r="Z35" i="1"/>
  <c r="X36" i="1" s="1"/>
  <c r="Y36" i="1" s="1"/>
  <c r="X32" i="1"/>
  <c r="Y32" i="1" s="1"/>
  <c r="X31" i="1"/>
  <c r="Y17" i="1"/>
  <c r="Z17" i="1"/>
  <c r="X18" i="1" s="1"/>
  <c r="Y18" i="1" s="1"/>
  <c r="Z36" i="1" l="1"/>
  <c r="X37" i="1" s="1"/>
  <c r="Z37" i="1" s="1"/>
  <c r="X38" i="1" s="1"/>
  <c r="Y56" i="1"/>
  <c r="Z56" i="1"/>
  <c r="X57" i="1" s="1"/>
  <c r="X62" i="1"/>
  <c r="X63" i="1"/>
  <c r="Y25" i="1"/>
  <c r="Y43" i="1"/>
  <c r="Z43" i="1"/>
  <c r="X44" i="1" s="1"/>
  <c r="Y44" i="1" s="1"/>
  <c r="Y49" i="1"/>
  <c r="Z49" i="1"/>
  <c r="X26" i="1"/>
  <c r="Z67" i="1"/>
  <c r="Y67" i="1"/>
  <c r="Y31" i="1"/>
  <c r="Z31" i="1"/>
  <c r="Z32" i="1"/>
  <c r="X33" i="1" s="1"/>
  <c r="Z18" i="1"/>
  <c r="X19" i="1" s="1"/>
  <c r="Y19" i="1" s="1"/>
  <c r="Q12" i="1"/>
  <c r="Y37" i="1" l="1"/>
  <c r="Y63" i="1"/>
  <c r="Z63" i="1"/>
  <c r="Y62" i="1"/>
  <c r="Z62" i="1"/>
  <c r="Y57" i="1"/>
  <c r="Z57" i="1"/>
  <c r="X68" i="1"/>
  <c r="X69" i="1"/>
  <c r="Z44" i="1"/>
  <c r="X45" i="1" s="1"/>
  <c r="Y45" i="1" s="1"/>
  <c r="Z38" i="1"/>
  <c r="X39" i="1" s="1"/>
  <c r="Y38" i="1"/>
  <c r="Y26" i="1"/>
  <c r="Z26" i="1"/>
  <c r="X27" i="1" s="1"/>
  <c r="Y27" i="1" s="1"/>
  <c r="Y33" i="1"/>
  <c r="Z33" i="1"/>
  <c r="Z19" i="1"/>
  <c r="X20" i="1" s="1"/>
  <c r="Z20" i="1" s="1"/>
  <c r="X21" i="1" s="1"/>
  <c r="X10" i="1"/>
  <c r="Y10" i="1" s="1"/>
  <c r="Y69" i="1" l="1"/>
  <c r="Z69" i="1"/>
  <c r="Y68" i="1"/>
  <c r="Z68" i="1"/>
  <c r="Y39" i="1"/>
  <c r="Z39" i="1"/>
  <c r="Z45" i="1"/>
  <c r="Z27" i="1"/>
  <c r="Y20" i="1"/>
  <c r="Y21" i="1"/>
  <c r="Z21" i="1"/>
  <c r="Q11" i="1"/>
  <c r="Z10" i="1" l="1"/>
  <c r="X11" i="1" s="1"/>
  <c r="Y11" i="1" l="1"/>
  <c r="Z11" i="1" l="1"/>
  <c r="X12" i="1" s="1"/>
  <c r="Y12" i="1" s="1"/>
  <c r="Z12" i="1" l="1"/>
  <c r="X13" i="1" s="1"/>
  <c r="Z13" i="1" l="1"/>
  <c r="X14" i="1" s="1"/>
  <c r="Y14" i="1" l="1"/>
  <c r="Z14" i="1"/>
  <c r="X15" i="1" s="1"/>
  <c r="Y13" i="1"/>
  <c r="Y15" i="1" l="1"/>
  <c r="Z15" i="1"/>
  <c r="AB29" i="1" l="1"/>
  <c r="AB66" i="1"/>
  <c r="AB59" i="1"/>
  <c r="AB58" i="1"/>
  <c r="AB41" i="1"/>
  <c r="AB40" i="1"/>
  <c r="AA40" i="1" s="1"/>
  <c r="AB53" i="1"/>
  <c r="AB52" i="1"/>
  <c r="AA52" i="1" s="1"/>
  <c r="AB47" i="1"/>
  <c r="AB46" i="1"/>
  <c r="AA46" i="1" s="1"/>
  <c r="J11" i="19" l="1"/>
  <c r="V11" i="19"/>
  <c r="AB21" i="19"/>
  <c r="P31" i="19"/>
  <c r="J31" i="19"/>
  <c r="AB41" i="19"/>
  <c r="AC40" i="1"/>
  <c r="AH41" i="19"/>
  <c r="P41" i="19"/>
  <c r="J21" i="19"/>
  <c r="AB31" i="19"/>
  <c r="AB51" i="19"/>
  <c r="P21" i="19"/>
  <c r="V41" i="19"/>
  <c r="V31" i="19"/>
  <c r="AH21" i="19"/>
  <c r="AB11" i="19"/>
  <c r="P51" i="19"/>
  <c r="V21" i="19"/>
  <c r="AH31" i="19"/>
  <c r="V51" i="19"/>
  <c r="J51" i="19"/>
  <c r="AH51" i="19"/>
  <c r="AH11" i="19"/>
  <c r="J41" i="19"/>
  <c r="P11" i="19"/>
  <c r="AB24" i="1"/>
  <c r="AC52" i="1"/>
  <c r="AB33" i="19"/>
  <c r="V13" i="19"/>
  <c r="AH23" i="19"/>
  <c r="J23" i="19"/>
  <c r="AB43" i="19"/>
  <c r="P43" i="19"/>
  <c r="AB53" i="19"/>
  <c r="V33" i="19"/>
  <c r="P13" i="19"/>
  <c r="J43" i="19"/>
  <c r="V23" i="19"/>
  <c r="J53" i="19"/>
  <c r="AH43" i="19"/>
  <c r="AH13" i="19"/>
  <c r="P53" i="19"/>
  <c r="V43" i="19"/>
  <c r="J13" i="19"/>
  <c r="P33" i="19"/>
  <c r="J33" i="19"/>
  <c r="V53" i="19"/>
  <c r="AH33" i="19"/>
  <c r="AB23" i="19"/>
  <c r="AH53" i="19"/>
  <c r="P23" i="19"/>
  <c r="AB13" i="19"/>
  <c r="AA58" i="1"/>
  <c r="AB65" i="1"/>
  <c r="AA65" i="1" s="1"/>
  <c r="AA66" i="1"/>
  <c r="AB67" i="1"/>
  <c r="AB36" i="1"/>
  <c r="AA41" i="1"/>
  <c r="AB42" i="1"/>
  <c r="AA42" i="1" s="1"/>
  <c r="AB43" i="1"/>
  <c r="V32" i="19"/>
  <c r="P42" i="19"/>
  <c r="J12" i="19"/>
  <c r="J32" i="19"/>
  <c r="AB52" i="19"/>
  <c r="AC46" i="1"/>
  <c r="J22" i="19"/>
  <c r="V22" i="19"/>
  <c r="J52" i="19"/>
  <c r="AH12" i="19"/>
  <c r="J42" i="19"/>
  <c r="AH42" i="19"/>
  <c r="P32" i="19"/>
  <c r="AB12" i="19"/>
  <c r="AH32" i="19"/>
  <c r="AB32" i="19"/>
  <c r="AB42" i="19"/>
  <c r="V42" i="19"/>
  <c r="V12" i="19"/>
  <c r="V52" i="19"/>
  <c r="AB22" i="19"/>
  <c r="AH52" i="19"/>
  <c r="AH22" i="19"/>
  <c r="P22" i="19"/>
  <c r="P12" i="19"/>
  <c r="P52" i="19"/>
  <c r="AB48" i="1"/>
  <c r="AA48" i="1" s="1"/>
  <c r="AB49" i="1"/>
  <c r="AA49" i="1" s="1"/>
  <c r="AA47" i="1"/>
  <c r="AB18" i="1"/>
  <c r="AA53" i="1"/>
  <c r="AB54" i="1"/>
  <c r="AA59" i="1"/>
  <c r="AB60" i="1"/>
  <c r="AA29" i="1"/>
  <c r="AB30" i="1"/>
  <c r="AA67" i="1" l="1"/>
  <c r="AB68" i="1"/>
  <c r="K35" i="19"/>
  <c r="AC25" i="19"/>
  <c r="K45" i="19"/>
  <c r="AI45" i="19"/>
  <c r="W45" i="19"/>
  <c r="Q35" i="19"/>
  <c r="K55" i="19"/>
  <c r="AC15" i="19"/>
  <c r="Q15" i="19"/>
  <c r="AC35" i="19"/>
  <c r="AI35" i="19"/>
  <c r="Q55" i="19"/>
  <c r="AI25" i="19"/>
  <c r="AC65" i="1"/>
  <c r="AC55" i="19"/>
  <c r="W15" i="19"/>
  <c r="K15" i="19"/>
  <c r="W25" i="19"/>
  <c r="AC45" i="19"/>
  <c r="Q25" i="19"/>
  <c r="W55" i="19"/>
  <c r="K25" i="19"/>
  <c r="Q45" i="19"/>
  <c r="W35" i="19"/>
  <c r="AI55" i="19"/>
  <c r="AI15" i="19"/>
  <c r="AC14" i="19"/>
  <c r="Q14" i="19"/>
  <c r="AI54" i="19"/>
  <c r="Q54" i="19"/>
  <c r="Q24" i="19"/>
  <c r="AI14" i="19"/>
  <c r="W24" i="19"/>
  <c r="AC44" i="19"/>
  <c r="K54" i="19"/>
  <c r="AI34" i="19"/>
  <c r="W14" i="19"/>
  <c r="K24" i="19"/>
  <c r="AC24" i="19"/>
  <c r="AI44" i="19"/>
  <c r="AI24" i="19"/>
  <c r="W44" i="19"/>
  <c r="Q44" i="19"/>
  <c r="AC54" i="19"/>
  <c r="AC59" i="1"/>
  <c r="K44" i="19"/>
  <c r="Q34" i="19"/>
  <c r="W34" i="19"/>
  <c r="K14" i="19"/>
  <c r="W54" i="19"/>
  <c r="K34" i="19"/>
  <c r="AC34" i="19"/>
  <c r="AI41" i="19"/>
  <c r="W11" i="19"/>
  <c r="Q51" i="19"/>
  <c r="W21" i="19"/>
  <c r="AC11" i="19"/>
  <c r="AI51" i="19"/>
  <c r="W41" i="19"/>
  <c r="K41" i="19"/>
  <c r="AI11" i="19"/>
  <c r="AC41" i="19"/>
  <c r="AC21" i="19"/>
  <c r="K31" i="19"/>
  <c r="W51" i="19"/>
  <c r="Q21" i="19"/>
  <c r="Q31" i="19"/>
  <c r="AI21" i="19"/>
  <c r="K51" i="19"/>
  <c r="K21" i="19"/>
  <c r="AI31" i="19"/>
  <c r="Q41" i="19"/>
  <c r="K11" i="19"/>
  <c r="AC31" i="19"/>
  <c r="AC51" i="19"/>
  <c r="W31" i="19"/>
  <c r="Q11" i="19"/>
  <c r="AC41" i="1"/>
  <c r="AD55" i="19"/>
  <c r="R15" i="19"/>
  <c r="AJ35" i="19"/>
  <c r="AC66" i="1"/>
  <c r="X45" i="19"/>
  <c r="AJ15" i="19"/>
  <c r="AJ55" i="19"/>
  <c r="R25" i="19"/>
  <c r="X15" i="19"/>
  <c r="R55" i="19"/>
  <c r="X55" i="19"/>
  <c r="AD15" i="19"/>
  <c r="L35" i="19"/>
  <c r="L15" i="19"/>
  <c r="L45" i="19"/>
  <c r="AD45" i="19"/>
  <c r="L25" i="19"/>
  <c r="AD25" i="19"/>
  <c r="X35" i="19"/>
  <c r="X25" i="19"/>
  <c r="R35" i="19"/>
  <c r="AJ25" i="19"/>
  <c r="AD35" i="19"/>
  <c r="R45" i="19"/>
  <c r="AJ45" i="19"/>
  <c r="L55" i="19"/>
  <c r="P54" i="19"/>
  <c r="AH14" i="19"/>
  <c r="AB14" i="19"/>
  <c r="AH34" i="19"/>
  <c r="AB54" i="19"/>
  <c r="AH54" i="19"/>
  <c r="AC58" i="1"/>
  <c r="V14" i="19"/>
  <c r="J54" i="19"/>
  <c r="AH44" i="19"/>
  <c r="V54" i="19"/>
  <c r="J14" i="19"/>
  <c r="AH24" i="19"/>
  <c r="V34" i="19"/>
  <c r="AB44" i="19"/>
  <c r="AB34" i="19"/>
  <c r="P14" i="19"/>
  <c r="V24" i="19"/>
  <c r="AB24" i="19"/>
  <c r="V44" i="19"/>
  <c r="P34" i="19"/>
  <c r="J34" i="19"/>
  <c r="P24" i="19"/>
  <c r="J44" i="19"/>
  <c r="J24" i="19"/>
  <c r="P44" i="19"/>
  <c r="AJ52" i="19"/>
  <c r="AJ32" i="19"/>
  <c r="L32" i="19"/>
  <c r="AJ42" i="19"/>
  <c r="L12" i="19"/>
  <c r="L52" i="19"/>
  <c r="X12" i="19"/>
  <c r="R12" i="19"/>
  <c r="AD42" i="19"/>
  <c r="X42" i="19"/>
  <c r="AJ12" i="19"/>
  <c r="X32" i="19"/>
  <c r="R52" i="19"/>
  <c r="R32" i="19"/>
  <c r="X22" i="19"/>
  <c r="AJ22" i="19"/>
  <c r="L22" i="19"/>
  <c r="R22" i="19"/>
  <c r="AC48" i="1"/>
  <c r="AD12" i="19"/>
  <c r="AD32" i="19"/>
  <c r="AD22" i="19"/>
  <c r="X52" i="19"/>
  <c r="AD52" i="19"/>
  <c r="L42" i="19"/>
  <c r="R42" i="19"/>
  <c r="AJ21" i="19"/>
  <c r="AD31" i="19"/>
  <c r="R21" i="19"/>
  <c r="AD41" i="19"/>
  <c r="AJ11" i="19"/>
  <c r="AJ51" i="19"/>
  <c r="AC42" i="1"/>
  <c r="L41" i="19"/>
  <c r="AD11" i="19"/>
  <c r="L21" i="19"/>
  <c r="L11" i="19"/>
  <c r="X51" i="19"/>
  <c r="X21" i="19"/>
  <c r="R11" i="19"/>
  <c r="R31" i="19"/>
  <c r="AJ41" i="19"/>
  <c r="L31" i="19"/>
  <c r="R51" i="19"/>
  <c r="X31" i="19"/>
  <c r="X11" i="19"/>
  <c r="X41" i="19"/>
  <c r="AJ31" i="19"/>
  <c r="AD51" i="19"/>
  <c r="R41" i="19"/>
  <c r="AD21" i="19"/>
  <c r="L51" i="19"/>
  <c r="AB19" i="1"/>
  <c r="AA18" i="1"/>
  <c r="AA30" i="1"/>
  <c r="AB31" i="1"/>
  <c r="AA54" i="1"/>
  <c r="AB55" i="1"/>
  <c r="K42" i="19"/>
  <c r="AC32" i="19"/>
  <c r="W42" i="19"/>
  <c r="AI52" i="19"/>
  <c r="K22" i="19"/>
  <c r="Q32" i="19"/>
  <c r="AI12" i="19"/>
  <c r="AC52" i="19"/>
  <c r="Q42" i="19"/>
  <c r="AC42" i="19"/>
  <c r="K12" i="19"/>
  <c r="Q22" i="19"/>
  <c r="W52" i="19"/>
  <c r="AI42" i="19"/>
  <c r="W32" i="19"/>
  <c r="AI22" i="19"/>
  <c r="W12" i="19"/>
  <c r="AI32" i="19"/>
  <c r="AC12" i="19"/>
  <c r="Q12" i="19"/>
  <c r="Q52" i="19"/>
  <c r="AC47" i="1"/>
  <c r="K32" i="19"/>
  <c r="W22" i="19"/>
  <c r="K52" i="19"/>
  <c r="AC22" i="19"/>
  <c r="AB25" i="1"/>
  <c r="AA24" i="1"/>
  <c r="AA60" i="1"/>
  <c r="AB61" i="1"/>
  <c r="K39" i="19"/>
  <c r="AC39" i="19"/>
  <c r="W29" i="19"/>
  <c r="AI49" i="19"/>
  <c r="W9" i="19"/>
  <c r="AC19" i="19"/>
  <c r="Q49" i="19"/>
  <c r="W49" i="19"/>
  <c r="AC9" i="19"/>
  <c r="AI9" i="19"/>
  <c r="Q29" i="19"/>
  <c r="W39" i="19"/>
  <c r="Q39" i="19"/>
  <c r="AC29" i="1"/>
  <c r="K9" i="19"/>
  <c r="W19" i="19"/>
  <c r="AI39" i="19"/>
  <c r="K29" i="19"/>
  <c r="AC49" i="19"/>
  <c r="AI19" i="19"/>
  <c r="AC29" i="19"/>
  <c r="K19" i="19"/>
  <c r="K49" i="19"/>
  <c r="Q19" i="19"/>
  <c r="Q9" i="19"/>
  <c r="AI29" i="19"/>
  <c r="K23" i="19"/>
  <c r="AI43" i="19"/>
  <c r="AC43" i="19"/>
  <c r="AC53" i="19"/>
  <c r="W43" i="19"/>
  <c r="K13" i="19"/>
  <c r="Q53" i="19"/>
  <c r="AI53" i="19"/>
  <c r="K33" i="19"/>
  <c r="K43" i="19"/>
  <c r="AI33" i="19"/>
  <c r="AC33" i="19"/>
  <c r="AC53" i="1"/>
  <c r="Q33" i="19"/>
  <c r="AI23" i="19"/>
  <c r="K53" i="19"/>
  <c r="AC23" i="19"/>
  <c r="AC13" i="19"/>
  <c r="W23" i="19"/>
  <c r="W33" i="19"/>
  <c r="Q13" i="19"/>
  <c r="W13" i="19"/>
  <c r="AI13" i="19"/>
  <c r="Q43" i="19"/>
  <c r="Q23" i="19"/>
  <c r="W53" i="19"/>
  <c r="M12" i="19"/>
  <c r="AK42" i="19"/>
  <c r="AE32" i="19"/>
  <c r="AC49" i="1"/>
  <c r="M52" i="19"/>
  <c r="S12" i="19"/>
  <c r="M32" i="19"/>
  <c r="S52" i="19"/>
  <c r="Y52" i="19"/>
  <c r="Y42" i="19"/>
  <c r="AK12" i="19"/>
  <c r="S22" i="19"/>
  <c r="AE12" i="19"/>
  <c r="Y22" i="19"/>
  <c r="S32" i="19"/>
  <c r="AK52" i="19"/>
  <c r="M22" i="19"/>
  <c r="AK32" i="19"/>
  <c r="AE22" i="19"/>
  <c r="AE42" i="19"/>
  <c r="Y32" i="19"/>
  <c r="M42" i="19"/>
  <c r="Y12" i="19"/>
  <c r="AE52" i="19"/>
  <c r="AK22" i="19"/>
  <c r="S42" i="19"/>
  <c r="AA43" i="1"/>
  <c r="AB45" i="1"/>
  <c r="AA45" i="1" s="1"/>
  <c r="AB44" i="1"/>
  <c r="AA44" i="1" s="1"/>
  <c r="AA36" i="1"/>
  <c r="AB37" i="1"/>
  <c r="AB13" i="1"/>
  <c r="AA13" i="1" s="1"/>
  <c r="AB14" i="1"/>
  <c r="AA14" i="1" l="1"/>
  <c r="AB15" i="1"/>
  <c r="AA15" i="1" s="1"/>
  <c r="R40" i="19"/>
  <c r="AD10" i="19"/>
  <c r="X40" i="19"/>
  <c r="AJ10" i="19"/>
  <c r="R50" i="19"/>
  <c r="X10" i="19"/>
  <c r="R30" i="19"/>
  <c r="AC36" i="1"/>
  <c r="L10" i="19"/>
  <c r="L50" i="19"/>
  <c r="AJ20" i="19"/>
  <c r="AJ40" i="19"/>
  <c r="AD30" i="19"/>
  <c r="R20" i="19"/>
  <c r="AD50" i="19"/>
  <c r="AJ30" i="19"/>
  <c r="AJ50" i="19"/>
  <c r="X30" i="19"/>
  <c r="AD20" i="19"/>
  <c r="L40" i="19"/>
  <c r="X50" i="19"/>
  <c r="X20" i="19"/>
  <c r="AD40" i="19"/>
  <c r="R10" i="19"/>
  <c r="L30" i="19"/>
  <c r="L20" i="19"/>
  <c r="AA55" i="1"/>
  <c r="AB56" i="1"/>
  <c r="AA68" i="1"/>
  <c r="AB69" i="1"/>
  <c r="AA69" i="1" s="1"/>
  <c r="AD47" i="19"/>
  <c r="AJ27" i="19"/>
  <c r="AD27" i="19"/>
  <c r="AJ7" i="19"/>
  <c r="AJ37" i="19"/>
  <c r="L27" i="19"/>
  <c r="AD17" i="19"/>
  <c r="L37" i="19"/>
  <c r="R17" i="19"/>
  <c r="AJ17" i="19"/>
  <c r="X7" i="19"/>
  <c r="X47" i="19"/>
  <c r="L7" i="19"/>
  <c r="L17" i="19"/>
  <c r="R27" i="19"/>
  <c r="X27" i="19"/>
  <c r="R7" i="19"/>
  <c r="X17" i="19"/>
  <c r="AJ47" i="19"/>
  <c r="L47" i="19"/>
  <c r="R37" i="19"/>
  <c r="AD7" i="19"/>
  <c r="X37" i="19"/>
  <c r="AC18" i="1"/>
  <c r="R47" i="19"/>
  <c r="AD37" i="19"/>
  <c r="AB26" i="1"/>
  <c r="AA26" i="1" s="1"/>
  <c r="AA25" i="1"/>
  <c r="AB27" i="1"/>
  <c r="AA27" i="1" s="1"/>
  <c r="AJ43" i="19"/>
  <c r="AD33" i="19"/>
  <c r="X33" i="19"/>
  <c r="X13" i="19"/>
  <c r="AD43" i="19"/>
  <c r="L43" i="19"/>
  <c r="AC54" i="1"/>
  <c r="X23" i="19"/>
  <c r="R33" i="19"/>
  <c r="R43" i="19"/>
  <c r="AD53" i="19"/>
  <c r="AJ13" i="19"/>
  <c r="R23" i="19"/>
  <c r="R13" i="19"/>
  <c r="AJ53" i="19"/>
  <c r="L33" i="19"/>
  <c r="L23" i="19"/>
  <c r="X43" i="19"/>
  <c r="X53" i="19"/>
  <c r="AD13" i="19"/>
  <c r="L53" i="19"/>
  <c r="L13" i="19"/>
  <c r="AD23" i="19"/>
  <c r="AJ33" i="19"/>
  <c r="AJ23" i="19"/>
  <c r="R53" i="19"/>
  <c r="AA19" i="1"/>
  <c r="AB20" i="1"/>
  <c r="M55" i="19"/>
  <c r="AK15" i="19"/>
  <c r="AE25" i="19"/>
  <c r="AC67" i="1"/>
  <c r="Y35" i="19"/>
  <c r="M25" i="19"/>
  <c r="S55" i="19"/>
  <c r="S45" i="19"/>
  <c r="S35" i="19"/>
  <c r="M15" i="19"/>
  <c r="AE45" i="19"/>
  <c r="Y15" i="19"/>
  <c r="AK45" i="19"/>
  <c r="AE55" i="19"/>
  <c r="M35" i="19"/>
  <c r="M45" i="19"/>
  <c r="S25" i="19"/>
  <c r="AK35" i="19"/>
  <c r="Y25" i="19"/>
  <c r="AE15" i="19"/>
  <c r="Y45" i="19"/>
  <c r="AE35" i="19"/>
  <c r="AK25" i="19"/>
  <c r="Y55" i="19"/>
  <c r="S15" i="19"/>
  <c r="AK55" i="19"/>
  <c r="X8" i="19"/>
  <c r="R48" i="19"/>
  <c r="L8" i="19"/>
  <c r="AD38" i="19"/>
  <c r="AD48" i="19"/>
  <c r="AD8" i="19"/>
  <c r="R18" i="19"/>
  <c r="L38" i="19"/>
  <c r="AC24" i="1"/>
  <c r="AJ28" i="19"/>
  <c r="X18" i="19"/>
  <c r="X48" i="19"/>
  <c r="R28" i="19"/>
  <c r="L18" i="19"/>
  <c r="X28" i="19"/>
  <c r="R8" i="19"/>
  <c r="X38" i="19"/>
  <c r="AJ8" i="19"/>
  <c r="AD18" i="19"/>
  <c r="AJ38" i="19"/>
  <c r="L48" i="19"/>
  <c r="AJ48" i="19"/>
  <c r="AJ18" i="19"/>
  <c r="R38" i="19"/>
  <c r="AD28" i="19"/>
  <c r="L28" i="19"/>
  <c r="Z11" i="19"/>
  <c r="AF31" i="19"/>
  <c r="T51" i="19"/>
  <c r="N51" i="19"/>
  <c r="Z41" i="19"/>
  <c r="AF21" i="19"/>
  <c r="AL31" i="19"/>
  <c r="T31" i="19"/>
  <c r="Z31" i="19"/>
  <c r="N21" i="19"/>
  <c r="N31" i="19"/>
  <c r="AL11" i="19"/>
  <c r="T11" i="19"/>
  <c r="AF11" i="19"/>
  <c r="AL41" i="19"/>
  <c r="T21" i="19"/>
  <c r="Z21" i="19"/>
  <c r="AL51" i="19"/>
  <c r="N11" i="19"/>
  <c r="AF51" i="19"/>
  <c r="N41" i="19"/>
  <c r="Z51" i="19"/>
  <c r="AC44" i="1"/>
  <c r="AL21" i="19"/>
  <c r="T41" i="19"/>
  <c r="AF41" i="19"/>
  <c r="AE46" i="19"/>
  <c r="M36" i="19"/>
  <c r="Y16" i="19"/>
  <c r="AK46" i="19"/>
  <c r="S36" i="19"/>
  <c r="AE16" i="19"/>
  <c r="M6" i="19"/>
  <c r="AK16" i="19"/>
  <c r="M26" i="19"/>
  <c r="S46" i="19"/>
  <c r="AE26" i="19"/>
  <c r="M16" i="19"/>
  <c r="Y46" i="19"/>
  <c r="AK26" i="19"/>
  <c r="S16" i="19"/>
  <c r="Y6" i="19"/>
  <c r="AK36" i="19"/>
  <c r="S26" i="19"/>
  <c r="AE6" i="19"/>
  <c r="M46" i="19"/>
  <c r="Y26" i="19"/>
  <c r="AK6" i="19"/>
  <c r="Y36" i="19"/>
  <c r="S6" i="19"/>
  <c r="AE36" i="19"/>
  <c r="AC13" i="1"/>
  <c r="O11" i="19"/>
  <c r="O21" i="19"/>
  <c r="O51" i="19"/>
  <c r="AA31" i="19"/>
  <c r="AM31" i="19"/>
  <c r="AG51" i="19"/>
  <c r="AA41" i="19"/>
  <c r="AM11" i="19"/>
  <c r="U21" i="19"/>
  <c r="AG41" i="19"/>
  <c r="AM21" i="19"/>
  <c r="AM51" i="19"/>
  <c r="O41" i="19"/>
  <c r="U11" i="19"/>
  <c r="AG31" i="19"/>
  <c r="U41" i="19"/>
  <c r="AC45" i="1"/>
  <c r="AG11" i="19"/>
  <c r="AM41" i="19"/>
  <c r="AA21" i="19"/>
  <c r="AA51" i="19"/>
  <c r="U51" i="19"/>
  <c r="U31" i="19"/>
  <c r="AA11" i="19"/>
  <c r="AG21" i="19"/>
  <c r="O31" i="19"/>
  <c r="AA61" i="1"/>
  <c r="AB62" i="1"/>
  <c r="AA31" i="1"/>
  <c r="AB32" i="1"/>
  <c r="AA32" i="1" s="1"/>
  <c r="AB33" i="1"/>
  <c r="AA33" i="1" s="1"/>
  <c r="AA37" i="1"/>
  <c r="AB38" i="1"/>
  <c r="AE11" i="19"/>
  <c r="Y41" i="19"/>
  <c r="M41" i="19"/>
  <c r="Y21" i="19"/>
  <c r="AK41" i="19"/>
  <c r="S31" i="19"/>
  <c r="M31" i="19"/>
  <c r="M51" i="19"/>
  <c r="Y51" i="19"/>
  <c r="AK21" i="19"/>
  <c r="AK31" i="19"/>
  <c r="Y11" i="19"/>
  <c r="AE41" i="19"/>
  <c r="AE21" i="19"/>
  <c r="S51" i="19"/>
  <c r="AE51" i="19"/>
  <c r="AK51" i="19"/>
  <c r="M21" i="19"/>
  <c r="AE31" i="19"/>
  <c r="AC43" i="1"/>
  <c r="S41" i="19"/>
  <c r="AK11" i="19"/>
  <c r="S11" i="19"/>
  <c r="Y31" i="19"/>
  <c r="S21" i="19"/>
  <c r="M11" i="19"/>
  <c r="L54" i="19"/>
  <c r="AJ14" i="19"/>
  <c r="AD44" i="19"/>
  <c r="X54" i="19"/>
  <c r="R14" i="19"/>
  <c r="AD24" i="19"/>
  <c r="AD34" i="19"/>
  <c r="R54" i="19"/>
  <c r="L34" i="19"/>
  <c r="AJ34" i="19"/>
  <c r="X24" i="19"/>
  <c r="AJ24" i="19"/>
  <c r="X44" i="19"/>
  <c r="R24" i="19"/>
  <c r="AC60" i="1"/>
  <c r="X34" i="19"/>
  <c r="L14" i="19"/>
  <c r="AD14" i="19"/>
  <c r="L44" i="19"/>
  <c r="R44" i="19"/>
  <c r="AD54" i="19"/>
  <c r="X14" i="19"/>
  <c r="AJ44" i="19"/>
  <c r="R34" i="19"/>
  <c r="AJ54" i="19"/>
  <c r="L24" i="19"/>
  <c r="AD29" i="19"/>
  <c r="AD19" i="19"/>
  <c r="R39" i="19"/>
  <c r="R9" i="19"/>
  <c r="X49" i="19"/>
  <c r="X9" i="19"/>
  <c r="AD39" i="19"/>
  <c r="R29" i="19"/>
  <c r="L49" i="19"/>
  <c r="X19" i="19"/>
  <c r="X29" i="19"/>
  <c r="X39" i="19"/>
  <c r="L9" i="19"/>
  <c r="AC30" i="1"/>
  <c r="AD9" i="19"/>
  <c r="AJ49" i="19"/>
  <c r="L39" i="19"/>
  <c r="R19" i="19"/>
  <c r="AJ39" i="19"/>
  <c r="AJ29" i="19"/>
  <c r="AJ19" i="19"/>
  <c r="AJ9" i="19"/>
  <c r="AD49" i="19"/>
  <c r="L19" i="19"/>
  <c r="L29" i="19"/>
  <c r="R49" i="19"/>
  <c r="AA38" i="1" l="1"/>
  <c r="AB39" i="1"/>
  <c r="AA39" i="1" s="1"/>
  <c r="AG39" i="19"/>
  <c r="AG29" i="19"/>
  <c r="AM19" i="19"/>
  <c r="O39" i="19"/>
  <c r="AC33" i="1"/>
  <c r="AG49" i="19"/>
  <c r="O29" i="19"/>
  <c r="U29" i="19"/>
  <c r="O49" i="19"/>
  <c r="U49" i="19"/>
  <c r="AA19" i="19"/>
  <c r="U39" i="19"/>
  <c r="AG9" i="19"/>
  <c r="AA39" i="19"/>
  <c r="AM49" i="19"/>
  <c r="O19" i="19"/>
  <c r="AM39" i="19"/>
  <c r="AM29" i="19"/>
  <c r="O9" i="19"/>
  <c r="AM9" i="19"/>
  <c r="AA49" i="19"/>
  <c r="AG19" i="19"/>
  <c r="U9" i="19"/>
  <c r="U19" i="19"/>
  <c r="AA9" i="19"/>
  <c r="AA29" i="19"/>
  <c r="AE54" i="19"/>
  <c r="S24" i="19"/>
  <c r="AE34" i="19"/>
  <c r="Y54" i="19"/>
  <c r="AE14" i="19"/>
  <c r="Y34" i="19"/>
  <c r="M44" i="19"/>
  <c r="AK54" i="19"/>
  <c r="M24" i="19"/>
  <c r="AK34" i="19"/>
  <c r="Y14" i="19"/>
  <c r="AK14" i="19"/>
  <c r="Y24" i="19"/>
  <c r="S44" i="19"/>
  <c r="M34" i="19"/>
  <c r="AK44" i="19"/>
  <c r="M54" i="19"/>
  <c r="Y44" i="19"/>
  <c r="S54" i="19"/>
  <c r="AK24" i="19"/>
  <c r="M14" i="19"/>
  <c r="AE44" i="19"/>
  <c r="S34" i="19"/>
  <c r="AC61" i="1"/>
  <c r="AE24" i="19"/>
  <c r="S14" i="19"/>
  <c r="AK17" i="19"/>
  <c r="S27" i="19"/>
  <c r="S37" i="19"/>
  <c r="AE27" i="19"/>
  <c r="Y47" i="19"/>
  <c r="S7" i="19"/>
  <c r="M17" i="19"/>
  <c r="AE17" i="19"/>
  <c r="AK27" i="19"/>
  <c r="Y7" i="19"/>
  <c r="Y37" i="19"/>
  <c r="AE37" i="19"/>
  <c r="Y27" i="19"/>
  <c r="M47" i="19"/>
  <c r="AC19" i="1"/>
  <c r="AE47" i="19"/>
  <c r="Y17" i="19"/>
  <c r="AE7" i="19"/>
  <c r="M27" i="19"/>
  <c r="S47" i="19"/>
  <c r="M7" i="19"/>
  <c r="M37" i="19"/>
  <c r="S17" i="19"/>
  <c r="AK7" i="19"/>
  <c r="AK47" i="19"/>
  <c r="AK37" i="19"/>
  <c r="M48" i="19"/>
  <c r="S48" i="19"/>
  <c r="AE8" i="19"/>
  <c r="AE38" i="19"/>
  <c r="M38" i="19"/>
  <c r="AE18" i="19"/>
  <c r="AK48" i="19"/>
  <c r="AK18" i="19"/>
  <c r="AK28" i="19"/>
  <c r="S28" i="19"/>
  <c r="Y48" i="19"/>
  <c r="M8" i="19"/>
  <c r="Y8" i="19"/>
  <c r="M28" i="19"/>
  <c r="AK38" i="19"/>
  <c r="M18" i="19"/>
  <c r="Y28" i="19"/>
  <c r="S38" i="19"/>
  <c r="AE48" i="19"/>
  <c r="Y18" i="19"/>
  <c r="AK8" i="19"/>
  <c r="Y38" i="19"/>
  <c r="S8" i="19"/>
  <c r="S18" i="19"/>
  <c r="AC25" i="1"/>
  <c r="AE28" i="19"/>
  <c r="AA55" i="19"/>
  <c r="O45" i="19"/>
  <c r="AA15" i="19"/>
  <c r="AM55" i="19"/>
  <c r="O55" i="19"/>
  <c r="AG35" i="19"/>
  <c r="AM25" i="19"/>
  <c r="AM35" i="19"/>
  <c r="AA25" i="19"/>
  <c r="AM45" i="19"/>
  <c r="AG25" i="19"/>
  <c r="AA35" i="19"/>
  <c r="O25" i="19"/>
  <c r="U25" i="19"/>
  <c r="AG45" i="19"/>
  <c r="U35" i="19"/>
  <c r="AA45" i="19"/>
  <c r="AM15" i="19"/>
  <c r="U45" i="19"/>
  <c r="O35" i="19"/>
  <c r="O15" i="19"/>
  <c r="AC69" i="1"/>
  <c r="AG15" i="19"/>
  <c r="U15" i="19"/>
  <c r="AG55" i="19"/>
  <c r="U55" i="19"/>
  <c r="AE40" i="19"/>
  <c r="Y30" i="19"/>
  <c r="M20" i="19"/>
  <c r="AC37" i="1"/>
  <c r="Y20" i="19"/>
  <c r="M40" i="19"/>
  <c r="M10" i="19"/>
  <c r="AK20" i="19"/>
  <c r="AK10" i="19"/>
  <c r="AK30" i="19"/>
  <c r="Y40" i="19"/>
  <c r="S40" i="19"/>
  <c r="AE30" i="19"/>
  <c r="Y10" i="19"/>
  <c r="M30" i="19"/>
  <c r="AE50" i="19"/>
  <c r="AE20" i="19"/>
  <c r="S50" i="19"/>
  <c r="S10" i="19"/>
  <c r="Y50" i="19"/>
  <c r="S30" i="19"/>
  <c r="AK50" i="19"/>
  <c r="AE10" i="19"/>
  <c r="S20" i="19"/>
  <c r="M50" i="19"/>
  <c r="AK40" i="19"/>
  <c r="AF39" i="19"/>
  <c r="AL19" i="19"/>
  <c r="N39" i="19"/>
  <c r="Z19" i="19"/>
  <c r="AF19" i="19"/>
  <c r="N29" i="19"/>
  <c r="AL29" i="19"/>
  <c r="AL39" i="19"/>
  <c r="AF49" i="19"/>
  <c r="AF9" i="19"/>
  <c r="AL9" i="19"/>
  <c r="N49" i="19"/>
  <c r="Z9" i="19"/>
  <c r="Z49" i="19"/>
  <c r="N19" i="19"/>
  <c r="Z39" i="19"/>
  <c r="T9" i="19"/>
  <c r="T39" i="19"/>
  <c r="Z29" i="19"/>
  <c r="N9" i="19"/>
  <c r="T49" i="19"/>
  <c r="AC32" i="1"/>
  <c r="T19" i="19"/>
  <c r="AL49" i="19"/>
  <c r="T29" i="19"/>
  <c r="AF29" i="19"/>
  <c r="T18" i="19"/>
  <c r="N48" i="19"/>
  <c r="N8" i="19"/>
  <c r="T28" i="19"/>
  <c r="AF38" i="19"/>
  <c r="Z28" i="19"/>
  <c r="Z18" i="19"/>
  <c r="AF8" i="19"/>
  <c r="AC26" i="1"/>
  <c r="AL8" i="19"/>
  <c r="Z48" i="19"/>
  <c r="AL48" i="19"/>
  <c r="AL28" i="19"/>
  <c r="N38" i="19"/>
  <c r="AL38" i="19"/>
  <c r="AF28" i="19"/>
  <c r="AF18" i="19"/>
  <c r="AL18" i="19"/>
  <c r="Z8" i="19"/>
  <c r="T48" i="19"/>
  <c r="T8" i="19"/>
  <c r="T38" i="19"/>
  <c r="Z38" i="19"/>
  <c r="AF48" i="19"/>
  <c r="N28" i="19"/>
  <c r="N18" i="19"/>
  <c r="AL55" i="19"/>
  <c r="Z45" i="19"/>
  <c r="Z35" i="19"/>
  <c r="N25" i="19"/>
  <c r="Z55" i="19"/>
  <c r="N45" i="19"/>
  <c r="T35" i="19"/>
  <c r="T45" i="19"/>
  <c r="AL25" i="19"/>
  <c r="AL15" i="19"/>
  <c r="N35" i="19"/>
  <c r="AL35" i="19"/>
  <c r="Z25" i="19"/>
  <c r="AF25" i="19"/>
  <c r="T15" i="19"/>
  <c r="T55" i="19"/>
  <c r="AL45" i="19"/>
  <c r="T25" i="19"/>
  <c r="AF45" i="19"/>
  <c r="AF15" i="19"/>
  <c r="AC68" i="1"/>
  <c r="N15" i="19"/>
  <c r="AF55" i="19"/>
  <c r="N55" i="19"/>
  <c r="Z15" i="19"/>
  <c r="AF35" i="19"/>
  <c r="S39" i="19"/>
  <c r="M49" i="19"/>
  <c r="AE19" i="19"/>
  <c r="S49" i="19"/>
  <c r="AK19" i="19"/>
  <c r="Y9" i="19"/>
  <c r="M29" i="19"/>
  <c r="AE49" i="19"/>
  <c r="Y39" i="19"/>
  <c r="AK49" i="19"/>
  <c r="AK29" i="19"/>
  <c r="AK39" i="19"/>
  <c r="S19" i="19"/>
  <c r="M19" i="19"/>
  <c r="AE9" i="19"/>
  <c r="AE39" i="19"/>
  <c r="M39" i="19"/>
  <c r="AK9" i="19"/>
  <c r="Y19" i="19"/>
  <c r="S29" i="19"/>
  <c r="S9" i="19"/>
  <c r="AE29" i="19"/>
  <c r="Y49" i="19"/>
  <c r="AC31" i="1"/>
  <c r="M9" i="19"/>
  <c r="Y29" i="19"/>
  <c r="AA56" i="1"/>
  <c r="AB57" i="1"/>
  <c r="AA57" i="1" s="1"/>
  <c r="AM46" i="19"/>
  <c r="U36" i="19"/>
  <c r="AG16" i="19"/>
  <c r="O6" i="19"/>
  <c r="AA36" i="19"/>
  <c r="AM16" i="19"/>
  <c r="U6" i="19"/>
  <c r="AG46" i="19"/>
  <c r="AA16" i="19"/>
  <c r="AC15" i="1"/>
  <c r="AA6" i="19"/>
  <c r="AG6" i="19"/>
  <c r="AA46" i="19"/>
  <c r="AM26" i="19"/>
  <c r="U16" i="19"/>
  <c r="O36" i="19"/>
  <c r="U26" i="19"/>
  <c r="O46" i="19"/>
  <c r="AA26" i="19"/>
  <c r="AM6" i="19"/>
  <c r="U46" i="19"/>
  <c r="AG26" i="19"/>
  <c r="O16" i="19"/>
  <c r="AG36" i="19"/>
  <c r="O26" i="19"/>
  <c r="AM36" i="19"/>
  <c r="AA62" i="1"/>
  <c r="AB63" i="1"/>
  <c r="AA63" i="1" s="1"/>
  <c r="AB21" i="1"/>
  <c r="AA21" i="1" s="1"/>
  <c r="AA20" i="1"/>
  <c r="O8" i="19"/>
  <c r="AA48" i="19"/>
  <c r="AM38" i="19"/>
  <c r="U48" i="19"/>
  <c r="AA18" i="19"/>
  <c r="AG18" i="19"/>
  <c r="AG48" i="19"/>
  <c r="AM18" i="19"/>
  <c r="AA28" i="19"/>
  <c r="AG28" i="19"/>
  <c r="AA8" i="19"/>
  <c r="U18" i="19"/>
  <c r="AG38" i="19"/>
  <c r="U38" i="19"/>
  <c r="AM8" i="19"/>
  <c r="AA38" i="19"/>
  <c r="AM48" i="19"/>
  <c r="U28" i="19"/>
  <c r="O38" i="19"/>
  <c r="U8" i="19"/>
  <c r="AG8" i="19"/>
  <c r="AC27" i="1"/>
  <c r="O18" i="19"/>
  <c r="O28" i="19"/>
  <c r="O48" i="19"/>
  <c r="AM28" i="19"/>
  <c r="Y33" i="19"/>
  <c r="AE13" i="19"/>
  <c r="S23" i="19"/>
  <c r="Y13" i="19"/>
  <c r="AE23" i="19"/>
  <c r="AK33" i="19"/>
  <c r="AK13" i="19"/>
  <c r="S43" i="19"/>
  <c r="M23" i="19"/>
  <c r="Y43" i="19"/>
  <c r="M43" i="19"/>
  <c r="AE43" i="19"/>
  <c r="AE53" i="19"/>
  <c r="M13" i="19"/>
  <c r="AK43" i="19"/>
  <c r="AK23" i="19"/>
  <c r="Y23" i="19"/>
  <c r="AE33" i="19"/>
  <c r="M53" i="19"/>
  <c r="S13" i="19"/>
  <c r="S33" i="19"/>
  <c r="AK53" i="19"/>
  <c r="Y53" i="19"/>
  <c r="S53" i="19"/>
  <c r="AC55" i="1"/>
  <c r="M33" i="19"/>
  <c r="AF6" i="19"/>
  <c r="N46" i="19"/>
  <c r="Z26" i="19"/>
  <c r="AL6" i="19"/>
  <c r="AL36" i="19"/>
  <c r="AF26" i="19"/>
  <c r="Z6" i="19"/>
  <c r="T26" i="19"/>
  <c r="Z46" i="19"/>
  <c r="AF46" i="19"/>
  <c r="T46" i="19"/>
  <c r="T6" i="19"/>
  <c r="AF36" i="19"/>
  <c r="N26" i="19"/>
  <c r="Z16" i="19"/>
  <c r="AL26" i="19"/>
  <c r="Z36" i="19"/>
  <c r="N36" i="19"/>
  <c r="AL46" i="19"/>
  <c r="T36" i="19"/>
  <c r="AF16" i="19"/>
  <c r="N6" i="19"/>
  <c r="N16" i="19"/>
  <c r="AC14" i="1"/>
  <c r="AL16" i="19"/>
  <c r="T16" i="19"/>
  <c r="AG24" i="19" l="1"/>
  <c r="O44" i="19"/>
  <c r="O24" i="19"/>
  <c r="AM14" i="19"/>
  <c r="AG34" i="19"/>
  <c r="O34" i="19"/>
  <c r="AA44" i="19"/>
  <c r="O14" i="19"/>
  <c r="AA54" i="19"/>
  <c r="U14" i="19"/>
  <c r="AM44" i="19"/>
  <c r="AA34" i="19"/>
  <c r="AM24" i="19"/>
  <c r="AM54" i="19"/>
  <c r="AG14" i="19"/>
  <c r="AM34" i="19"/>
  <c r="U54" i="19"/>
  <c r="AG44" i="19"/>
  <c r="AA24" i="19"/>
  <c r="AG54" i="19"/>
  <c r="U34" i="19"/>
  <c r="U24" i="19"/>
  <c r="AC63" i="1"/>
  <c r="AA14" i="19"/>
  <c r="O54" i="19"/>
  <c r="U44" i="19"/>
  <c r="U43" i="19"/>
  <c r="U13" i="19"/>
  <c r="AM53" i="19"/>
  <c r="AA53" i="19"/>
  <c r="AA43" i="19"/>
  <c r="O53" i="19"/>
  <c r="O23" i="19"/>
  <c r="O13" i="19"/>
  <c r="AG43" i="19"/>
  <c r="U33" i="19"/>
  <c r="U23" i="19"/>
  <c r="AM13" i="19"/>
  <c r="AM23" i="19"/>
  <c r="AG13" i="19"/>
  <c r="AA23" i="19"/>
  <c r="AG33" i="19"/>
  <c r="AA33" i="19"/>
  <c r="AM33" i="19"/>
  <c r="AA13" i="19"/>
  <c r="AC57" i="1"/>
  <c r="AG23" i="19"/>
  <c r="U53" i="19"/>
  <c r="AG53" i="19"/>
  <c r="O43" i="19"/>
  <c r="AM43" i="19"/>
  <c r="O33" i="19"/>
  <c r="AF54" i="19"/>
  <c r="AL34" i="19"/>
  <c r="AF34" i="19"/>
  <c r="AL14" i="19"/>
  <c r="AF44" i="19"/>
  <c r="T44" i="19"/>
  <c r="N14" i="19"/>
  <c r="N44" i="19"/>
  <c r="T24" i="19"/>
  <c r="N24" i="19"/>
  <c r="AL44" i="19"/>
  <c r="N34" i="19"/>
  <c r="Z44" i="19"/>
  <c r="Z24" i="19"/>
  <c r="T14" i="19"/>
  <c r="N54" i="19"/>
  <c r="T34" i="19"/>
  <c r="Z14" i="19"/>
  <c r="AF24" i="19"/>
  <c r="AF14" i="19"/>
  <c r="Z54" i="19"/>
  <c r="AL54" i="19"/>
  <c r="T54" i="19"/>
  <c r="AL24" i="19"/>
  <c r="Z34" i="19"/>
  <c r="AC62" i="1"/>
  <c r="AF53" i="19"/>
  <c r="T43" i="19"/>
  <c r="Z53" i="19"/>
  <c r="N43" i="19"/>
  <c r="T23" i="19"/>
  <c r="AF43" i="19"/>
  <c r="Z13" i="19"/>
  <c r="Z43" i="19"/>
  <c r="AF23" i="19"/>
  <c r="AL13" i="19"/>
  <c r="Z23" i="19"/>
  <c r="AL43" i="19"/>
  <c r="AF13" i="19"/>
  <c r="AL23" i="19"/>
  <c r="N13" i="19"/>
  <c r="T33" i="19"/>
  <c r="AL53" i="19"/>
  <c r="N23" i="19"/>
  <c r="N53" i="19"/>
  <c r="AF33" i="19"/>
  <c r="N33" i="19"/>
  <c r="AC56" i="1"/>
  <c r="T53" i="19"/>
  <c r="AL33" i="19"/>
  <c r="T13" i="19"/>
  <c r="Z33" i="19"/>
  <c r="Z47" i="19"/>
  <c r="T7" i="19"/>
  <c r="AL37" i="19"/>
  <c r="T17" i="19"/>
  <c r="Z17" i="19"/>
  <c r="AF7" i="19"/>
  <c r="AF37" i="19"/>
  <c r="N17" i="19"/>
  <c r="AF27" i="19"/>
  <c r="AC20" i="1"/>
  <c r="AF47" i="19"/>
  <c r="AL47" i="19"/>
  <c r="T27" i="19"/>
  <c r="Z37" i="19"/>
  <c r="T37" i="19"/>
  <c r="N37" i="19"/>
  <c r="N47" i="19"/>
  <c r="Z27" i="19"/>
  <c r="AL7" i="19"/>
  <c r="AL17" i="19"/>
  <c r="AF17" i="19"/>
  <c r="AL27" i="19"/>
  <c r="N27" i="19"/>
  <c r="N7" i="19"/>
  <c r="Z7" i="19"/>
  <c r="T47" i="19"/>
  <c r="O20" i="19"/>
  <c r="AM40" i="19"/>
  <c r="O30" i="19"/>
  <c r="AM50" i="19"/>
  <c r="AA50" i="19"/>
  <c r="AM30" i="19"/>
  <c r="AM10" i="19"/>
  <c r="AM20" i="19"/>
  <c r="O50" i="19"/>
  <c r="U30" i="19"/>
  <c r="AA10" i="19"/>
  <c r="U40" i="19"/>
  <c r="O40" i="19"/>
  <c r="U20" i="19"/>
  <c r="AC39" i="1"/>
  <c r="AG40" i="19"/>
  <c r="AG50" i="19"/>
  <c r="U50" i="19"/>
  <c r="AA30" i="19"/>
  <c r="AG10" i="19"/>
  <c r="AA40" i="19"/>
  <c r="AG20" i="19"/>
  <c r="AA20" i="19"/>
  <c r="U10" i="19"/>
  <c r="AG30" i="19"/>
  <c r="O10" i="19"/>
  <c r="AG37" i="19"/>
  <c r="AG47" i="19"/>
  <c r="U7" i="19"/>
  <c r="AM47" i="19"/>
  <c r="U27" i="19"/>
  <c r="O37" i="19"/>
  <c r="O17" i="19"/>
  <c r="AA7" i="19"/>
  <c r="AA47" i="19"/>
  <c r="O27" i="19"/>
  <c r="U37" i="19"/>
  <c r="AM17" i="19"/>
  <c r="AM37" i="19"/>
  <c r="AG27" i="19"/>
  <c r="AM7" i="19"/>
  <c r="AG7" i="19"/>
  <c r="AC21" i="1"/>
  <c r="AA17" i="19"/>
  <c r="O7" i="19"/>
  <c r="AA37" i="19"/>
  <c r="AA27" i="19"/>
  <c r="AM27" i="19"/>
  <c r="U17" i="19"/>
  <c r="U47" i="19"/>
  <c r="AG17" i="19"/>
  <c r="O47" i="19"/>
  <c r="Z40" i="19"/>
  <c r="AC38" i="1"/>
  <c r="T10" i="19"/>
  <c r="AF10" i="19"/>
  <c r="T20" i="19"/>
  <c r="N30" i="19"/>
  <c r="Z20" i="19"/>
  <c r="AF50" i="19"/>
  <c r="T50" i="19"/>
  <c r="AL30" i="19"/>
  <c r="T40" i="19"/>
  <c r="AF40" i="19"/>
  <c r="AF30" i="19"/>
  <c r="N50" i="19"/>
  <c r="AL40" i="19"/>
  <c r="AL20" i="19"/>
  <c r="Z10" i="19"/>
  <c r="AF20" i="19"/>
  <c r="N10" i="19"/>
  <c r="Z50" i="19"/>
  <c r="AL50" i="19"/>
  <c r="N40" i="19"/>
  <c r="T30" i="19"/>
  <c r="Z30" i="19"/>
  <c r="AL10" i="19"/>
  <c r="N20" i="19"/>
  <c r="AB35" i="1" l="1"/>
  <c r="AA35" i="1" s="1"/>
  <c r="AB23" i="1"/>
  <c r="AA23" i="1" s="1"/>
  <c r="AC40" i="19" l="1"/>
  <c r="Q30" i="19"/>
  <c r="W20" i="19"/>
  <c r="K30" i="19"/>
  <c r="AI40" i="19"/>
  <c r="AI10" i="19"/>
  <c r="W30" i="19"/>
  <c r="W50" i="19"/>
  <c r="AC35" i="1"/>
  <c r="W40" i="19"/>
  <c r="AC20" i="19"/>
  <c r="W10" i="19"/>
  <c r="AC50" i="19"/>
  <c r="K40" i="19"/>
  <c r="K10" i="19"/>
  <c r="AI20" i="19"/>
  <c r="K20" i="19"/>
  <c r="AI30" i="19"/>
  <c r="Q10" i="19"/>
  <c r="Q50" i="19"/>
  <c r="Q40" i="19"/>
  <c r="K50" i="19"/>
  <c r="AC10" i="19"/>
  <c r="AC30" i="19"/>
  <c r="AI50" i="19"/>
  <c r="Q20" i="19"/>
  <c r="AC18" i="19"/>
  <c r="AC8" i="19"/>
  <c r="W18" i="19"/>
  <c r="AI8" i="19"/>
  <c r="Q48" i="19"/>
  <c r="AC38" i="19"/>
  <c r="Q28" i="19"/>
  <c r="AI48" i="19"/>
  <c r="K48" i="19"/>
  <c r="AC23" i="1"/>
  <c r="W38" i="19"/>
  <c r="AI28" i="19"/>
  <c r="K38" i="19"/>
  <c r="W48" i="19"/>
  <c r="Q38" i="19"/>
  <c r="AI38" i="19"/>
  <c r="K18" i="19"/>
  <c r="K8" i="19"/>
  <c r="AC28" i="19"/>
  <c r="AI18" i="19"/>
  <c r="K28" i="19"/>
  <c r="Q18" i="19"/>
  <c r="W28" i="19"/>
  <c r="W8" i="19"/>
  <c r="Q8" i="19"/>
  <c r="AC48" i="19"/>
  <c r="K16" i="34" l="1"/>
  <c r="L16" i="34" s="1"/>
  <c r="K34" i="34"/>
  <c r="L34" i="34" s="1"/>
  <c r="K10" i="34"/>
  <c r="L10" i="34" s="1"/>
  <c r="K46" i="34"/>
  <c r="L46" i="34" s="1"/>
  <c r="K58" i="34"/>
  <c r="L58" i="34" s="1"/>
  <c r="K40" i="34"/>
  <c r="L40" i="34" s="1"/>
  <c r="K28" i="34"/>
  <c r="L28" i="34" s="1"/>
  <c r="K52" i="34"/>
  <c r="L52" i="34" s="1"/>
  <c r="K64" i="34"/>
  <c r="L64" i="34" s="1"/>
  <c r="K22" i="34"/>
  <c r="L22" i="34" s="1"/>
  <c r="K28" i="33"/>
  <c r="L28" i="33" s="1"/>
  <c r="K58" i="33"/>
  <c r="L58" i="33" s="1"/>
  <c r="K34" i="33"/>
  <c r="L34" i="33" s="1"/>
  <c r="K64" i="33"/>
  <c r="L64" i="33" s="1"/>
  <c r="K22" i="33"/>
  <c r="L22" i="33" s="1"/>
  <c r="K16" i="33"/>
  <c r="L16" i="33" s="1"/>
  <c r="K52" i="33"/>
  <c r="L52" i="33" s="1"/>
  <c r="K46" i="33"/>
  <c r="L46" i="33" s="1"/>
  <c r="K10" i="33"/>
  <c r="L10" i="33" s="1"/>
  <c r="K40" i="33"/>
  <c r="L40" i="33" s="1"/>
  <c r="K64" i="32"/>
  <c r="L64" i="32" s="1"/>
  <c r="K22" i="32"/>
  <c r="L22" i="32" s="1"/>
  <c r="K16" i="32"/>
  <c r="L16" i="32" s="1"/>
  <c r="K34" i="32"/>
  <c r="L34" i="32" s="1"/>
  <c r="K46" i="32"/>
  <c r="L46" i="32" s="1"/>
  <c r="K10" i="32"/>
  <c r="L10" i="32" s="1"/>
  <c r="K52" i="32"/>
  <c r="L52" i="32" s="1"/>
  <c r="K28" i="32"/>
  <c r="L28" i="32" s="1"/>
  <c r="K58" i="32"/>
  <c r="L58" i="32" s="1"/>
  <c r="K40" i="32"/>
  <c r="L40" i="32" s="1"/>
  <c r="K46" i="31"/>
  <c r="L46" i="31" s="1"/>
  <c r="K28" i="31"/>
  <c r="L28" i="31" s="1"/>
  <c r="K58" i="31"/>
  <c r="L58" i="31" s="1"/>
  <c r="K10" i="31"/>
  <c r="L10" i="31" s="1"/>
  <c r="K34" i="31"/>
  <c r="L34" i="31" s="1"/>
  <c r="K40" i="31"/>
  <c r="L40" i="31" s="1"/>
  <c r="K64" i="31"/>
  <c r="L64" i="31" s="1"/>
  <c r="K22" i="31"/>
  <c r="L22" i="31" s="1"/>
  <c r="K16" i="31"/>
  <c r="L16" i="31" s="1"/>
  <c r="K52" i="31"/>
  <c r="L52" i="31" s="1"/>
  <c r="K64" i="30"/>
  <c r="L64" i="30" s="1"/>
  <c r="K22" i="30"/>
  <c r="L22" i="30" s="1"/>
  <c r="K16" i="30"/>
  <c r="L16" i="30" s="1"/>
  <c r="K52" i="30"/>
  <c r="L52" i="30" s="1"/>
  <c r="K46" i="30"/>
  <c r="L46" i="30" s="1"/>
  <c r="K34" i="30"/>
  <c r="L34" i="30" s="1"/>
  <c r="K28" i="30"/>
  <c r="L28" i="30" s="1"/>
  <c r="K58" i="30"/>
  <c r="L58" i="30" s="1"/>
  <c r="K10" i="30"/>
  <c r="L10" i="30" s="1"/>
  <c r="K40" i="30"/>
  <c r="L40" i="30" s="1"/>
  <c r="K16" i="29"/>
  <c r="L16" i="29" s="1"/>
  <c r="K34" i="29"/>
  <c r="L34" i="29" s="1"/>
  <c r="K46" i="29"/>
  <c r="L46" i="29" s="1"/>
  <c r="K40" i="29"/>
  <c r="L40" i="29" s="1"/>
  <c r="K28" i="29"/>
  <c r="L28" i="29" s="1"/>
  <c r="K58" i="29"/>
  <c r="L58" i="29" s="1"/>
  <c r="K10" i="29"/>
  <c r="L10" i="29" s="1"/>
  <c r="K22" i="29"/>
  <c r="L22" i="29" s="1"/>
  <c r="K64" i="29"/>
  <c r="L64" i="29" s="1"/>
  <c r="K52" i="29"/>
  <c r="L52" i="29" s="1"/>
  <c r="K34" i="28"/>
  <c r="L34" i="28" s="1"/>
  <c r="K46" i="28"/>
  <c r="L46" i="28" s="1"/>
  <c r="K40" i="28"/>
  <c r="L40" i="28" s="1"/>
  <c r="K28" i="28"/>
  <c r="L28" i="28" s="1"/>
  <c r="K52" i="28"/>
  <c r="L52" i="28" s="1"/>
  <c r="K10" i="28"/>
  <c r="L10" i="28" s="1"/>
  <c r="K58" i="28"/>
  <c r="L58" i="28" s="1"/>
  <c r="K22" i="28"/>
  <c r="L22" i="28" s="1"/>
  <c r="K64" i="28"/>
  <c r="L64" i="28" s="1"/>
  <c r="K16" i="28"/>
  <c r="L16" i="28" s="1"/>
  <c r="K46" i="27"/>
  <c r="L46" i="27" s="1"/>
  <c r="K34" i="27"/>
  <c r="L34" i="27" s="1"/>
  <c r="K28" i="27"/>
  <c r="L28" i="27" s="1"/>
  <c r="K22" i="27"/>
  <c r="L22" i="27" s="1"/>
  <c r="K58" i="27"/>
  <c r="L58" i="27" s="1"/>
  <c r="K40" i="27"/>
  <c r="L40" i="27" s="1"/>
  <c r="K52" i="27"/>
  <c r="L52" i="27" s="1"/>
  <c r="K10" i="27"/>
  <c r="L10" i="27" s="1"/>
  <c r="K64" i="27"/>
  <c r="L64" i="27" s="1"/>
  <c r="K16" i="27"/>
  <c r="L16" i="27" s="1"/>
  <c r="K16" i="26"/>
  <c r="L16" i="26" s="1"/>
  <c r="K34" i="26"/>
  <c r="L34" i="26" s="1"/>
  <c r="K58" i="26"/>
  <c r="L58" i="26" s="1"/>
  <c r="K46" i="26"/>
  <c r="L46" i="26" s="1"/>
  <c r="K64" i="26"/>
  <c r="L64" i="26" s="1"/>
  <c r="K28" i="26"/>
  <c r="L28" i="26" s="1"/>
  <c r="K10" i="26"/>
  <c r="L10" i="26" s="1"/>
  <c r="K22" i="26"/>
  <c r="L22" i="26" s="1"/>
  <c r="K40" i="26"/>
  <c r="L40" i="26" s="1"/>
  <c r="K52" i="26"/>
  <c r="L52" i="26" s="1"/>
  <c r="K40" i="25"/>
  <c r="L40" i="25" s="1"/>
  <c r="K52" i="25"/>
  <c r="L52" i="25" s="1"/>
  <c r="K34" i="25"/>
  <c r="L34" i="25" s="1"/>
  <c r="K46" i="25"/>
  <c r="L46" i="25" s="1"/>
  <c r="K10" i="25"/>
  <c r="L10" i="25" s="1"/>
  <c r="K58" i="25"/>
  <c r="L58" i="25" s="1"/>
  <c r="K22" i="25"/>
  <c r="L22" i="25" s="1"/>
  <c r="K64" i="25"/>
  <c r="L64" i="25" s="1"/>
  <c r="K16" i="25"/>
  <c r="L16" i="25" s="1"/>
  <c r="K28" i="25"/>
  <c r="L28" i="25" s="1"/>
  <c r="K64" i="24"/>
  <c r="L64" i="24" s="1"/>
  <c r="K22" i="24"/>
  <c r="L22" i="24" s="1"/>
  <c r="K16" i="24"/>
  <c r="L16" i="24" s="1"/>
  <c r="K52" i="24"/>
  <c r="L52" i="24" s="1"/>
  <c r="K40" i="24"/>
  <c r="L40" i="24" s="1"/>
  <c r="K46" i="24"/>
  <c r="L46" i="24" s="1"/>
  <c r="K34" i="24"/>
  <c r="L34" i="24" s="1"/>
  <c r="K28" i="24"/>
  <c r="L28" i="24" s="1"/>
  <c r="K58" i="24"/>
  <c r="L58" i="24" s="1"/>
  <c r="K10" i="24"/>
  <c r="L10" i="24" s="1"/>
  <c r="K64" i="23"/>
  <c r="L64" i="23" s="1"/>
  <c r="K22" i="23"/>
  <c r="L22" i="23" s="1"/>
  <c r="K16" i="23"/>
  <c r="L16" i="23" s="1"/>
  <c r="K52" i="23"/>
  <c r="L52" i="23" s="1"/>
  <c r="K46" i="23"/>
  <c r="L46" i="23" s="1"/>
  <c r="K34" i="23"/>
  <c r="L34" i="23" s="1"/>
  <c r="K28" i="23"/>
  <c r="L28" i="23" s="1"/>
  <c r="K10" i="23"/>
  <c r="L10" i="23" s="1"/>
  <c r="K58" i="23"/>
  <c r="L58" i="23" s="1"/>
  <c r="K40" i="23"/>
  <c r="L40" i="23" s="1"/>
  <c r="K58" i="22"/>
  <c r="L58" i="22" s="1"/>
  <c r="K40" i="22"/>
  <c r="L40" i="22" s="1"/>
  <c r="K22" i="22"/>
  <c r="L22" i="22" s="1"/>
  <c r="K16" i="22"/>
  <c r="L16" i="22" s="1"/>
  <c r="K10" i="22"/>
  <c r="L10" i="22" s="1"/>
  <c r="K52" i="22"/>
  <c r="L52" i="22" s="1"/>
  <c r="K34" i="22"/>
  <c r="L34" i="22" s="1"/>
  <c r="K46" i="22"/>
  <c r="L46" i="22" s="1"/>
  <c r="K64" i="22"/>
  <c r="L64" i="22" s="1"/>
  <c r="K28" i="22"/>
  <c r="L28" i="22" s="1"/>
  <c r="K40" i="1"/>
  <c r="L40" i="1" s="1"/>
  <c r="K64" i="1"/>
  <c r="L64" i="1" s="1"/>
  <c r="K46" i="1"/>
  <c r="L46" i="1" s="1"/>
  <c r="K52" i="1"/>
  <c r="L52" i="1" s="1"/>
  <c r="K58" i="1"/>
  <c r="L58" i="1" s="1"/>
  <c r="K22" i="1"/>
  <c r="L22" i="1" s="1"/>
  <c r="K10" i="1"/>
  <c r="L10" i="1" s="1"/>
  <c r="K28" i="1"/>
  <c r="L28" i="1" s="1"/>
  <c r="K34" i="1"/>
  <c r="L34" i="1" s="1"/>
  <c r="K16" i="1"/>
  <c r="L16" i="1" s="1"/>
  <c r="N52" i="34" l="1"/>
  <c r="M52" i="34"/>
  <c r="M28" i="34"/>
  <c r="N28" i="34"/>
  <c r="M40" i="34"/>
  <c r="N40" i="34"/>
  <c r="N58" i="34"/>
  <c r="M58" i="34"/>
  <c r="N46" i="34"/>
  <c r="M46" i="34"/>
  <c r="M10" i="34"/>
  <c r="N10" i="34"/>
  <c r="N22" i="34"/>
  <c r="M22" i="34"/>
  <c r="M34" i="34"/>
  <c r="N34" i="34"/>
  <c r="M64" i="34"/>
  <c r="N64" i="34"/>
  <c r="M16" i="34"/>
  <c r="N16" i="34"/>
  <c r="M46" i="33"/>
  <c r="N46" i="33"/>
  <c r="M52" i="33"/>
  <c r="N52" i="33"/>
  <c r="M16" i="33"/>
  <c r="N16" i="33"/>
  <c r="M22" i="33"/>
  <c r="N22" i="33"/>
  <c r="M64" i="33"/>
  <c r="N64" i="33"/>
  <c r="M34" i="33"/>
  <c r="N34" i="33"/>
  <c r="M40" i="33"/>
  <c r="N40" i="33"/>
  <c r="N58" i="33"/>
  <c r="M58" i="33"/>
  <c r="N10" i="33"/>
  <c r="M10" i="33"/>
  <c r="AB10" i="33" s="1"/>
  <c r="M28" i="33"/>
  <c r="N28" i="33"/>
  <c r="M28" i="32"/>
  <c r="N28" i="32"/>
  <c r="M52" i="32"/>
  <c r="N52" i="32"/>
  <c r="N10" i="32"/>
  <c r="M10" i="32"/>
  <c r="N46" i="32"/>
  <c r="M46" i="32"/>
  <c r="M34" i="32"/>
  <c r="N34" i="32"/>
  <c r="M16" i="32"/>
  <c r="N16" i="32"/>
  <c r="M40" i="32"/>
  <c r="N40" i="32"/>
  <c r="M22" i="32"/>
  <c r="N22" i="32"/>
  <c r="N58" i="32"/>
  <c r="M58" i="32"/>
  <c r="M64" i="32"/>
  <c r="N64" i="32"/>
  <c r="M22" i="31"/>
  <c r="N22" i="31"/>
  <c r="M64" i="31"/>
  <c r="N64" i="31"/>
  <c r="N40" i="31"/>
  <c r="M40" i="31"/>
  <c r="M34" i="31"/>
  <c r="N34" i="31"/>
  <c r="N10" i="31"/>
  <c r="M10" i="31"/>
  <c r="N58" i="31"/>
  <c r="M58" i="31"/>
  <c r="M52" i="31"/>
  <c r="N52" i="31"/>
  <c r="M28" i="31"/>
  <c r="N28" i="31"/>
  <c r="M16" i="31"/>
  <c r="N16" i="31"/>
  <c r="M46" i="31"/>
  <c r="N46" i="31"/>
  <c r="M58" i="30"/>
  <c r="N58" i="30"/>
  <c r="M34" i="30"/>
  <c r="N34" i="30"/>
  <c r="M46" i="30"/>
  <c r="N46" i="30"/>
  <c r="M52" i="30"/>
  <c r="N52" i="30"/>
  <c r="N16" i="30"/>
  <c r="M16" i="30"/>
  <c r="M28" i="30"/>
  <c r="N28" i="30"/>
  <c r="N40" i="30"/>
  <c r="M40" i="30"/>
  <c r="M22" i="30"/>
  <c r="N22" i="30"/>
  <c r="M10" i="30"/>
  <c r="N10" i="30"/>
  <c r="N64" i="30"/>
  <c r="M64" i="30"/>
  <c r="M22" i="29"/>
  <c r="N22" i="29"/>
  <c r="N10" i="29"/>
  <c r="M10" i="29"/>
  <c r="AB10" i="29" s="1"/>
  <c r="N58" i="29"/>
  <c r="M58" i="29"/>
  <c r="M28" i="29"/>
  <c r="N28" i="29"/>
  <c r="M40" i="29"/>
  <c r="N40" i="29"/>
  <c r="N46" i="29"/>
  <c r="M46" i="29"/>
  <c r="M52" i="29"/>
  <c r="N52" i="29"/>
  <c r="N34" i="29"/>
  <c r="M34" i="29"/>
  <c r="M64" i="29"/>
  <c r="N64" i="29"/>
  <c r="M16" i="29"/>
  <c r="N16" i="29"/>
  <c r="M22" i="28"/>
  <c r="N22" i="28"/>
  <c r="N58" i="28"/>
  <c r="M58" i="28"/>
  <c r="N10" i="28"/>
  <c r="M10" i="28"/>
  <c r="N52" i="28"/>
  <c r="M52" i="28"/>
  <c r="M28" i="28"/>
  <c r="N28" i="28"/>
  <c r="M40" i="28"/>
  <c r="N40" i="28"/>
  <c r="M16" i="28"/>
  <c r="N16" i="28"/>
  <c r="N46" i="28"/>
  <c r="M46" i="28"/>
  <c r="M64" i="28"/>
  <c r="N64" i="28"/>
  <c r="M34" i="28"/>
  <c r="N34" i="28"/>
  <c r="M10" i="27"/>
  <c r="N10" i="27"/>
  <c r="M52" i="27"/>
  <c r="N52" i="27"/>
  <c r="N40" i="27"/>
  <c r="M40" i="27"/>
  <c r="M58" i="27"/>
  <c r="N58" i="27"/>
  <c r="M22" i="27"/>
  <c r="N22" i="27"/>
  <c r="M28" i="27"/>
  <c r="N28" i="27"/>
  <c r="N16" i="27"/>
  <c r="M16" i="27"/>
  <c r="M34" i="27"/>
  <c r="N34" i="27"/>
  <c r="N64" i="27"/>
  <c r="M64" i="27"/>
  <c r="M46" i="27"/>
  <c r="N46" i="27"/>
  <c r="M22" i="26"/>
  <c r="N22" i="26"/>
  <c r="M10" i="26"/>
  <c r="N10" i="26"/>
  <c r="M28" i="26"/>
  <c r="N28" i="26"/>
  <c r="N64" i="26"/>
  <c r="M64" i="26"/>
  <c r="M46" i="26"/>
  <c r="N46" i="26"/>
  <c r="M58" i="26"/>
  <c r="N58" i="26"/>
  <c r="M52" i="26"/>
  <c r="N52" i="26"/>
  <c r="M34" i="26"/>
  <c r="N34" i="26"/>
  <c r="N40" i="26"/>
  <c r="M40" i="26"/>
  <c r="N16" i="26"/>
  <c r="M16" i="26"/>
  <c r="N64" i="25"/>
  <c r="M64" i="25"/>
  <c r="M22" i="25"/>
  <c r="N22" i="25"/>
  <c r="M58" i="25"/>
  <c r="N58" i="25"/>
  <c r="N10" i="25"/>
  <c r="M10" i="25"/>
  <c r="M46" i="25"/>
  <c r="N46" i="25"/>
  <c r="M34" i="25"/>
  <c r="N34" i="25"/>
  <c r="M28" i="25"/>
  <c r="N28" i="25"/>
  <c r="M52" i="25"/>
  <c r="N52" i="25"/>
  <c r="N16" i="25"/>
  <c r="M16" i="25"/>
  <c r="AB16" i="25" s="1"/>
  <c r="AA16" i="25" s="1"/>
  <c r="AC16" i="25" s="1"/>
  <c r="N40" i="25"/>
  <c r="M40" i="25"/>
  <c r="M28" i="24"/>
  <c r="N28" i="24"/>
  <c r="M34" i="24"/>
  <c r="N34" i="24"/>
  <c r="M46" i="24"/>
  <c r="N46" i="24"/>
  <c r="N40" i="24"/>
  <c r="M40" i="24"/>
  <c r="M52" i="24"/>
  <c r="N52" i="24"/>
  <c r="M16" i="24"/>
  <c r="AB16" i="24" s="1"/>
  <c r="AA16" i="24" s="1"/>
  <c r="AC16" i="24" s="1"/>
  <c r="N16" i="24"/>
  <c r="M10" i="24"/>
  <c r="N10" i="24"/>
  <c r="M22" i="24"/>
  <c r="N22" i="24"/>
  <c r="N58" i="24"/>
  <c r="M58" i="24"/>
  <c r="M64" i="24"/>
  <c r="N64" i="24"/>
  <c r="M22" i="23"/>
  <c r="N22" i="23"/>
  <c r="M10" i="23"/>
  <c r="N10" i="23"/>
  <c r="M28" i="23"/>
  <c r="N28" i="23"/>
  <c r="M34" i="23"/>
  <c r="N34" i="23"/>
  <c r="M46" i="23"/>
  <c r="N46" i="23"/>
  <c r="M52" i="23"/>
  <c r="N52" i="23"/>
  <c r="N16" i="23"/>
  <c r="M16" i="23"/>
  <c r="AB16" i="23" s="1"/>
  <c r="AA16" i="23" s="1"/>
  <c r="AC16" i="23" s="1"/>
  <c r="N40" i="23"/>
  <c r="M40" i="23"/>
  <c r="M58" i="23"/>
  <c r="N58" i="23"/>
  <c r="N64" i="23"/>
  <c r="M64" i="23"/>
  <c r="AL34" i="18"/>
  <c r="AL26" i="18"/>
  <c r="N18" i="18"/>
  <c r="AF42" i="18"/>
  <c r="T34" i="18"/>
  <c r="AF10" i="18"/>
  <c r="Z26" i="18"/>
  <c r="N42" i="18"/>
  <c r="T42" i="18"/>
  <c r="T26" i="18"/>
  <c r="AL10" i="18"/>
  <c r="Z42" i="18"/>
  <c r="T10" i="18"/>
  <c r="N10" i="18"/>
  <c r="N26" i="18"/>
  <c r="AF18" i="18"/>
  <c r="Z18" i="18"/>
  <c r="AF26" i="18"/>
  <c r="AL18" i="18"/>
  <c r="T18" i="18"/>
  <c r="N58" i="1"/>
  <c r="N34" i="18"/>
  <c r="Z34" i="18"/>
  <c r="Z10" i="18"/>
  <c r="AF34" i="18"/>
  <c r="AL42" i="18"/>
  <c r="M58" i="1"/>
  <c r="M28" i="22"/>
  <c r="N28" i="22"/>
  <c r="M40" i="22"/>
  <c r="N40" i="22"/>
  <c r="T38" i="18"/>
  <c r="AL30" i="18"/>
  <c r="AF14" i="18"/>
  <c r="AL6" i="18"/>
  <c r="AF38" i="18"/>
  <c r="N22" i="18"/>
  <c r="AF30" i="18"/>
  <c r="T22" i="18"/>
  <c r="N30" i="18"/>
  <c r="N22" i="1"/>
  <c r="Z38" i="18"/>
  <c r="T30" i="18"/>
  <c r="T14" i="18"/>
  <c r="Z14" i="18"/>
  <c r="AF22" i="18"/>
  <c r="AL22" i="18"/>
  <c r="M22" i="1"/>
  <c r="AB22" i="1" s="1"/>
  <c r="AA22" i="1" s="1"/>
  <c r="Z22" i="18"/>
  <c r="AL14" i="18"/>
  <c r="Z6" i="18"/>
  <c r="T6" i="18"/>
  <c r="AL38" i="18"/>
  <c r="N6" i="18"/>
  <c r="N14" i="18"/>
  <c r="N38" i="18"/>
  <c r="AF6" i="18"/>
  <c r="Z30" i="18"/>
  <c r="M46" i="22"/>
  <c r="N46" i="22"/>
  <c r="M34" i="22"/>
  <c r="N34" i="22"/>
  <c r="N52" i="22"/>
  <c r="M52" i="22"/>
  <c r="AB10" i="18"/>
  <c r="P10" i="18"/>
  <c r="AB34" i="18"/>
  <c r="V10" i="18"/>
  <c r="J42" i="18"/>
  <c r="AH26" i="18"/>
  <c r="J34" i="18"/>
  <c r="AH34" i="18"/>
  <c r="J18" i="18"/>
  <c r="V34" i="18"/>
  <c r="AB42" i="18"/>
  <c r="P34" i="18"/>
  <c r="P18" i="18"/>
  <c r="V26" i="18"/>
  <c r="AB18" i="18"/>
  <c r="V42" i="18"/>
  <c r="N46" i="1"/>
  <c r="P42" i="18"/>
  <c r="P26" i="18"/>
  <c r="AH42" i="18"/>
  <c r="V18" i="18"/>
  <c r="M46" i="1"/>
  <c r="J26" i="18"/>
  <c r="AB26" i="18"/>
  <c r="J10" i="18"/>
  <c r="AH10" i="18"/>
  <c r="AH18" i="18"/>
  <c r="N10" i="22"/>
  <c r="M10" i="22"/>
  <c r="R42" i="18"/>
  <c r="AD18" i="18"/>
  <c r="X10" i="18"/>
  <c r="R34" i="18"/>
  <c r="L42" i="18"/>
  <c r="L10" i="18"/>
  <c r="R26" i="18"/>
  <c r="AD10" i="18"/>
  <c r="AD26" i="18"/>
  <c r="X42" i="18"/>
  <c r="X26" i="18"/>
  <c r="AJ26" i="18"/>
  <c r="M52" i="1"/>
  <c r="N52" i="1"/>
  <c r="L34" i="18"/>
  <c r="L26" i="18"/>
  <c r="R18" i="18"/>
  <c r="L18" i="18"/>
  <c r="AD34" i="18"/>
  <c r="AJ18" i="18"/>
  <c r="X34" i="18"/>
  <c r="AJ42" i="18"/>
  <c r="X18" i="18"/>
  <c r="AJ10" i="18"/>
  <c r="R10" i="18"/>
  <c r="AJ34" i="18"/>
  <c r="AD42" i="18"/>
  <c r="V28" i="18"/>
  <c r="P12" i="18"/>
  <c r="AB20" i="18"/>
  <c r="V20" i="18"/>
  <c r="N64" i="1"/>
  <c r="AH44" i="18"/>
  <c r="AB36" i="18"/>
  <c r="J28" i="18"/>
  <c r="J12" i="18"/>
  <c r="AB28" i="18"/>
  <c r="P36" i="18"/>
  <c r="AB12" i="18"/>
  <c r="AH12" i="18"/>
  <c r="V44" i="18"/>
  <c r="M64" i="1"/>
  <c r="AB64" i="1" s="1"/>
  <c r="AA64" i="1" s="1"/>
  <c r="P28" i="18"/>
  <c r="AB44" i="18"/>
  <c r="P20" i="18"/>
  <c r="AH28" i="18"/>
  <c r="V12" i="18"/>
  <c r="J20" i="18"/>
  <c r="V36" i="18"/>
  <c r="AH20" i="18"/>
  <c r="J36" i="18"/>
  <c r="J44" i="18"/>
  <c r="P44" i="18"/>
  <c r="AH36" i="18"/>
  <c r="M16" i="22"/>
  <c r="AB16" i="22" s="1"/>
  <c r="AA16" i="22" s="1"/>
  <c r="AC16" i="22" s="1"/>
  <c r="N16" i="22"/>
  <c r="AJ22" i="18"/>
  <c r="X22" i="18"/>
  <c r="L22" i="18"/>
  <c r="R22" i="18"/>
  <c r="AD38" i="18"/>
  <c r="X14" i="18"/>
  <c r="X30" i="18"/>
  <c r="L14" i="18"/>
  <c r="L30" i="18"/>
  <c r="AJ14" i="18"/>
  <c r="AJ6" i="18"/>
  <c r="N16" i="1"/>
  <c r="R38" i="18"/>
  <c r="X38" i="18"/>
  <c r="AD30" i="18"/>
  <c r="L6" i="18"/>
  <c r="AD6" i="18"/>
  <c r="R14" i="18"/>
  <c r="X6" i="18"/>
  <c r="L38" i="18"/>
  <c r="AD22" i="18"/>
  <c r="R6" i="18"/>
  <c r="R30" i="18"/>
  <c r="AJ30" i="18"/>
  <c r="AD14" i="18"/>
  <c r="M16" i="1"/>
  <c r="AB16" i="1" s="1"/>
  <c r="AA16" i="1" s="1"/>
  <c r="AJ38" i="18"/>
  <c r="M34" i="1"/>
  <c r="AB34" i="1" s="1"/>
  <c r="AA34" i="1" s="1"/>
  <c r="R32" i="18"/>
  <c r="X8" i="18"/>
  <c r="AJ24" i="18"/>
  <c r="L16" i="18"/>
  <c r="AD32" i="18"/>
  <c r="X40" i="18"/>
  <c r="R40" i="18"/>
  <c r="AJ16" i="18"/>
  <c r="AJ32" i="18"/>
  <c r="N34" i="1"/>
  <c r="X16" i="18"/>
  <c r="R24" i="18"/>
  <c r="R16" i="18"/>
  <c r="AD24" i="18"/>
  <c r="AD40" i="18"/>
  <c r="L40" i="18"/>
  <c r="R8" i="18"/>
  <c r="AD8" i="18"/>
  <c r="L8" i="18"/>
  <c r="L24" i="18"/>
  <c r="AJ8" i="18"/>
  <c r="X32" i="18"/>
  <c r="L32" i="18"/>
  <c r="X24" i="18"/>
  <c r="AJ40" i="18"/>
  <c r="AD16" i="18"/>
  <c r="T40" i="18"/>
  <c r="AL16" i="18"/>
  <c r="N40" i="1"/>
  <c r="AF40" i="18"/>
  <c r="M40" i="1"/>
  <c r="AL32" i="18"/>
  <c r="Z16" i="18"/>
  <c r="Z32" i="18"/>
  <c r="T32" i="18"/>
  <c r="N16" i="18"/>
  <c r="N24" i="18"/>
  <c r="Z40" i="18"/>
  <c r="T8" i="18"/>
  <c r="N32" i="18"/>
  <c r="AL8" i="18"/>
  <c r="AF32" i="18"/>
  <c r="AF24" i="18"/>
  <c r="N40" i="18"/>
  <c r="T24" i="18"/>
  <c r="Z8" i="18"/>
  <c r="AF16" i="18"/>
  <c r="AL24" i="18"/>
  <c r="T16" i="18"/>
  <c r="AF8" i="18"/>
  <c r="N8" i="18"/>
  <c r="AL40" i="18"/>
  <c r="Z24" i="18"/>
  <c r="N22" i="22"/>
  <c r="M22" i="22"/>
  <c r="J40" i="18"/>
  <c r="J24" i="18"/>
  <c r="P40" i="18"/>
  <c r="AH24" i="18"/>
  <c r="J8" i="18"/>
  <c r="P32" i="18"/>
  <c r="V16" i="18"/>
  <c r="AB16" i="18"/>
  <c r="AB40" i="18"/>
  <c r="J32" i="18"/>
  <c r="V32" i="18"/>
  <c r="AH40" i="18"/>
  <c r="AB32" i="18"/>
  <c r="V24" i="18"/>
  <c r="N28" i="1"/>
  <c r="V8" i="18"/>
  <c r="AH32" i="18"/>
  <c r="P8" i="18"/>
  <c r="M28" i="1"/>
  <c r="AB28" i="1" s="1"/>
  <c r="AA28" i="1" s="1"/>
  <c r="AB8" i="18"/>
  <c r="P24" i="18"/>
  <c r="V40" i="18"/>
  <c r="AB24" i="18"/>
  <c r="J16" i="18"/>
  <c r="AH16" i="18"/>
  <c r="AH8" i="18"/>
  <c r="P16" i="18"/>
  <c r="V22" i="18"/>
  <c r="AH22" i="18"/>
  <c r="AB14" i="18"/>
  <c r="AH30" i="18"/>
  <c r="AH6" i="18"/>
  <c r="J14" i="18"/>
  <c r="M10" i="1"/>
  <c r="AB10" i="1" s="1"/>
  <c r="P14" i="18"/>
  <c r="V14" i="18"/>
  <c r="P6" i="18"/>
  <c r="J22" i="18"/>
  <c r="V6" i="18"/>
  <c r="AB38" i="18"/>
  <c r="N10" i="1"/>
  <c r="P30" i="18"/>
  <c r="J6" i="18"/>
  <c r="AB22" i="18"/>
  <c r="AB6" i="18"/>
  <c r="AH14" i="18"/>
  <c r="P22" i="18"/>
  <c r="P38" i="18"/>
  <c r="V38" i="18"/>
  <c r="J38" i="18"/>
  <c r="AH38" i="18"/>
  <c r="AB30" i="18"/>
  <c r="J30" i="18"/>
  <c r="V30" i="18"/>
  <c r="M64" i="22"/>
  <c r="N64" i="22"/>
  <c r="M58" i="22"/>
  <c r="N58" i="22"/>
  <c r="AB10" i="34" l="1"/>
  <c r="AA10" i="34" s="1"/>
  <c r="AC10" i="34" s="1"/>
  <c r="AB11" i="34"/>
  <c r="AA10" i="33"/>
  <c r="AC10" i="33" s="1"/>
  <c r="AB11" i="33"/>
  <c r="AB10" i="32"/>
  <c r="AA10" i="32" s="1"/>
  <c r="AC10" i="32" s="1"/>
  <c r="AB11" i="31"/>
  <c r="AB10" i="31"/>
  <c r="AA10" i="31" s="1"/>
  <c r="AC10" i="31" s="1"/>
  <c r="AB10" i="30"/>
  <c r="AA10" i="30" s="1"/>
  <c r="AC10" i="30" s="1"/>
  <c r="AA10" i="29"/>
  <c r="AC10" i="29" s="1"/>
  <c r="AB11" i="29"/>
  <c r="AB10" i="28"/>
  <c r="AA10" i="28" s="1"/>
  <c r="AC10" i="28" s="1"/>
  <c r="AB10" i="27"/>
  <c r="AA10" i="27" s="1"/>
  <c r="AC10" i="27" s="1"/>
  <c r="AB11" i="27"/>
  <c r="AB17" i="26"/>
  <c r="AA17" i="26" s="1"/>
  <c r="AC17" i="26" s="1"/>
  <c r="AB16" i="26"/>
  <c r="AA16" i="26" s="1"/>
  <c r="AC16" i="26" s="1"/>
  <c r="AB10" i="26"/>
  <c r="AA10" i="26" s="1"/>
  <c r="AC10" i="26" s="1"/>
  <c r="AB10" i="25"/>
  <c r="AB11" i="25" s="1"/>
  <c r="AB11" i="24"/>
  <c r="AB10" i="24"/>
  <c r="AB10" i="23"/>
  <c r="AB11" i="23" s="1"/>
  <c r="P18" i="19"/>
  <c r="V18" i="19"/>
  <c r="P38" i="19"/>
  <c r="AH18" i="19"/>
  <c r="J28" i="19"/>
  <c r="AB28" i="19"/>
  <c r="AH38" i="19"/>
  <c r="J38" i="19"/>
  <c r="P8" i="19"/>
  <c r="J48" i="19"/>
  <c r="V38" i="19"/>
  <c r="P48" i="19"/>
  <c r="V28" i="19"/>
  <c r="AB18" i="19"/>
  <c r="AH28" i="19"/>
  <c r="AB8" i="19"/>
  <c r="AB38" i="19"/>
  <c r="J8" i="19"/>
  <c r="P28" i="19"/>
  <c r="V48" i="19"/>
  <c r="J18" i="19"/>
  <c r="AH8" i="19"/>
  <c r="AH48" i="19"/>
  <c r="AC22" i="1"/>
  <c r="V8" i="19"/>
  <c r="AB48" i="19"/>
  <c r="P47" i="19"/>
  <c r="V37" i="19"/>
  <c r="V27" i="19"/>
  <c r="J37" i="19"/>
  <c r="J47" i="19"/>
  <c r="AB37" i="19"/>
  <c r="AH7" i="19"/>
  <c r="AB27" i="19"/>
  <c r="AH47" i="19"/>
  <c r="V7" i="19"/>
  <c r="P37" i="19"/>
  <c r="J17" i="19"/>
  <c r="V47" i="19"/>
  <c r="P17" i="19"/>
  <c r="AC16" i="1"/>
  <c r="AB47" i="19"/>
  <c r="AB7" i="19"/>
  <c r="V17" i="19"/>
  <c r="J27" i="19"/>
  <c r="AB17" i="19"/>
  <c r="AH37" i="19"/>
  <c r="P7" i="19"/>
  <c r="J7" i="19"/>
  <c r="AH17" i="19"/>
  <c r="P27" i="19"/>
  <c r="AH27" i="19"/>
  <c r="V45" i="19"/>
  <c r="AC64" i="1"/>
  <c r="J45" i="19"/>
  <c r="V35" i="19"/>
  <c r="AB15" i="19"/>
  <c r="V15" i="19"/>
  <c r="V25" i="19"/>
  <c r="J25" i="19"/>
  <c r="J15" i="19"/>
  <c r="AB25" i="19"/>
  <c r="P25" i="19"/>
  <c r="P15" i="19"/>
  <c r="J55" i="19"/>
  <c r="J35" i="19"/>
  <c r="AB45" i="19"/>
  <c r="AH35" i="19"/>
  <c r="P35" i="19"/>
  <c r="AH25" i="19"/>
  <c r="V55" i="19"/>
  <c r="AH45" i="19"/>
  <c r="P55" i="19"/>
  <c r="AH15" i="19"/>
  <c r="AH55" i="19"/>
  <c r="P45" i="19"/>
  <c r="AB35" i="19"/>
  <c r="AB55" i="19"/>
  <c r="AB10" i="22"/>
  <c r="AB11" i="22"/>
  <c r="AC28" i="1"/>
  <c r="AH29" i="19"/>
  <c r="AB39" i="19"/>
  <c r="J19" i="19"/>
  <c r="P39" i="19"/>
  <c r="J39" i="19"/>
  <c r="AB9" i="19"/>
  <c r="V49" i="19"/>
  <c r="V29" i="19"/>
  <c r="AB49" i="19"/>
  <c r="AH39" i="19"/>
  <c r="AH19" i="19"/>
  <c r="AH49" i="19"/>
  <c r="V9" i="19"/>
  <c r="P9" i="19"/>
  <c r="J29" i="19"/>
  <c r="AH9" i="19"/>
  <c r="J49" i="19"/>
  <c r="AB19" i="19"/>
  <c r="P49" i="19"/>
  <c r="P29" i="19"/>
  <c r="P19" i="19"/>
  <c r="AB29" i="19"/>
  <c r="J9" i="19"/>
  <c r="V39" i="19"/>
  <c r="V19" i="19"/>
  <c r="AB11" i="1"/>
  <c r="AA10" i="1"/>
  <c r="AB17" i="1"/>
  <c r="AA17" i="1" s="1"/>
  <c r="J50" i="19"/>
  <c r="AB10" i="19"/>
  <c r="P40" i="19"/>
  <c r="P50" i="19"/>
  <c r="AB20" i="19"/>
  <c r="AH20" i="19"/>
  <c r="AB50" i="19"/>
  <c r="V50" i="19"/>
  <c r="J10" i="19"/>
  <c r="P20" i="19"/>
  <c r="P10" i="19"/>
  <c r="V10" i="19"/>
  <c r="AB30" i="19"/>
  <c r="P30" i="19"/>
  <c r="J40" i="19"/>
  <c r="V40" i="19"/>
  <c r="J30" i="19"/>
  <c r="AH30" i="19"/>
  <c r="V30" i="19"/>
  <c r="AH50" i="19"/>
  <c r="J20" i="19"/>
  <c r="V20" i="19"/>
  <c r="AB40" i="19"/>
  <c r="AH40" i="19"/>
  <c r="AC34" i="1"/>
  <c r="AH10" i="19"/>
  <c r="AB11" i="32" l="1"/>
  <c r="AA11" i="32" s="1"/>
  <c r="AC11" i="32" s="1"/>
  <c r="AB11" i="30"/>
  <c r="AA11" i="30" s="1"/>
  <c r="AC11" i="30" s="1"/>
  <c r="AA11" i="34"/>
  <c r="AC11" i="34" s="1"/>
  <c r="AB12" i="34"/>
  <c r="AA12" i="34" s="1"/>
  <c r="AC12" i="34" s="1"/>
  <c r="AA11" i="33"/>
  <c r="AC11" i="33" s="1"/>
  <c r="AB12" i="33"/>
  <c r="AA12" i="33" s="1"/>
  <c r="AC12" i="33" s="1"/>
  <c r="AB12" i="32"/>
  <c r="AA12" i="32" s="1"/>
  <c r="AC12" i="32" s="1"/>
  <c r="AA11" i="31"/>
  <c r="AC11" i="31" s="1"/>
  <c r="AB12" i="31"/>
  <c r="AA12" i="31" s="1"/>
  <c r="AC12" i="31" s="1"/>
  <c r="AB12" i="30"/>
  <c r="AA12" i="30" s="1"/>
  <c r="AC12" i="30" s="1"/>
  <c r="AA11" i="29"/>
  <c r="AC11" i="29" s="1"/>
  <c r="AB12" i="29"/>
  <c r="AA12" i="29" s="1"/>
  <c r="AC12" i="29" s="1"/>
  <c r="AB11" i="28"/>
  <c r="AA11" i="28" s="1"/>
  <c r="AC11" i="28" s="1"/>
  <c r="AA11" i="27"/>
  <c r="AC11" i="27" s="1"/>
  <c r="AB12" i="27"/>
  <c r="AA12" i="27" s="1"/>
  <c r="AC12" i="27" s="1"/>
  <c r="AB11" i="26"/>
  <c r="AA11" i="26" s="1"/>
  <c r="AC11" i="26" s="1"/>
  <c r="AA11" i="25"/>
  <c r="AC11" i="25" s="1"/>
  <c r="AB12" i="25"/>
  <c r="AA12" i="25" s="1"/>
  <c r="AC12" i="25" s="1"/>
  <c r="AA10" i="25"/>
  <c r="AC10" i="25" s="1"/>
  <c r="AB17" i="25"/>
  <c r="AA17" i="25" s="1"/>
  <c r="AC17" i="25" s="1"/>
  <c r="AA10" i="24"/>
  <c r="AC10" i="24" s="1"/>
  <c r="AB17" i="24"/>
  <c r="AA17" i="24" s="1"/>
  <c r="AC17" i="24" s="1"/>
  <c r="AA11" i="24"/>
  <c r="AC11" i="24" s="1"/>
  <c r="AB12" i="24"/>
  <c r="AA12" i="24" s="1"/>
  <c r="AC12" i="24" s="1"/>
  <c r="AA10" i="23"/>
  <c r="AC10" i="23" s="1"/>
  <c r="AB17" i="23"/>
  <c r="AA17" i="23" s="1"/>
  <c r="AC17" i="23" s="1"/>
  <c r="AB12" i="23"/>
  <c r="AA11" i="23"/>
  <c r="AC11" i="23" s="1"/>
  <c r="AA11" i="22"/>
  <c r="AC11" i="22" s="1"/>
  <c r="AB12" i="22"/>
  <c r="AA12" i="22" s="1"/>
  <c r="AC12" i="22" s="1"/>
  <c r="AA10" i="22"/>
  <c r="AC10" i="22" s="1"/>
  <c r="AB17" i="22"/>
  <c r="AA17" i="22" s="1"/>
  <c r="AC17" i="22" s="1"/>
  <c r="K37" i="19"/>
  <c r="Q7" i="19"/>
  <c r="W27" i="19"/>
  <c r="AI27" i="19"/>
  <c r="Q17" i="19"/>
  <c r="K47" i="19"/>
  <c r="AI37" i="19"/>
  <c r="K7" i="19"/>
  <c r="W17" i="19"/>
  <c r="AC47" i="19"/>
  <c r="W47" i="19"/>
  <c r="AI7" i="19"/>
  <c r="AI17" i="19"/>
  <c r="AC17" i="19"/>
  <c r="AI47" i="19"/>
  <c r="W37" i="19"/>
  <c r="W7" i="19"/>
  <c r="AC27" i="19"/>
  <c r="Q37" i="19"/>
  <c r="Q47" i="19"/>
  <c r="Q27" i="19"/>
  <c r="AC17" i="1"/>
  <c r="K17" i="19"/>
  <c r="AC37" i="19"/>
  <c r="AC7" i="19"/>
  <c r="K27" i="19"/>
  <c r="P6" i="19"/>
  <c r="AB46" i="19"/>
  <c r="AB6" i="19"/>
  <c r="AH36" i="19"/>
  <c r="AC10" i="1"/>
  <c r="P46" i="19"/>
  <c r="AB36" i="19"/>
  <c r="AH6" i="19"/>
  <c r="AH16" i="19"/>
  <c r="P36" i="19"/>
  <c r="AH26" i="19"/>
  <c r="P26" i="19"/>
  <c r="J26" i="19"/>
  <c r="AB26" i="19"/>
  <c r="V16" i="19"/>
  <c r="P16" i="19"/>
  <c r="V46" i="19"/>
  <c r="V6" i="19"/>
  <c r="J36" i="19"/>
  <c r="J46" i="19"/>
  <c r="AB16" i="19"/>
  <c r="AH46" i="19"/>
  <c r="V26" i="19"/>
  <c r="V36" i="19"/>
  <c r="J6" i="19"/>
  <c r="J16" i="19"/>
  <c r="AA11" i="1"/>
  <c r="AB12" i="1"/>
  <c r="AA12" i="1" s="1"/>
  <c r="AA12" i="23" l="1"/>
  <c r="AC12" i="23" s="1"/>
  <c r="AB13" i="23"/>
  <c r="AA13" i="23" s="1"/>
  <c r="AC13" i="23" s="1"/>
  <c r="AB12" i="28"/>
  <c r="AA12" i="28" s="1"/>
  <c r="AC12" i="28" s="1"/>
  <c r="AB12" i="26"/>
  <c r="AA12" i="26" s="1"/>
  <c r="AC12" i="26" s="1"/>
  <c r="AD46" i="19"/>
  <c r="R16" i="19"/>
  <c r="AD16" i="19"/>
  <c r="AJ46" i="19"/>
  <c r="R6" i="19"/>
  <c r="X16" i="19"/>
  <c r="L46" i="19"/>
  <c r="L26" i="19"/>
  <c r="X46" i="19"/>
  <c r="AD36" i="19"/>
  <c r="AD26" i="19"/>
  <c r="AJ16" i="19"/>
  <c r="AJ36" i="19"/>
  <c r="AD6" i="19"/>
  <c r="R46" i="19"/>
  <c r="AC12" i="1"/>
  <c r="R36" i="19"/>
  <c r="X36" i="19"/>
  <c r="L36" i="19"/>
  <c r="AJ26" i="19"/>
  <c r="X6" i="19"/>
  <c r="AJ6" i="19"/>
  <c r="L16" i="19"/>
  <c r="X26" i="19"/>
  <c r="R26" i="19"/>
  <c r="L6" i="19"/>
  <c r="W46" i="19"/>
  <c r="AC11" i="1"/>
  <c r="K46" i="19"/>
  <c r="AC16" i="19"/>
  <c r="W36" i="19"/>
  <c r="AI16" i="19"/>
  <c r="AI36" i="19"/>
  <c r="Q6" i="19"/>
  <c r="AI46" i="19"/>
  <c r="AC6" i="19"/>
  <c r="W16" i="19"/>
  <c r="AC36" i="19"/>
  <c r="Q36" i="19"/>
  <c r="Q16" i="19"/>
  <c r="W26" i="19"/>
  <c r="AI26" i="19"/>
  <c r="K6" i="19"/>
  <c r="AC46" i="19"/>
  <c r="Q46" i="19"/>
  <c r="K36" i="19"/>
  <c r="K16" i="19"/>
  <c r="W6" i="19"/>
  <c r="K26" i="19"/>
  <c r="AC26" i="19"/>
  <c r="Q26" i="19"/>
  <c r="AI6"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<sst xmlns="http://schemas.openxmlformats.org/spreadsheetml/2006/main" count="1365" uniqueCount="397">
  <si>
    <t xml:space="preserve">Referencia </t>
  </si>
  <si>
    <t>Descripción del Riesgo</t>
  </si>
  <si>
    <t>Impacto</t>
  </si>
  <si>
    <t>Causa Inmediata</t>
  </si>
  <si>
    <t>Probabilidad</t>
  </si>
  <si>
    <t>%</t>
  </si>
  <si>
    <t>Alta</t>
  </si>
  <si>
    <t>Mayor</t>
  </si>
  <si>
    <t>Atributos</t>
  </si>
  <si>
    <t>Manual</t>
  </si>
  <si>
    <t>Automático</t>
  </si>
  <si>
    <t>No. Control</t>
  </si>
  <si>
    <t>Afectación</t>
  </si>
  <si>
    <t>Tipo</t>
  </si>
  <si>
    <t>Preventivo</t>
  </si>
  <si>
    <t>Detectivo</t>
  </si>
  <si>
    <t>Correctivo</t>
  </si>
  <si>
    <t>Implementación</t>
  </si>
  <si>
    <t>Documentación</t>
  </si>
  <si>
    <t>Documentado</t>
  </si>
  <si>
    <t>Sin Documentar</t>
  </si>
  <si>
    <t>Frecuencia</t>
  </si>
  <si>
    <t>Continua</t>
  </si>
  <si>
    <t>Aleatoria</t>
  </si>
  <si>
    <t>Evidencia</t>
  </si>
  <si>
    <t>Registro Sustancial</t>
  </si>
  <si>
    <t>Registro Material</t>
  </si>
  <si>
    <t>Sin registro</t>
  </si>
  <si>
    <t>Calificación</t>
  </si>
  <si>
    <t>Tratamiento</t>
  </si>
  <si>
    <t>Reducir</t>
  </si>
  <si>
    <t>Aceptar</t>
  </si>
  <si>
    <t>Evitar</t>
  </si>
  <si>
    <t>Probabilidad Inherente</t>
  </si>
  <si>
    <t>Plan de Acción</t>
  </si>
  <si>
    <t>Responsable</t>
  </si>
  <si>
    <t>Fecha Implementación</t>
  </si>
  <si>
    <t>Seguimiento</t>
  </si>
  <si>
    <t>Fecha Seguimiento</t>
  </si>
  <si>
    <t>Estado</t>
  </si>
  <si>
    <t>Finalizado</t>
  </si>
  <si>
    <t>En curso</t>
  </si>
  <si>
    <t>Causa Raíz</t>
  </si>
  <si>
    <t>Proceso:</t>
  </si>
  <si>
    <t>Alcance:</t>
  </si>
  <si>
    <t>Impacto 
Inherente</t>
  </si>
  <si>
    <t>Probabilidad Residual Final</t>
  </si>
  <si>
    <t>Impacto Residual Final</t>
  </si>
  <si>
    <t>Zona de Riesgo Inherente</t>
  </si>
  <si>
    <t>Zona de Riesgo Final</t>
  </si>
  <si>
    <t>Clasificación del Riesgo</t>
  </si>
  <si>
    <t>Muy Baja</t>
  </si>
  <si>
    <t>Frecuencia de la Actividad</t>
  </si>
  <si>
    <t>Baja</t>
  </si>
  <si>
    <t>Muy Alta</t>
  </si>
  <si>
    <t>Tabla Criterios para definir el nivel de probabilidad</t>
  </si>
  <si>
    <t>Afectación Económica (o presupuestal)</t>
  </si>
  <si>
    <t>Pérdida Reputacional</t>
  </si>
  <si>
    <t>Afectación menor a 10 SMLMV .</t>
  </si>
  <si>
    <t xml:space="preserve">Menor-40% </t>
  </si>
  <si>
    <t>Moderado 60%</t>
  </si>
  <si>
    <t>Mayor 80%</t>
  </si>
  <si>
    <t>Catastrófico 100%</t>
  </si>
  <si>
    <t>Tabla Criterios para definir el nivel de impacto</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</si>
  <si>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</si>
  <si>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</si>
  <si>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</si>
  <si>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</si>
  <si>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</si>
  <si>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</si>
  <si>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</si>
  <si>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</si>
  <si>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</si>
  <si>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</si>
  <si>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</si>
  <si>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</si>
  <si>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</si>
  <si>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</si>
  <si>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Tabla Atributos de para el diseño del control</t>
  </si>
  <si>
    <t>Extremo</t>
  </si>
  <si>
    <t>Alto</t>
  </si>
  <si>
    <t>Moderado</t>
  </si>
  <si>
    <t>Bajo</t>
  </si>
  <si>
    <t>Insignificante</t>
  </si>
  <si>
    <t>Menor</t>
  </si>
  <si>
    <t>Catastrófico</t>
  </si>
  <si>
    <t>Plan de accion (solo para la opción reducir)</t>
  </si>
  <si>
    <t>Criterios de impacto</t>
  </si>
  <si>
    <t>Criterios</t>
  </si>
  <si>
    <t>Pérdida_Reputacional</t>
  </si>
  <si>
    <t>Afectación Económica o presupuestal</t>
  </si>
  <si>
    <t>Afectación_Económica_o_presupuestal</t>
  </si>
  <si>
    <t>Observación de criterio</t>
  </si>
  <si>
    <t xml:space="preserve">Entre 10 y 50 SMLMV </t>
  </si>
  <si>
    <t xml:space="preserve">Entre 50 y 100 SMLMV </t>
  </si>
  <si>
    <t xml:space="preserve">Entre 100 y 500 SMLMV </t>
  </si>
  <si>
    <t xml:space="preserve">Mayor a 500 SMLMV </t>
  </si>
  <si>
    <t>El riesgo afecta la imagen de alguna área de la organización</t>
  </si>
  <si>
    <t>El riesgo afecta la imagen de la entidad internamente, de conocimiento general, nivel interno, de junta dircetiva y accionistas y/o de provedores</t>
  </si>
  <si>
    <t>El riesgo afecta la imagen de de la entidad con efecto publicitario sostenido a nivel de sector administrativo, nivel departamental o municipal</t>
  </si>
  <si>
    <t>El riesgo afecta la imagen de la entidad con algunos usuarios de relevancia frente al logro de los objetivos</t>
  </si>
  <si>
    <t>Leve 20%</t>
  </si>
  <si>
    <t>La actividad que conlleva el riesgo se ejecuta como máximos 2 veces por año</t>
  </si>
  <si>
    <t>La actividad que conlleva el riesgo se ejecuta de 3 a 24 veces por año</t>
  </si>
  <si>
    <t>La actividad que conlleva el riesgo se ejecuta de 24 a 500 veces por año</t>
  </si>
  <si>
    <t>La actividad que conlleva el riesgo se ejecuta mínimo 500 veces al año y máximo 5000 veces por año</t>
  </si>
  <si>
    <t>La actividad que conlleva el riesgo se ejecuta más de 5000 veces por año</t>
  </si>
  <si>
    <t>Media</t>
  </si>
  <si>
    <t>Catastrófico
100%</t>
  </si>
  <si>
    <t>Mayor
80%</t>
  </si>
  <si>
    <t>Moderado
60%</t>
  </si>
  <si>
    <t>Menor
40%</t>
  </si>
  <si>
    <t>Leve
20%</t>
  </si>
  <si>
    <t>Muy Baja
20%</t>
  </si>
  <si>
    <t>Baja
40%</t>
  </si>
  <si>
    <t>Alta
80%</t>
  </si>
  <si>
    <t>Muy Alta
100%</t>
  </si>
  <si>
    <t>Media
60%</t>
  </si>
  <si>
    <t>El riesgo afecta la imagen de la entidad a nivel nacional, con efecto publicitarios sostenible a nivel país</t>
  </si>
  <si>
    <t>Con Registro</t>
  </si>
  <si>
    <t>Sin Registro</t>
  </si>
  <si>
    <t>El control no deja registro de la ejecución del control</t>
  </si>
  <si>
    <t>El control deja un registro que permite evidenciar la ejecución del control</t>
  </si>
  <si>
    <t>Ejecucion y Administracion de procesos</t>
  </si>
  <si>
    <t>Fraude Externo</t>
  </si>
  <si>
    <t>Fraude Interno</t>
  </si>
  <si>
    <t>Fallas Tecnologicas</t>
  </si>
  <si>
    <t>Relaciones Laborales</t>
  </si>
  <si>
    <t>Usuarios, productos y practicas , organizacionales</t>
  </si>
  <si>
    <t>Daños Activos Fisicos</t>
  </si>
  <si>
    <t>Objetivo:</t>
  </si>
  <si>
    <r>
      <rPr>
        <b/>
        <sz val="11"/>
        <color theme="9" tint="-0.249977111117893"/>
        <rFont val="Arial Narrow"/>
        <family val="2"/>
      </rPr>
      <t xml:space="preserve">*Nota: </t>
    </r>
    <r>
      <rPr>
        <sz val="11"/>
        <color theme="1"/>
        <rFont val="Arial Narrow"/>
        <family val="2"/>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</si>
  <si>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Reputacional</t>
  </si>
  <si>
    <t>Económico</t>
  </si>
  <si>
    <t>Económico y Reputacional</t>
  </si>
  <si>
    <t>Frecuencia con la cual se realiza la actividad</t>
  </si>
  <si>
    <t>Reducir (mitigar)</t>
  </si>
  <si>
    <t>Reducir (compartir)</t>
  </si>
  <si>
    <t>Probabilidad Residual</t>
  </si>
  <si>
    <t>Identificación del riesgo</t>
  </si>
  <si>
    <t>Análisis del riesgo inherente</t>
  </si>
  <si>
    <t>Evaluación del riesgo - Valoración de los controles</t>
  </si>
  <si>
    <t>Evaluación del riesgo - Nivel del riesgo residual</t>
  </si>
  <si>
    <t>Fuente:  Adaptado de Curso Riesgo Operativo Universidad del Rosario por Dirección de Gestión y Desempeño Institucional de Función Pública,  2020.</t>
  </si>
  <si>
    <t xml:space="preserve">Formato Mapa Riesgos </t>
  </si>
  <si>
    <t>Subcriterios</t>
  </si>
  <si>
    <t xml:space="preserve">     Afectación menor a 10 SMLMV .</t>
  </si>
  <si>
    <t>❌</t>
  </si>
  <si>
    <t>✔</t>
  </si>
  <si>
    <t xml:space="preserve">     Entre 50 y 100 SMLMV </t>
  </si>
  <si>
    <t xml:space="preserve">     Entre 10 y 50 SMLMV </t>
  </si>
  <si>
    <t xml:space="preserve">     Entre 100 y 500 SMLMV </t>
  </si>
  <si>
    <t xml:space="preserve">     Mayor a 500 SMLMV </t>
  </si>
  <si>
    <t xml:space="preserve">     El riesgo afecta la imagen de alguna área de la organización</t>
  </si>
  <si>
    <t xml:space="preserve">     El riesgo afecta la imagen de la entidad internamente, de conocimiento general, nivel interno, de junta dircetiva y accionistas y/o de provedores</t>
  </si>
  <si>
    <t xml:space="preserve">     El riesgo afecta la imagen de la entidad con algunos usuarios de relevancia frente al logro de los objetivos</t>
  </si>
  <si>
    <t xml:space="preserve">     El riesgo afecta la imagen de de la entidad con efecto publicitario sostenido a nivel de sector administrativo, nivel departamental o municipal</t>
  </si>
  <si>
    <t xml:space="preserve">     El riesgo afecta la imagen de la entidad a nivel nacional, con efecto publicitarios sostenible a nivel país</t>
  </si>
  <si>
    <t xml:space="preserve">Afectación menor a 10 SMLMV </t>
  </si>
  <si>
    <r>
      <rPr>
        <b/>
        <sz val="12"/>
        <color theme="9" tint="-0.249977111117893"/>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</si>
  <si>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 xml:space="preserve"> Matriz de Calor Residual</t>
  </si>
  <si>
    <t>Matriz de Calor Inherente</t>
  </si>
  <si>
    <r>
      <rPr>
        <b/>
        <sz val="12"/>
        <color theme="9" tint="-0.249977111117893"/>
        <rFont val="Arial Narrow"/>
        <family val="2"/>
      </rPr>
      <t>*</t>
    </r>
    <r>
      <rPr>
        <b/>
        <sz val="12"/>
        <rFont val="Arial Narrow"/>
        <family val="2"/>
      </rPr>
      <t>Atributos de</t>
    </r>
    <r>
      <rPr>
        <b/>
        <sz val="12"/>
        <color theme="9" tint="-0.249977111117893"/>
        <rFont val="Arial Narrow"/>
        <family val="2"/>
      </rPr>
      <t xml:space="preserve"> </t>
    </r>
    <r>
      <rPr>
        <b/>
        <sz val="12"/>
        <color rgb="FF000000"/>
        <rFont val="Arial Narrow"/>
        <family val="2"/>
      </rPr>
      <t>Formalización</t>
    </r>
  </si>
  <si>
    <t>Descripción del Control</t>
  </si>
  <si>
    <t>Orientaciones Generales</t>
  </si>
  <si>
    <t>Columna</t>
  </si>
  <si>
    <t>Matriz Mapa de Riesgos</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</si>
  <si>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</si>
  <si>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</si>
  <si>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adelanter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theme="9" tint="-0.249977111117893"/>
        <rFont val="Arial Narrow"/>
        <family val="2"/>
      </rPr>
      <t>NOTA:</t>
    </r>
    <r>
      <rPr>
        <sz val="11"/>
        <rFont val="Arial Narrow"/>
        <family val="2"/>
      </rPr>
      <t xml:space="preserve"> Si lo considera pertinente, es posible agregar hojas de trabajo adicionales al presente formato que permitan incluir la traza de estos análisis.</t>
    </r>
  </si>
  <si>
    <t>Frecuencia con la cual se lleva a cabo la actividad</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</si>
  <si>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</si>
  <si>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</si>
  <si>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</si>
  <si>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</si>
  <si>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Teniendo en cuenta que ingresó la información de PROBABILIDAD e IMPACTO, la matriz automáticamente hará el cálculo para la zona de riesgo inherente (Columna N)</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</si>
  <si>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</si>
  <si>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Esta casilla no se diligencia, depende de la selección en la columna R.</t>
  </si>
  <si>
    <t>Utilice la lista de despligue que se encuentra parametrizada, le aparecerán las opciones: i)Preventivo, ii)Detectivo, iii)Correctivo.</t>
  </si>
  <si>
    <t>Utilice la lista de despligue que se encuentra parametrizada, le aparecerán las opciones: i)Automático, ii)Manual.</t>
  </si>
  <si>
    <t xml:space="preserve">La matriz automáticamente hará el cálculo para el control analizado (Columna T) </t>
  </si>
  <si>
    <r>
      <t xml:space="preserve">ATRIBUTOS EFICIENCIA
</t>
    </r>
    <r>
      <rPr>
        <sz val="9"/>
        <rFont val="Arial Narrow"/>
        <family val="2"/>
      </rPr>
      <t>Tipo</t>
    </r>
  </si>
  <si>
    <r>
      <t xml:space="preserve">ATRIBUTOS EFICIENCIA
</t>
    </r>
    <r>
      <rPr>
        <sz val="9"/>
        <rFont val="Arial Narrow"/>
        <family val="2"/>
      </rPr>
      <t>Implementación</t>
    </r>
  </si>
  <si>
    <r>
      <t xml:space="preserve">ATRIBUTOS EFICIENCIA
</t>
    </r>
    <r>
      <rPr>
        <sz val="9"/>
        <rFont val="Arial Narrow"/>
        <family val="2"/>
      </rPr>
      <t>Calificación</t>
    </r>
  </si>
  <si>
    <r>
      <t xml:space="preserve">ATRIBUTOS INFORMATIVOS
</t>
    </r>
    <r>
      <rPr>
        <sz val="9"/>
        <rFont val="Arial Narrow"/>
        <family val="2"/>
      </rPr>
      <t>Documentación</t>
    </r>
  </si>
  <si>
    <t>Utilice la lista de despligue que se encuentra parametrizada, le aparecerán las opciones: i)Documentado, ii)Sin documentar.</t>
  </si>
  <si>
    <r>
      <t xml:space="preserve">ATRIBUTOS INFORMATIVOS
</t>
    </r>
    <r>
      <rPr>
        <sz val="9"/>
        <rFont val="Arial Narrow"/>
        <family val="2"/>
      </rPr>
      <t>Frecuencia</t>
    </r>
  </si>
  <si>
    <t>Utilice la lista de despligue que se encuentra parametrizada, le aparecerán las opciones: i)Continua, ii)Aleatoria.</t>
  </si>
  <si>
    <r>
      <t xml:space="preserve">ATRIBUTOS INFORMATIVOS
</t>
    </r>
    <r>
      <rPr>
        <sz val="9"/>
        <rFont val="Arial Narrow"/>
        <family val="2"/>
      </rPr>
      <t>Registro</t>
    </r>
  </si>
  <si>
    <t>Utilice la lista de despligue que se encuentra parametrizada, le aparecerán las opciones: i)Con Registro, ii) Sin Registro.</t>
  </si>
  <si>
    <t>Evaluación del Nivel de Riesgo - Nivel de Riesgo Residual</t>
  </si>
  <si>
    <r>
      <t>La matriz automáticamente hará el cálculo, acorde con el control o controles definidos con sus atributos analizados, lo que permitirá establecer el</t>
    </r>
    <r>
      <rPr>
        <b/>
        <sz val="9"/>
        <color theme="9" tint="-0.249977111117893"/>
        <rFont val="Arial Narrow"/>
        <family val="2"/>
      </rPr>
      <t xml:space="preserve"> nivel de riesgo inherente</t>
    </r>
    <r>
      <rPr>
        <sz val="9"/>
        <rFont val="Arial Narrow"/>
        <family val="2"/>
      </rPr>
      <t xml:space="preserve"> (Columnas Y- Z- AA -AB- AC).</t>
    </r>
  </si>
  <si>
    <t>Utilice la lista de despligue que se encuentra parametrizada, le aparecerán las opciones: i)Aceptar, ii)Evitar, iii)Reducir (compartir), iv)Reducir (mitigar).</t>
  </si>
  <si>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</si>
  <si>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r>
      <t xml:space="preserve">Plan de Acción
</t>
    </r>
    <r>
      <rPr>
        <sz val="9"/>
        <rFont val="Arial Narrow"/>
        <family val="2"/>
      </rPr>
      <t xml:space="preserve">Responsable, fecha implementación, fecha seguimiento, seguimiento. </t>
    </r>
  </si>
  <si>
    <t>Utilice la lista de despligue que se encuentra parametrizada, le aparecerán las opciones: i)Finalizado, ii)En curso, la selección en este caso dependerá de las acciones del plan que se hayan establecido en cada caso.</t>
  </si>
  <si>
    <t>Proceso</t>
  </si>
  <si>
    <t>Objetivo</t>
  </si>
  <si>
    <t>Alcance</t>
  </si>
  <si>
    <t>Diligencie el objetivo del proceso.</t>
  </si>
  <si>
    <t>Diligencie el alcance del proceso.</t>
  </si>
  <si>
    <t>Diligencie el nombre del proceso al cual se le identificarán y valorarán los riesgos.</t>
  </si>
  <si>
    <r>
      <t xml:space="preserve">El archivo contiene las siguientes hojas:
-   </t>
    </r>
    <r>
      <rPr>
        <b/>
        <sz val="11"/>
        <rFont val="Arial Narrow"/>
        <family val="2"/>
      </rPr>
      <t>Hoja 1 Instructivo</t>
    </r>
    <r>
      <rPr>
        <sz val="10"/>
        <rFont val="Arial Narrow"/>
        <family val="2"/>
      </rPr>
      <t xml:space="preserve">
 -  </t>
    </r>
    <r>
      <rPr>
        <b/>
        <sz val="11"/>
        <rFont val="Arial Narrow"/>
        <family val="2"/>
      </rPr>
      <t xml:space="preserve">Hoja 2 Mapa Final: </t>
    </r>
    <r>
      <rPr>
        <sz val="10"/>
        <rFont val="Arial Narrow"/>
        <family val="2"/>
      </rPr>
      <t>Encontrará la totalidad de la estructura para la identificación y valoración de los riesgos por proceso, programa o proyecto, acorde con el nivel de desagregación que la entidad considere necesaria.</t>
    </r>
  </si>
  <si>
    <t>Descripción - Lineamientos para el diligenciamiento</t>
  </si>
  <si>
    <r>
      <t xml:space="preserve"> -</t>
    </r>
    <r>
      <rPr>
        <sz val="11"/>
        <rFont val="Arial Narrow"/>
        <family val="2"/>
      </rPr>
      <t xml:space="preserve"> </t>
    </r>
    <r>
      <rPr>
        <b/>
        <sz val="11"/>
        <rFont val="Arial Narrow"/>
        <family val="2"/>
      </rPr>
      <t xml:space="preserve"> Hoja 3 Matriz de Calor Inherente: </t>
    </r>
    <r>
      <rPr>
        <sz val="11"/>
        <rFont val="Arial Narrow"/>
        <family val="2"/>
      </rPr>
      <t xml:space="preserve"> 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</si>
  <si>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4 Matriz de Calor Residual: </t>
    </r>
    <r>
      <rPr>
        <sz val="11"/>
        <rFont val="Arial Narrow"/>
        <family val="2"/>
      </rPr>
      <t>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</si>
  <si>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5 Tabla de probabilidad: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</si>
  <si>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6 Tabla de Impacto: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</si>
  <si>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7 Tabla de Valoración de Controles: </t>
    </r>
    <r>
      <rPr>
        <sz val="11"/>
        <rFont val="Arial Narrow"/>
        <family val="2"/>
      </rPr>
      <t>Tabla referente para todos los cálculos (no se diligencia)</t>
    </r>
  </si>
  <si>
    <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</si>
  <si>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Analice las consecuencias que puede ocasionar a la organización la materialización del riesgo, redacte de la forma más concreta posible.</t>
  </si>
  <si>
    <t>Circunstancias bajo las cuales se presenta el riesgo, es la situación más evidente frente al riesgo, redacte de la forma más concreta posible.</t>
  </si>
  <si>
    <t>Causa  principal  o básica, corresponde a las razones por la cuales se puede presentar  el riesgo, redacte de la forma más concreta posible.</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</si>
  <si>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</si>
  <si>
    <t>Ejecutar las capacitaciones previstas en el plan programado</t>
  </si>
  <si>
    <t xml:space="preserve">que no se adelanten los procesos contractuales requeridos para el desarrollo de los proyectos y el cumplimiento de la misión institucional </t>
  </si>
  <si>
    <t xml:space="preserve">Posibildad de afectación reputacional institucional por que no se adelanten los procesos contractuales requeridos para el desarrollo de los proyectos y el cumplimiento de la misión institucional, debido a una Inadecuada planeación, ejecución y modificación de los planes y programas registrados en el PAA
</t>
  </si>
  <si>
    <t xml:space="preserve">Inadecuada planeación, ejecución y modificación de los planes y programas de la entidad registrados en el PAA 
</t>
  </si>
  <si>
    <t xml:space="preserve">Comité de Contratación verifica el cumplimiento, contenido del PAA para definir si lo planeado se ha ejecutado, tomar decisiones sobre el mismo…. </t>
  </si>
  <si>
    <t>El profesional de Planeación verifica la alineación de los planes de adquisiciones que se van a incluir en el PAA esten alineados con los presupuestos aprobados</t>
  </si>
  <si>
    <t xml:space="preserve">Generar Plan de capacitación </t>
  </si>
  <si>
    <t>Interno: dependencia</t>
  </si>
  <si>
    <t>Interno: dependencia, alta dirección y consejo directivo</t>
  </si>
  <si>
    <t>En función de usuarios, como se ven afectados por las acciones que hacemos o dejamos de hacer</t>
  </si>
  <si>
    <t>Externo, ejemplo: si existiera un ranking, como nos vemos o estamos calificados a nviel departamental</t>
  </si>
  <si>
    <t>Externo pero a nivel nacional, el ejemplo de la persona que se amarra afuera del MEN y eso sale en las  noticias</t>
  </si>
  <si>
    <t>Instrumentos de planificación que no responden con la realidad insttitucional</t>
  </si>
  <si>
    <t xml:space="preserve">Inadecuado proceso de planeación con los grupos de valor y partes interesadas
</t>
  </si>
  <si>
    <t xml:space="preserve">La Alta Dirección gestiona la incorporación de los grupos de valor en los ejercicios de planeación institucional </t>
  </si>
  <si>
    <t xml:space="preserve">Inadecuada  verificación de los documentos que soportan la formación, experiencia y el informe de evaluación de competencias de los candidatos.
</t>
  </si>
  <si>
    <t>Posibildad de afectación reputacional institucional por que no se  adelantan los procesos y actividades planeadas en el área de bienestar debido a una insuficiente asignación de recursos económicos</t>
  </si>
  <si>
    <t xml:space="preserve">Insuficiente asignación de recursos económicos
</t>
  </si>
  <si>
    <t>Que el servidor vinculado no cumple con los requisitos establecidos para ocupar el cargo.</t>
  </si>
  <si>
    <t xml:space="preserve">Posibildad de afectación reputacional institucional porque el servidor vinculado no cumple con los requisitos establecidos para ocupar el cargo debido a una Inadecuada  verificación de los documentos que soportan la formación, experiencia y el informe de evaluación de competencias de los candidatos.
</t>
  </si>
  <si>
    <t>El profesional de talento humano verifica la  Lista de Chequeo que se utiliza para que las personas a vincularse a la institución aporten todos los documentos de su Hoja de Vida con los respectivos soportes</t>
  </si>
  <si>
    <t>El profesional de talento humano verifica las hojas de vida de los candidatos con los requerimientos del cargo de acuerdo al manual de funciones</t>
  </si>
  <si>
    <t>La Alta Dirección, junto con la profesional de Talento Humano, gestiona la provisión de cargos vacantes ante la comisión nacional de servicio civil (CNSC) mediante concursos de méritos</t>
  </si>
  <si>
    <t>El profesional de Talento Humano verifica que los candidatos a ocupar el cargo no presenten riesgo de conflicto de intereses por cualquiera de las causales que indica la ruta para la gestión del conflicto de interés institucional</t>
  </si>
  <si>
    <t xml:space="preserve">Deficiencia en la elaboración de los informes de ley </t>
  </si>
  <si>
    <t>Posibildad de afectación  reputacional por deficiencia en la elaboración de los informes de ley porque no se entregan a tiempo los insumos para la consolidación de los mismos</t>
  </si>
  <si>
    <t>que no se entregan a tiempo los insumos para la consolidación de los mismos</t>
  </si>
  <si>
    <t xml:space="preserve">EL jefe de control interno verifica con antelación la pertinencia de la información empleada como insumo </t>
  </si>
  <si>
    <t>La alta dirección determina las directrices necesarias para la presentación de los informes</t>
  </si>
  <si>
    <t>Jefe de control interno</t>
  </si>
  <si>
    <t xml:space="preserve">Proyectar la información a los responsables con fechas límites y verificar los insumos con antelación </t>
  </si>
  <si>
    <t>Definir directrices claras para la presentación de los informes</t>
  </si>
  <si>
    <t>Rectoría</t>
  </si>
  <si>
    <t>El profesional de investigación formula proyectos  alineados con las demandas territoriales en ciencia, tecnología e innovación y competitividad</t>
  </si>
  <si>
    <t>Formular proyectos enfocados en ciencia, tecnología, innovación y competitividad de acuerdo a las demandas territoriales o necesidades de la institución</t>
  </si>
  <si>
    <t>Coordinación de investigación</t>
  </si>
  <si>
    <t>Alta Dirección</t>
  </si>
  <si>
    <t>Jefe detalento humano</t>
  </si>
  <si>
    <t xml:space="preserve">Revisar la documentación con la lista de chequeo </t>
  </si>
  <si>
    <t xml:space="preserve">Revisar los requisitos del cargo con el manual de funciones </t>
  </si>
  <si>
    <t>Gestionar la provisión de cargos ante la CNSC</t>
  </si>
  <si>
    <t>Alta dirección y jefe de talento  humano</t>
  </si>
  <si>
    <t xml:space="preserve">Revisar las causales de conflicto de interes al momento de vinculación de funcionarios </t>
  </si>
  <si>
    <t>Vicerrector administrativo y financiero
Lider de TI</t>
  </si>
  <si>
    <t>Que no se adelantan los procesos y actividades planeadas en el área de bienestar</t>
  </si>
  <si>
    <t>Contatar personal para apoyar el área de bienestar</t>
  </si>
  <si>
    <t>Los profesionales vinculados al área de bienestar implementan el plan de trabajo establecido para tal fin en cada vigencia</t>
  </si>
  <si>
    <t>Los supervisores de los contratos gestionan la planeación oportuna de las necesidades plasmadas en el PAA</t>
  </si>
  <si>
    <t>Vicerrectoría administrativa y financiewra</t>
  </si>
  <si>
    <t xml:space="preserve">Posibildad de afectación reputacional  por que los instrumentos de planificación no responden con la realidad institucional debido a un inadecuado proceso de planeación con los grupos de valor y partes interesadas
</t>
  </si>
  <si>
    <t>oficina de planeación</t>
  </si>
  <si>
    <t>Posibildad de afectación económico y reputacional institucional por que no se  adelantan las gestiones para los programas de extensión debido a una insuficiente asignación de recursos económicos</t>
  </si>
  <si>
    <t xml:space="preserve">Que no se adelantan llas gestiones para los programas de extensión </t>
  </si>
  <si>
    <t>Que no se adelantan las gestiones para la ejecución de capacitacionesy movilidades académicas salientes y entrantes</t>
  </si>
  <si>
    <t xml:space="preserve">Posibildad de afectación económico y reputacional  por que no se  adelantan las gestiones para la ejecución de capacitaciones y movilidades académicas salientes y entrantes debido a una insuficiente asignación de recursos económicos </t>
  </si>
  <si>
    <t>Elaborar un plan de acción de cada vigencia con las actividades y necesidades para hacer un control y monitoreo del presupuesto</t>
  </si>
  <si>
    <t xml:space="preserve">Profesional Especializado de Extensión y Proyección Social
Profesional Universitario de Lenguas y Cultura </t>
  </si>
  <si>
    <t xml:space="preserve">Los profesionales del proceso gestionan con antelación los recursos económicos para el funcionamiento del área </t>
  </si>
  <si>
    <t xml:space="preserve">La alta dirección gestiona los recursos necesarios para garantizar el normal funcionamiento de los programas de extensión </t>
  </si>
  <si>
    <t xml:space="preserve">Incluir dentro de la planeación estratégica las necesidades de extensión de acuerdo a los planes de acción respectivos </t>
  </si>
  <si>
    <t xml:space="preserve">Se realiza la planeación para identificar las necesidades del área de extensión y su alineación dentro de los planes de acción de la entidad </t>
  </si>
  <si>
    <t>No garantizar la correcta ejecución de la oferta  académica institucional</t>
  </si>
  <si>
    <t xml:space="preserve">Pérdida o no renovación de los registros calificados  </t>
  </si>
  <si>
    <t>Posibilidad de pérdida reputacional por no garantizar la correcta ejecución de la oferta académica institucional debido a  la pérdida o no renovación de los registros calificados</t>
  </si>
  <si>
    <t xml:space="preserve">El área de vicerrectoría academica realiza el seguimiento a la ejecución de los programas </t>
  </si>
  <si>
    <t xml:space="preserve">Revisar el documento de cada programa para hacer el seguimiento al cumplimiento de lo allí consignado </t>
  </si>
  <si>
    <t>Vicerectoría académica</t>
  </si>
  <si>
    <t>Coordinador académico</t>
  </si>
  <si>
    <t>La alta dirección gestiona los recursos necesarios para garantizar el normal funcionamiento de los programas y proyectos de investigación, innovación, creación artística y cultural</t>
  </si>
  <si>
    <t>Posibildad de afectación económico y reputacional institucional por que no se  adelantan las gestiones para la formulación de programas y proyectos de investigación, innovación, creación artística y cultural debido a una insuficiente asignación de recursos económicos</t>
  </si>
  <si>
    <t xml:space="preserve">Que no se adelantan llas gestiones para la formulación de programas y proyectos de investigación, innovación, creación artística y cultural </t>
  </si>
  <si>
    <t xml:space="preserve">Incluir dentro de la planeación estratégica las necesidades de investigación, innovación, creación artística y cultural  de acuerdo a los planes de acción respectivos </t>
  </si>
  <si>
    <t>Posibildad de afectación reputacional debido a pérdida de Integridad de la información o configuración de los servicios gestionados por el área de sistemas debido a  ataques informáticos, fallas eléctricas, errores de configuración, errores humanos, fallas tecnológicas o vulnerabilidades  en el software y hardware</t>
  </si>
  <si>
    <t>Pérdida de Integridad de la información o configuración de los servicios gestionados por el área de sistemas</t>
  </si>
  <si>
    <t>Ataques informáticos, fallas eléctricas, errores de configuración, errores humanos, fallas tecnológicas o vulnerabilidades  en el software y hardware</t>
  </si>
  <si>
    <t>El jefe del área de sistemas convoca reunión inmediata cuando se presente un incidente o evento potencial de seguridad de la información para gestionar de manera efectiva y oportuna los incidentes de seguridad</t>
  </si>
  <si>
    <t>Coordinar  la ejecución del plan de recuperación a través de todos los líderes técnicos de los sistemas y plataformas de TI</t>
  </si>
  <si>
    <t xml:space="preserve">El jefe del área de sistemas gestiona la actualización periodica de los sistemas de información </t>
  </si>
  <si>
    <t xml:space="preserve">Coordinar  las actuaizaciones con el personal técnico </t>
  </si>
  <si>
    <t xml:space="preserve">Se revisa el historial de actualizaciones en cada uno de los sistemas de información </t>
  </si>
  <si>
    <t>Posibildad de afectación reputacional por pérdida de integridad de la información debido a  publicación en redes por parte de personal no autorizado  o modificación de  contenidos</t>
  </si>
  <si>
    <t xml:space="preserve">Pérdida  de integridad  de la información </t>
  </si>
  <si>
    <t>Publicación en redes por parte de personal no autorizado o modificación de contenidos</t>
  </si>
  <si>
    <t>El profesional encargado de la administración de las redes sociales determina los roles y responsabilidades del personal del área de comunicaciones</t>
  </si>
  <si>
    <t>Los profesionales de la oficina de planeación junto con los líderes de procesos y sus apoyos, documentan la información generada en los ejercicios de planeación institucional y participación ciudadana</t>
  </si>
  <si>
    <t xml:space="preserve"> Falta de apropiación de los productores documentales en las oficinas
</t>
  </si>
  <si>
    <t xml:space="preserve">No se implementan las TRD </t>
  </si>
  <si>
    <t xml:space="preserve">La jefe del área  gestiona el programa de capacitación en gestión documental </t>
  </si>
  <si>
    <t xml:space="preserve">El área de gestión documental incentiva las transferencias documentales mediante campaña de apropiación </t>
  </si>
  <si>
    <t xml:space="preserve">Se cuenta con el personal idóneo para las actividades del área </t>
  </si>
  <si>
    <t>Vicerrector académico</t>
  </si>
  <si>
    <t>Posibildad de afectación económica y reputacional institucional por que no se adelantan la inscripción, modificación o renovación de los registros calificados debido a un inadecuado manejo de las  condiciones de calidad</t>
  </si>
  <si>
    <t xml:space="preserve">Inadecuado manejo de las condiciones de calidad
</t>
  </si>
  <si>
    <t xml:space="preserve">No se adelantan la inscripción, modificación o renovación  de los registros calificados </t>
  </si>
  <si>
    <t xml:space="preserve">La alta dirección vincula personal especializado para el proceso de inscripción, modificación o renovación de registros calificados </t>
  </si>
  <si>
    <t xml:space="preserve">Realizar monitoreo constante del vencimiento de las renovaciones de los registros calificados
Realizar las gestiones necesarias para la inscripción de nuevos programas en el caso de que se requieran
Realizar las gestiones necesarias para la modificación en el caso de que se requieran </t>
  </si>
  <si>
    <t>Insatisfacción de los grupos de valor o sanciones de entes de contro</t>
  </si>
  <si>
    <t xml:space="preserve">Incumplimiento de los términos de ley para la atención de requerimientos 
</t>
  </si>
  <si>
    <t>Líder área servicio al ciudadano</t>
  </si>
  <si>
    <t>El líder del proceso efectúa reunión con el personal del área de servicio al ciudadano con el propósito de establecer la estrategia para atender oportunamente todos los requerimientos de los grupos de valor</t>
  </si>
  <si>
    <t xml:space="preserve">Supervisores de contratos </t>
  </si>
  <si>
    <t>Se revisa los requisitos del cargo con el manual de funciones</t>
  </si>
  <si>
    <t xml:space="preserve">Profesional Universitario de Bienestar </t>
  </si>
  <si>
    <t>Las actividades del plan de trabajo se cumplen según lo programado</t>
  </si>
  <si>
    <t xml:space="preserve">DIRECCIONAMIENTO </t>
  </si>
  <si>
    <t>Dirigir, gestionar y supervisar los recursos necesarios para el cumplimiento de objetivos y metas institucionales, con base en la normatividad vigente y políticas aplicables al sector para la mejora continua.</t>
  </si>
  <si>
    <t xml:space="preserve">GESTION ACADEMICA </t>
  </si>
  <si>
    <t>Coordinar  las actividades académicas desarrolladas en la educación superior en INFOTEP, para formar el recurso humano calificado en el Departamento Archipiélago de San Andrés, Providencia, y Santa Catalina, en las áreas de competencia de la Institución.</t>
  </si>
  <si>
    <t>Inicia con el diseño del programa, currículo y módulo académico y finaliza con la implementación de acciones correctivas o correcciones y gestión del riesgo con base en la evaluación del proceso</t>
  </si>
  <si>
    <t>Dirigir, incentivar y mantener el talento humano de INFOTEP para cumplir con los objetivos, metas y políticas institucionales, determinando competencias laborales adecuadas (educación, formación, habilidades y experiencia) para la prestación de los servicios.</t>
  </si>
  <si>
    <t>Inicia con la formulación de planes y programas para la gestión del talento humanoy finaliza con la implementación de gestión de riesgos, acciones correctivas o correcciones, con base en la evaluación de la gestión del proceso</t>
  </si>
  <si>
    <t xml:space="preserve">Planear y ejecutar programas dirigidos a estudiantes y  egresados desde los diferentes componentes del área de bienestar los cuales son: recreación y deporte, arte y cultura, salud, apoyo socioeconómico y permanencia y graduación. </t>
  </si>
  <si>
    <t>GESTION DEL TALENTO HUMANO</t>
  </si>
  <si>
    <t>BIENESTAR ESTUDIANTIL</t>
  </si>
  <si>
    <t>Inica con la formulación de instrumentos de planificación de largo, mediano y corto plazo y finaliza con la evaluación de la gestión del proceso y toma de decisiones para el mejoramiento continuo</t>
  </si>
  <si>
    <t xml:space="preserve">Inicia con la identifcación de las necesidades relacionadas con recreación y deporte, arte y cultura, salud, apoyo socioeconómico y permanencia y graduación y finaliza con la evaluación de las actividades ejecutadas </t>
  </si>
  <si>
    <t xml:space="preserve">GESTION LEGAL ADMINSTRATIVA Y FINANCIERA </t>
  </si>
  <si>
    <t>Administrar, ejecutar y gestionar los recursos necesarios para el cabal desempeño de las políticas, objetivos y metas institucionales, observando los principios de transparencia, eficiencia y eficacia, dando aplicabilidad a la normatividad vigente.</t>
  </si>
  <si>
    <t>Inicia con la Identificación de las necesidades y requerimientos y finaliza con la implementación de controles de riesgos, correctivas o correcciones, con base en la evaluación de la gestión del proceso</t>
  </si>
  <si>
    <t xml:space="preserve">EtXTENSION Y PROYECCION SOCIAL </t>
  </si>
  <si>
    <t>Coordinar y articular la relación entre la  comunidad académica y la sociedad a través de la creación de programas comunitarios coherentes con la razón de ser del INFOTEP; así como con el desarrollo de programas  de educación continuada que complementan la formación técnica profesional que dé respuesta a las necesidades sociales del entorno</t>
  </si>
  <si>
    <t>Inicia con la formulación de planes,  programas académicos de extensión, proyectos sociales, convenios  y movilidad académica Y finaliza con la mplementación de acciones  correctivas o correcciones y gestión de riesgos con base en la evaluación del proceso</t>
  </si>
  <si>
    <t>Establecer los lineamientos generales que permitan fortalecer la dimensión internacional e intercultural de INFOTEP, favoreciendo la interacción de las funciones misionales para responder a la necesidad de formar ciudadanos globales y competitivos en segunda lengua (inlgés) y en lenguaje kriol</t>
  </si>
  <si>
    <t>INTERNACIONALIZACION Y BILINGUISMO</t>
  </si>
  <si>
    <t>Inicia con la formulación de los ejes misionales del proceso y finaliza con la Implementación de acciones  correctivas o correcciones y gestión de riesgos con base en la evaluación del proceso para obtener una presencia y visiiblidad regional y mundial</t>
  </si>
  <si>
    <t>Desarrollar procesos continuos de investigación,  innovación, creación artística y cultural  que contribuyan  a la construcción y gestión del conocimiento  a través  de la ciencia, la tecnología y la innovación enmarcados bajo los lineamientos de desarrollo sostenible que permitan el cumplimiento de objetivos y metas institucionales.</t>
  </si>
  <si>
    <t xml:space="preserve">INVESTIGACION, INNOVACION, CREACION ARTISTICA Y CULTURAL </t>
  </si>
  <si>
    <t>Inicia con la formulación de planes, programas, estrategias o proyectos de investigación, innovación, creación artística y cultural y finaliza con la implementación de acciones, correctivas o correcciones y gestión de riesgos con base en la evaluación  del proceso</t>
  </si>
  <si>
    <t>Diseñar, fortalecer y mantener la infraestructura y servicios tecnológicos que soportan la gestión de la entidad, a partir del uso de tecnologías  y de desarrollos tecnológicos que permitan el logro de los objetivos institucionales.</t>
  </si>
  <si>
    <t xml:space="preserve">GESTION TECNOLOGICA </t>
  </si>
  <si>
    <t>Inicia con la identificación de las necesidades y requerimientos y finaliza con la implementación de controles de riesgos, acciones correctivas o correcciones, con base en la evaluación de la gestión del proceso</t>
  </si>
  <si>
    <t xml:space="preserve">Diseñar estrategias comunicativas y de mercadeo para mejorar la imagen de la institución </t>
  </si>
  <si>
    <t>COMUNICACIONES Y MERCADEO</t>
  </si>
  <si>
    <t>Inicia con la elaboración de los planes de comunicaciones, mercadeo y medios y finaliza con la evaluación de la gestión del proceso y toma de decisiones para el mejoramiento continuo</t>
  </si>
  <si>
    <t xml:space="preserve">Adelantar la planificación, manejo y organización de la información documental producida y recibida por el INFOTEP, desde su origen hasta su destino final con el objeto de facilitar su utilización y conservación </t>
  </si>
  <si>
    <t>Inicia con la identificación de las necesidades o requerimientos por parte del proceso y/o usuarios hacia la gestión de información documental Y finaliza con la iImplementación  de controles de riesgos,, correctivas o correcciones, con base en la evaluación de la gestión del proceso</t>
  </si>
  <si>
    <t xml:space="preserve">GESTION DOCUMENTAL </t>
  </si>
  <si>
    <t xml:space="preserve">Brindar atención con calidad y oportunidad a los grupos de valor, mediante la implementación de estrategias para atender la demanda de los ciudadanos en trámites, servicios, relacionado con la presentación , tratamiento y radicación de las peticiones presentadas verbalmente, peticiones por escrito, quejas, reclamos, sugerencias,  denuncias y felicitaciones a través de canales de atención verificando  la  percepción  de  la  satisfacción  ciudadana  en  el marco de los servicios y trámites misionales que presta la entidad </t>
  </si>
  <si>
    <t>SERVICIO AL CIUDADANO</t>
  </si>
  <si>
    <t>inicia con la presentación de las solicitudes de trámites, servicios, peticiones, quejas, reclamos, sugerencias, denuncias y felicitaciones de la ciudadanía a través de los diferentes canales de atención y finakiza con la prestación de los servicios o atención de las PQRSDF  y la medición de la satisfacción de  los  usuarios  frente  a  la  prestación  de  los trámites y servicios.</t>
  </si>
  <si>
    <t>SISTEMA INTERNO DE ASEGURAMIENTO DE LA CALIDAD</t>
  </si>
  <si>
    <t>Asegurar la calidad y mejoramiento continuo de las funciones institucionales a partir de la consolidación de una cultura de la calidad, mediante la cual se articule la planeación, la gestión, la evaluación y la autorregulación como aporte a la formación integral y desarrollo social.</t>
  </si>
  <si>
    <t>Desde la planeación y finaliza  con la implementación de acciones correctivas o correcciones y gestión del riesgo con base en la evaluación del proceso con el fin de tomar decisiones</t>
  </si>
  <si>
    <t>Evaluar el  Sistema  de Control  Interno del  INFOTEP,  desde el Rol de aveluador Independiente -  Estableciendo y aplicado  procesos y procedimientos de auditoria, evaluacion, seguimiento y  acompañamiento que ayuden a verificar la efectividad de los controles definidos por El INFOTEP en los diferentes procesos con el propósito de contribuir al desempeño de la gestión institucional en cada vigencia</t>
  </si>
  <si>
    <t>Inicia con la definición  y aprobacion del plan de trabajo de Control Interno (Plan Anual de Auditoría) para la generación y entrega de informes a la Alta Dirección y líderes de los procesos  que  ayuden a verificar la efectividad de los controles definidos por El INFOTEP  para el alcance de los objetivos y metas institucionales y finaliza con la ejecucion de las actividades de dichoplan   y  finaliza con la presentación de los resultados al Comité Institucional de Coordinación de Control Interno y la  implementación y cierre de acciones preventivas, correctivas y correcciones por parte del proceso  cuando apliquen</t>
  </si>
  <si>
    <t>GESTION Y EVALUACION INTEGRAL</t>
  </si>
  <si>
    <t>Las actividades a ejecutar se encuentran dentro del plan de acción de esta vigencia y se está en proceso de ejecución de los recursos</t>
  </si>
  <si>
    <t>El coordinador academico diligencia las plantillas  de su competencia con la información académica requierida para ser cargada al SNIES</t>
  </si>
  <si>
    <t>Diiligenciar la información del SNIES relacionada con el área  de forma semestral para mantener y actualizar la información académica</t>
  </si>
  <si>
    <t>El almacenista realiza el monitoreo al PAA y planeación el seguimiento respectivo</t>
  </si>
  <si>
    <t>El monitoreo al PAA es realizado por el área de almacén y el seguimiento al mismo es ejecutado por el área de planeación de forma trimestral  para  verificar el cumplimiento, contenido en el mismo y tomar decisiones inmediatas</t>
  </si>
  <si>
    <t>Convocar a los grupos de valor en los ejercicios de planeación institucional</t>
  </si>
  <si>
    <t>Monitorear continuamente y crear alertas tempranas a los líderes de áreas para la respuesta dentro de los términos de ley</t>
  </si>
  <si>
    <t>además, se contrato a una persona para  realizar el monitoreo</t>
  </si>
  <si>
    <t>La revisión de los programas académicos se lleva a cabo según los documentos maestros de cada programa con la supervision continua de la vicerrectoria academica y el MEN</t>
  </si>
  <si>
    <t>Se lleva a cabo el cargo de la informacion en el SNIES con el apoyo de un experto técnico externo</t>
  </si>
  <si>
    <t>Definir  con todo el equipo de comunicaciones la asignación  de los roles y responsabilidades de forma que solo el personal autorizado acceda a las redes sociales de la entidad</t>
  </si>
  <si>
    <t xml:space="preserve">Líder del área de comunicaciones - planeacion </t>
  </si>
  <si>
    <t>Se  tienen claramente definidos los roles y responsabilidades para facebook, instagram y youtube.</t>
  </si>
  <si>
    <t>Los profesionales de planeación recopilan la información necesaría por parte de los grupos de valor en aras de la mejora continua dentro del proceso de planeación estrategica de la entidad</t>
  </si>
  <si>
    <t>Posibilidad de afectación reputacional porque no se implementan las TRD debido a la falta de apropiación de los productores documentales en las oficinas</t>
  </si>
  <si>
    <t>Se realizaron varias actividades dentro de las estrategias de implementacion del programa especifico de capacitacion en gestion documental</t>
  </si>
  <si>
    <t>Realizar jornadas de capacitación en manejo de las TRD</t>
  </si>
  <si>
    <t xml:space="preserve">Se continuo con los procesos de contratación y se realizan los respectivos seguimientos de ejecucion  de las actividades enmarcadas dentro del plan de acción institucional </t>
  </si>
  <si>
    <t>La Alta Dirección aprueba la contratación del personal requerido para apoyar el área de bienestar en la ejecución de las actividades planteadas en el plan de trabajo</t>
  </si>
  <si>
    <t>El plan de trabajo se elabora en cada vigencia de acuerdo con las actividades del plan de accion institucional</t>
  </si>
  <si>
    <t>Se cuenta con un formato de  reporte  a CSIRT  de incidentes en caso de que se presenten con las acciones a implementar</t>
  </si>
  <si>
    <t>Se realiza la verifcación de los requisitos para ocupar un cargo mediante verificacion de la lista de chequeo</t>
  </si>
  <si>
    <t xml:space="preserve">En la actualidad hay 3 cargos de carrera administrativa </t>
  </si>
  <si>
    <t xml:space="preserve">El jefe de control interno envia con antelación las necesidades de información a las áreas responsables para la consolidación de los informes de ley  de forma que se remitan dentro del tiempo estipulado para su presentación ante los organismos de control </t>
  </si>
  <si>
    <t xml:space="preserve">La alta dirección definie las directrices para la respuesta a los informes y le informa al jefe de control interno para su elaboracion y presentacion </t>
  </si>
  <si>
    <t xml:space="preserve">Posibilidad de pérdida reputacional por insatisfacción de los grupos de valor o sanciones de entes de control debido al incumplimiento de los términos de ley para la atención de requerimientos </t>
  </si>
  <si>
    <t>Se realiza diariamente el monitoreo de las PQR que ingresan dentro del SAC y se les realiza alertas tempranas a los responsables para que respondan dentro del tiempo establecido. En caso de que no se cumplan con los tiempos de respuesta, el MEN informa la situacion para evitar nuevos incumplimientos.</t>
  </si>
  <si>
    <t>Elaborar con tiempo los estudios previos y documentos soportes para el proceso de contratación por parte de cada uno de los supervisores</t>
  </si>
  <si>
    <t>Los supervisores de contratos envían a tiempo sus necesidades a contratar  y se actualiza el PAA de acuuerdo a las necesidades de contratacion de cada area</t>
  </si>
  <si>
    <t xml:space="preserve">El almacenista chequea constamente el PAA para generar alertas tempranas y el área de planeación realiza el seguimiento trimestral para determinar la ejecucion de avance del mismo </t>
  </si>
  <si>
    <t>Fomentar la participación de los grupos de valor en los ejercicios de planeación institucional</t>
  </si>
  <si>
    <t>Se involucró a los grupos de valor en los procesos de planeacion estrategica de la entidad, asì como en el àrea misional para obtener infromaciòn de retorno que sirva para la mejora continua</t>
  </si>
  <si>
    <t>Para ocupar el cargo de funcionarios se diligencia un formato de declaración de conflicto de interés según lo estipulado por Funciòn Pùbica</t>
  </si>
  <si>
    <t>Realizar una jornada de apropiación de las transferencias documentales  dentro de las actividades de MIPG</t>
  </si>
  <si>
    <t>Se han  realizado jonadas de sensibilizacion para llevar a cabo las transferencias documentales pero para este periodo no se han realizado por parte de los productores documentales</t>
  </si>
  <si>
    <t>Se tiene contratada a una persona para realizar el monitoreo de las fechas de vencimiento de los programas vigentes</t>
  </si>
  <si>
    <t>No se ha realizado convocatoria interna a la fecha de proyectos dada la ejecuciòn anterior de los proyectos de invetigaciòn 2024 en curso para lo cual se ha fortalecido la presentaciòn de proyectos en convocatorias externas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</si>
</sst>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0" x14ac:knownFonts="1">
    <font>
      <sz val="11"/>
      <color theme="1"/>
      <name val="Calibri"/>
      <family val="2"/>
      <scheme val="minor"/>
    </font>
    <font>
      <sz val="11"/>
      <color theme="1"/>
      <name val="Arial Narrow"/>
      <family val="2"/>
    </font>
    <font>
      <sz val="11"/>
      <name val="Arial Narrow"/>
      <family val="2"/>
    </font>
    <font>
      <sz val="10"/>
      <color rgb="FF000000"/>
      <name val="Arial Narrow"/>
      <family val="2"/>
    </font>
    <font>
      <b/>
      <sz val="11"/>
      <color theme="1"/>
      <name val="Arial Narrow"/>
      <family val="2"/>
    </font>
    <font>
      <sz val="10"/>
      <color theme="1"/>
      <name val="Calibri"/>
      <family val="2"/>
      <scheme val="minor"/>
    </font>
    <font>
      <sz val="10"/>
      <color theme="1"/>
      <name val="Arial Narrow"/>
      <family val="2"/>
    </font>
    <font>
      <b/>
      <sz val="11"/>
      <color theme="9" tint="-0.249977111117893"/>
      <name val="Arial Narrow"/>
      <family val="2"/>
    </font>
    <font>
      <sz val="14"/>
      <color theme="1"/>
      <name val="Arial Narrow"/>
      <family val="2"/>
    </font>
    <font>
      <sz val="18"/>
      <name val="Arial"/>
      <family val="2"/>
    </font>
    <font>
      <b/>
      <sz val="20"/>
      <color rgb="FF000000"/>
      <name val="Arial Narrow"/>
      <family val="2"/>
    </font>
    <font>
      <sz val="20"/>
      <color rgb="FF000000"/>
      <name val="Arial Narrow"/>
      <family val="2"/>
    </font>
    <font>
      <sz val="20"/>
      <color rgb="FFFFFFFF"/>
      <name val="Arial Narrow"/>
      <family val="2"/>
    </font>
    <font>
      <sz val="16"/>
      <color rgb="FF000000"/>
      <name val="Arial Narrow"/>
      <family val="2"/>
    </font>
    <font>
      <sz val="11"/>
      <color theme="0"/>
      <name val="Calibri"/>
      <family val="2"/>
      <scheme val="minor"/>
    </font>
    <font>
      <sz val="11"/>
      <color theme="1"/>
      <name val="Calibri"/>
      <family val="2"/>
      <scheme val="minor"/>
    </font>
    <font>
      <sz val="11"/>
      <name val="Calibri"/>
      <family val="2"/>
      <scheme val="minor"/>
    </font>
    <font>
      <sz val="16"/>
      <color theme="1"/>
      <name val="Calibri"/>
      <family val="2"/>
      <scheme val="minor"/>
    </font>
    <font>
      <sz val="28"/>
      <color theme="1"/>
      <name val="Calibri"/>
      <family val="2"/>
      <scheme val="minor"/>
    </font>
    <font>
      <b/>
      <sz val="40"/>
      <color rgb="FF000000"/>
      <name val="Calibri"/>
      <family val="2"/>
    </font>
    <font>
      <b/>
      <sz val="12"/>
      <color rgb="FF000000"/>
      <name val="Calibri"/>
      <family val="2"/>
    </font>
    <font>
      <b/>
      <sz val="28"/>
      <color rgb="FF000000"/>
      <name val="Calibri"/>
      <family val="2"/>
    </font>
    <font>
      <b/>
      <sz val="36"/>
      <color rgb="FF000000"/>
      <name val="Calibri"/>
      <family val="2"/>
    </font>
    <font>
      <sz val="18"/>
      <color theme="1"/>
      <name val="Arial Narrow"/>
      <family val="2"/>
    </font>
    <font>
      <b/>
      <sz val="18"/>
      <color rgb="FF000000"/>
      <name val="Calibri"/>
      <family val="2"/>
    </font>
    <font>
      <b/>
      <sz val="18"/>
      <color theme="1"/>
      <name val="Arial Narrow"/>
      <family val="2"/>
    </font>
    <font>
      <b/>
      <sz val="22"/>
      <color theme="1"/>
      <name val="Arial Narrow"/>
      <family val="2"/>
    </font>
    <font>
      <b/>
      <sz val="14"/>
      <color theme="1"/>
      <name val="Arial Narrow"/>
      <family val="2"/>
    </font>
    <font>
      <sz val="11"/>
      <color rgb="FFFF0000"/>
      <name val="Calibri"/>
      <family val="2"/>
      <scheme val="minor"/>
    </font>
    <font>
      <sz val="16"/>
      <color rgb="FFFF0000"/>
      <name val="Arial Narrow"/>
      <family val="2"/>
    </font>
    <font>
      <sz val="16"/>
      <color rgb="FFFF0000"/>
      <name val="Calibri"/>
      <family val="2"/>
      <scheme val="minor"/>
    </font>
    <font>
      <sz val="11"/>
      <color rgb="FF030303"/>
      <name val="Arial"/>
      <family val="2"/>
    </font>
    <font>
      <sz val="24"/>
      <name val="Arial"/>
      <family val="2"/>
    </font>
    <font>
      <b/>
      <sz val="24"/>
      <color rgb="FF000000"/>
      <name val="Arial Narrow"/>
      <family val="2"/>
    </font>
    <font>
      <sz val="26"/>
      <color rgb="FF000000"/>
      <name val="Arial Narrow"/>
      <family val="2"/>
    </font>
    <font>
      <sz val="26"/>
      <color rgb="FFFFFFFF"/>
      <name val="Arial Narrow"/>
      <family val="2"/>
    </font>
    <font>
      <sz val="12"/>
      <color theme="1"/>
      <name val="Arial Narrow"/>
      <family val="2"/>
    </font>
    <font>
      <sz val="12"/>
      <color theme="1"/>
      <name val="Calibri"/>
      <family val="2"/>
      <scheme val="minor"/>
    </font>
    <font>
      <b/>
      <sz val="12"/>
      <color rgb="FF000000"/>
      <name val="Arial Narrow"/>
      <family val="2"/>
    </font>
    <font>
      <sz val="12"/>
      <color rgb="FF000000"/>
      <name val="Arial Narrow"/>
      <family val="2"/>
    </font>
    <font>
      <b/>
      <sz val="12"/>
      <color theme="9" tint="-0.249977111117893"/>
      <name val="Arial Narrow"/>
      <family val="2"/>
    </font>
    <font>
      <b/>
      <sz val="14"/>
      <color rgb="FF000000"/>
      <name val="Arial Narrow"/>
      <family val="2"/>
    </font>
    <font>
      <sz val="24"/>
      <color theme="1"/>
      <name val="Arial Narrow"/>
      <family val="2"/>
    </font>
    <font>
      <b/>
      <sz val="24"/>
      <color rgb="FF000000"/>
      <name val="Calibri"/>
      <family val="2"/>
    </font>
    <font>
      <b/>
      <sz val="20"/>
      <color theme="1"/>
      <name val="Calibri"/>
      <family val="2"/>
      <scheme val="minor"/>
    </font>
    <font>
      <b/>
      <sz val="12"/>
      <name val="Arial Narrow"/>
      <family val="2"/>
    </font>
    <font>
      <b/>
      <sz val="26"/>
      <color theme="1"/>
      <name val="Arial Narrow"/>
      <family val="2"/>
    </font>
    <font>
      <b/>
      <sz val="9"/>
      <color theme="1"/>
      <name val="Arial Narrow"/>
      <family val="2"/>
    </font>
    <font>
      <sz val="10"/>
      <name val="Arial"/>
      <family val="2"/>
    </font>
    <font>
      <sz val="12"/>
      <name val="Times New Roman"/>
      <family val="1"/>
    </font>
    <font>
      <sz val="10"/>
      <name val="Arial Narrow"/>
      <family val="2"/>
    </font>
    <font>
      <b/>
      <sz val="14"/>
      <name val="Arial Narrow"/>
      <family val="2"/>
    </font>
    <font>
      <b/>
      <u/>
      <sz val="11"/>
      <name val="Arial Narrow"/>
      <family val="2"/>
    </font>
    <font>
      <b/>
      <sz val="11"/>
      <name val="Arial Narrow"/>
      <family val="2"/>
    </font>
    <font>
      <b/>
      <sz val="10"/>
      <name val="Arial Narrow"/>
      <family val="2"/>
    </font>
    <font>
      <b/>
      <sz val="9"/>
      <name val="Arial Narrow"/>
      <family val="2"/>
    </font>
    <font>
      <sz val="9"/>
      <name val="Arial Narrow"/>
      <family val="2"/>
    </font>
    <font>
      <b/>
      <sz val="9"/>
      <color theme="9" tint="-0.249977111117893"/>
      <name val="Arial Narrow"/>
      <family val="2"/>
    </font>
    <font>
      <b/>
      <sz val="10"/>
      <color theme="9" tint="-0.249977111117893"/>
      <name val="Arial Narrow"/>
      <family val="2"/>
    </font>
    <font>
      <sz val="8"/>
      <color theme="1"/>
      <name val="Calibri"/>
      <family val="2"/>
      <scheme val="minor"/>
    </font>
  </fonts>
  <fills count="17">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FFFF66"/>
        <bgColor indexed="64"/>
      </patternFill>
    </fill>
    <fill>
      <patternFill patternType="solid">
        <fgColor rgb="FF92D050"/>
        <bgColor indexed="64"/>
      </patternFill>
    </fill>
    <fill>
      <patternFill patternType="solid">
        <fgColor rgb="FFBFBFBF"/>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9F9FF"/>
        <bgColor indexed="64"/>
      </patternFill>
    </fill>
  </fills>
  <borders count="77">
    <border>
      <left/>
      <right/>
      <top/>
      <bottom/>
      <diagonal/>
    </border>
    <border>
      <left style="dotted">
        <color rgb="FFF79646"/>
      </left>
      <right style="dotted">
        <color rgb="FFF79646"/>
      </right>
      <top style="dotted">
        <color rgb="FFF79646"/>
      </top>
      <bottom style="dotted">
        <color rgb="FFF79646"/>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dashed">
        <color theme="9" tint="-0.24994659260841701"/>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dashed">
        <color theme="9" tint="-0.24994659260841701"/>
      </left>
      <right style="dashed">
        <color theme="9" tint="-0.24994659260841701"/>
      </right>
      <top/>
      <bottom style="dashed">
        <color theme="9" tint="-0.24994659260841701"/>
      </bottom>
      <diagonal/>
    </border>
    <border>
      <left style="dashed">
        <color theme="9" tint="-0.24994659260841701"/>
      </left>
      <right/>
      <top style="dashed">
        <color theme="9" tint="-0.24994659260841701"/>
      </top>
      <bottom style="dashed">
        <color theme="9" tint="-0.24994659260841701"/>
      </bottom>
      <diagonal/>
    </border>
    <border>
      <left/>
      <right style="dashed">
        <color theme="9" tint="-0.24994659260841701"/>
      </right>
      <top style="dashed">
        <color theme="9" tint="-0.24994659260841701"/>
      </top>
      <bottom style="dashed">
        <color theme="9" tint="-0.24994659260841701"/>
      </bottom>
      <diagonal/>
    </border>
    <border>
      <left style="dashed">
        <color theme="9" tint="-0.24994659260841701"/>
      </left>
      <right style="dashed">
        <color theme="9" tint="-0.24994659260841701"/>
      </right>
      <top/>
      <bottom/>
      <diagonal/>
    </border>
    <border>
      <left style="dashed">
        <color theme="9" tint="-0.24994659260841701"/>
      </left>
      <right/>
      <top/>
      <bottom/>
      <diagonal/>
    </border>
    <border>
      <left/>
      <right/>
      <top style="dashed">
        <color theme="9" tint="-0.24994659260841701"/>
      </top>
      <bottom style="dashed">
        <color theme="9" tint="-0.24994659260841701"/>
      </bottom>
      <diagonal/>
    </border>
    <border>
      <left style="dotted">
        <color rgb="FFF79646"/>
      </left>
      <right style="dotted">
        <color rgb="FFF79646"/>
      </right>
      <top/>
      <bottom style="dotted">
        <color rgb="FFF79646"/>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right style="dashed">
        <color theme="9" tint="-0.24994659260841701"/>
      </right>
      <top style="dashed">
        <color theme="9" tint="-0.24994659260841701"/>
      </top>
      <bottom/>
      <diagonal/>
    </border>
    <border>
      <left/>
      <right/>
      <top/>
      <bottom style="dashed">
        <color theme="9" tint="-0.24994659260841701"/>
      </bottom>
      <diagonal/>
    </border>
    <border>
      <left/>
      <right style="dashed">
        <color theme="9" tint="-0.24994659260841701"/>
      </right>
      <top/>
      <bottom style="dashed">
        <color theme="9"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5">
    <xf numFmtId="0" fontId="0" fillId="0" borderId="0"/>
    <xf numFmtId="9" fontId="15" fillId="0" borderId="0" applyFont="0" applyFill="0" applyBorder="0" applyAlignment="0" applyProtection="0"/>
    <xf numFmtId="0" fontId="48" fillId="0" borderId="0"/>
    <xf numFmtId="0" fontId="49" fillId="0" borderId="0"/>
    <xf numFmtId="0" fontId="5" fillId="0" borderId="0"/>
  </cellStyleXfs>
  <cellXfs count="387">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Alignment="1">
      <alignment vertical="center"/>
    </xf>
    <xf numFmtId="0" fontId="4" fillId="2" borderId="0" xfId="0" applyFont="1" applyFill="1" applyAlignment="1">
      <alignment horizontal="center" vertical="center"/>
    </xf>
    <xf numFmtId="0" fontId="1" fillId="0" borderId="0" xfId="0" applyFont="1" applyAlignment="1">
      <alignment horizontal="center"/>
    </xf>
    <xf numFmtId="0" fontId="1" fillId="0" borderId="2" xfId="0" applyFont="1" applyBorder="1" applyAlignment="1">
      <alignment horizontal="center" vertical="center"/>
    </xf>
    <xf numFmtId="0" fontId="4" fillId="2" borderId="2" xfId="0" applyFont="1" applyFill="1" applyBorder="1" applyAlignment="1">
      <alignment horizontal="center" vertical="center" textRotation="90"/>
    </xf>
    <xf numFmtId="0" fontId="1" fillId="3" borderId="0" xfId="0" applyFont="1" applyFill="1"/>
    <xf numFmtId="0" fontId="5" fillId="0" borderId="0" xfId="0" applyFont="1"/>
    <xf numFmtId="0" fontId="3" fillId="0" borderId="1" xfId="0" applyFont="1" applyBorder="1" applyAlignment="1">
      <alignment horizontal="left" vertical="center" wrapText="1" indent="1" readingOrder="1"/>
    </xf>
    <xf numFmtId="0" fontId="9" fillId="0" borderId="0" xfId="0" applyFont="1" applyAlignment="1">
      <alignment horizontal="center" vertical="center" wrapText="1"/>
    </xf>
    <xf numFmtId="0" fontId="10" fillId="6" borderId="0" xfId="0" applyFont="1" applyFill="1" applyAlignment="1">
      <alignment horizontal="center" vertical="center" wrapText="1" readingOrder="1"/>
    </xf>
    <xf numFmtId="0" fontId="11" fillId="5" borderId="11" xfId="0" applyFont="1" applyFill="1" applyBorder="1" applyAlignment="1">
      <alignment horizontal="center" vertical="center" wrapText="1" readingOrder="1"/>
    </xf>
    <xf numFmtId="0" fontId="11" fillId="0" borderId="11" xfId="0" applyFont="1" applyBorder="1" applyAlignment="1">
      <alignment horizontal="justify" vertical="center" wrapText="1" readingOrder="1"/>
    </xf>
    <xf numFmtId="9" fontId="11" fillId="0" borderId="11" xfId="0" applyNumberFormat="1" applyFont="1" applyBorder="1" applyAlignment="1">
      <alignment horizontal="center" vertical="center" wrapText="1" readingOrder="1"/>
    </xf>
    <xf numFmtId="0" fontId="11" fillId="7" borderId="1" xfId="0" applyFont="1" applyFill="1" applyBorder="1" applyAlignment="1">
      <alignment horizontal="center" vertical="center" wrapText="1" readingOrder="1"/>
    </xf>
    <xf numFmtId="0" fontId="11" fillId="0" borderId="1" xfId="0" applyFont="1" applyBorder="1" applyAlignment="1">
      <alignment horizontal="justify" vertical="center" wrapText="1" readingOrder="1"/>
    </xf>
    <xf numFmtId="9" fontId="11" fillId="0" borderId="1" xfId="0" applyNumberFormat="1" applyFont="1" applyBorder="1" applyAlignment="1">
      <alignment horizontal="center" vertical="center" wrapText="1" readingOrder="1"/>
    </xf>
    <xf numFmtId="0" fontId="11" fillId="4" borderId="1" xfId="0" applyFont="1" applyFill="1" applyBorder="1" applyAlignment="1">
      <alignment horizontal="center" vertical="center" wrapText="1" readingOrder="1"/>
    </xf>
    <xf numFmtId="0" fontId="11" fillId="8" borderId="1" xfId="0" applyFont="1" applyFill="1" applyBorder="1" applyAlignment="1">
      <alignment horizontal="center" vertical="center" wrapText="1" readingOrder="1"/>
    </xf>
    <xf numFmtId="0" fontId="12" fillId="9" borderId="1" xfId="0" applyFont="1" applyFill="1" applyBorder="1" applyAlignment="1">
      <alignment horizontal="center" vertical="center" wrapText="1" readingOrder="1"/>
    </xf>
    <xf numFmtId="0" fontId="16" fillId="0" borderId="0" xfId="0" applyFont="1"/>
    <xf numFmtId="0" fontId="14" fillId="0" borderId="0" xfId="0" applyFont="1"/>
    <xf numFmtId="0" fontId="4" fillId="0" borderId="0" xfId="0" applyFont="1" applyAlignment="1">
      <alignment horizontal="left" vertical="center"/>
    </xf>
    <xf numFmtId="0" fontId="4" fillId="3" borderId="0" xfId="0" applyFont="1" applyFill="1" applyAlignment="1">
      <alignment horizontal="center" vertical="center"/>
    </xf>
    <xf numFmtId="0" fontId="1" fillId="3" borderId="0" xfId="0" applyFont="1" applyFill="1" applyAlignment="1">
      <alignment vertical="center"/>
    </xf>
    <xf numFmtId="0" fontId="1" fillId="3" borderId="0" xfId="0" applyFont="1" applyFill="1" applyAlignment="1">
      <alignment horizontal="center"/>
    </xf>
    <xf numFmtId="0" fontId="1" fillId="3" borderId="0" xfId="0" applyFont="1" applyFill="1" applyAlignment="1">
      <alignment horizontal="center" vertical="center"/>
    </xf>
    <xf numFmtId="0" fontId="1" fillId="3" borderId="0" xfId="0" applyFont="1" applyFill="1" applyAlignment="1">
      <alignment horizontal="left" vertical="center"/>
    </xf>
    <xf numFmtId="0" fontId="29" fillId="0" borderId="0" xfId="0" applyFont="1" applyAlignment="1">
      <alignment vertical="center"/>
    </xf>
    <xf numFmtId="0" fontId="30" fillId="0" borderId="0" xfId="0" applyFont="1"/>
    <xf numFmtId="0" fontId="28" fillId="0" borderId="0" xfId="0" applyFont="1"/>
    <xf numFmtId="0" fontId="0" fillId="0" borderId="0" xfId="0" pivotButton="1"/>
    <xf numFmtId="0" fontId="13" fillId="0" borderId="0" xfId="0" applyFont="1" applyAlignment="1">
      <alignment horizontal="justify" vertical="center" wrapText="1" readingOrder="1"/>
    </xf>
    <xf numFmtId="0" fontId="31" fillId="0" borderId="0" xfId="0" applyFont="1"/>
    <xf numFmtId="0" fontId="33" fillId="6" borderId="0" xfId="0" applyFont="1" applyFill="1" applyAlignment="1">
      <alignment horizontal="center" vertical="center" wrapText="1" readingOrder="1"/>
    </xf>
    <xf numFmtId="0" fontId="34" fillId="0" borderId="11" xfId="0" applyFont="1" applyBorder="1" applyAlignment="1">
      <alignment horizontal="justify" vertical="center" wrapText="1" readingOrder="1"/>
    </xf>
    <xf numFmtId="0" fontId="34" fillId="0" borderId="1" xfId="0" applyFont="1" applyBorder="1" applyAlignment="1">
      <alignment horizontal="justify" vertical="center" wrapText="1" readingOrder="1"/>
    </xf>
    <xf numFmtId="0" fontId="34" fillId="5" borderId="11" xfId="0" applyFont="1" applyFill="1" applyBorder="1" applyAlignment="1">
      <alignment horizontal="center" vertical="center" wrapText="1" readingOrder="1"/>
    </xf>
    <xf numFmtId="0" fontId="34" fillId="7" borderId="1" xfId="0" applyFont="1" applyFill="1" applyBorder="1" applyAlignment="1">
      <alignment horizontal="center" vertical="center" wrapText="1" readingOrder="1"/>
    </xf>
    <xf numFmtId="0" fontId="34" fillId="4" borderId="1" xfId="0" applyFont="1" applyFill="1" applyBorder="1" applyAlignment="1">
      <alignment horizontal="center" vertical="center" wrapText="1" readingOrder="1"/>
    </xf>
    <xf numFmtId="0" fontId="34" fillId="8" borderId="1" xfId="0" applyFont="1" applyFill="1" applyBorder="1" applyAlignment="1">
      <alignment horizontal="center" vertical="center" wrapText="1" readingOrder="1"/>
    </xf>
    <xf numFmtId="0" fontId="35" fillId="9" borderId="1" xfId="0" applyFont="1" applyFill="1" applyBorder="1" applyAlignment="1">
      <alignment horizontal="center" vertical="center" wrapText="1" readingOrder="1"/>
    </xf>
    <xf numFmtId="0" fontId="34" fillId="0" borderId="11" xfId="0" applyFont="1" applyBorder="1" applyAlignment="1">
      <alignment horizontal="center" vertical="center" wrapText="1" readingOrder="1"/>
    </xf>
    <xf numFmtId="0" fontId="34" fillId="0" borderId="1" xfId="0" applyFont="1" applyBorder="1" applyAlignment="1">
      <alignment horizontal="center" vertical="center" wrapText="1" readingOrder="1"/>
    </xf>
    <xf numFmtId="0" fontId="20" fillId="11" borderId="12" xfId="0" applyFont="1" applyFill="1" applyBorder="1" applyAlignment="1" applyProtection="1">
      <alignment horizontal="center" vertical="center" wrapText="1" readingOrder="1"/>
      <protection hidden="1"/>
    </xf>
    <xf numFmtId="0" fontId="20" fillId="11" borderId="19" xfId="0" applyFont="1" applyFill="1" applyBorder="1" applyAlignment="1" applyProtection="1">
      <alignment horizontal="center" vertical="center" wrapText="1" readingOrder="1"/>
      <protection hidden="1"/>
    </xf>
    <xf numFmtId="0" fontId="20" fillId="11" borderId="13" xfId="0" applyFont="1" applyFill="1" applyBorder="1" applyAlignment="1" applyProtection="1">
      <alignment horizontal="center" vertical="center" wrapText="1" readingOrder="1"/>
      <protection hidden="1"/>
    </xf>
    <xf numFmtId="0" fontId="20" fillId="12" borderId="12" xfId="0" applyFont="1" applyFill="1" applyBorder="1" applyAlignment="1" applyProtection="1">
      <alignment horizontal="center" wrapText="1" readingOrder="1"/>
      <protection hidden="1"/>
    </xf>
    <xf numFmtId="0" fontId="20" fillId="12" borderId="19" xfId="0" applyFont="1" applyFill="1" applyBorder="1" applyAlignment="1" applyProtection="1">
      <alignment horizontal="center" wrapText="1" readingOrder="1"/>
      <protection hidden="1"/>
    </xf>
    <xf numFmtId="0" fontId="20" fillId="12" borderId="13" xfId="0" applyFont="1" applyFill="1" applyBorder="1" applyAlignment="1" applyProtection="1">
      <alignment horizontal="center" wrapText="1" readingOrder="1"/>
      <protection hidden="1"/>
    </xf>
    <xf numFmtId="0" fontId="20" fillId="11" borderId="14" xfId="0" applyFont="1" applyFill="1" applyBorder="1" applyAlignment="1" applyProtection="1">
      <alignment horizontal="center" vertical="center" wrapText="1" readingOrder="1"/>
      <protection hidden="1"/>
    </xf>
    <xf numFmtId="0" fontId="20" fillId="11" borderId="0" xfId="0" applyFont="1" applyFill="1" applyAlignment="1" applyProtection="1">
      <alignment horizontal="center" vertical="center" wrapText="1" readingOrder="1"/>
      <protection hidden="1"/>
    </xf>
    <xf numFmtId="0" fontId="20" fillId="11" borderId="15" xfId="0" applyFont="1" applyFill="1" applyBorder="1" applyAlignment="1" applyProtection="1">
      <alignment horizontal="center" vertical="center" wrapText="1" readingOrder="1"/>
      <protection hidden="1"/>
    </xf>
    <xf numFmtId="0" fontId="20" fillId="12" borderId="14" xfId="0" applyFont="1" applyFill="1" applyBorder="1" applyAlignment="1" applyProtection="1">
      <alignment horizontal="center" wrapText="1" readingOrder="1"/>
      <protection hidden="1"/>
    </xf>
    <xf numFmtId="0" fontId="20" fillId="12" borderId="0" xfId="0" applyFont="1" applyFill="1" applyAlignment="1" applyProtection="1">
      <alignment horizontal="center" wrapText="1" readingOrder="1"/>
      <protection hidden="1"/>
    </xf>
    <xf numFmtId="0" fontId="20" fillId="12" borderId="15" xfId="0" applyFont="1" applyFill="1" applyBorder="1" applyAlignment="1" applyProtection="1">
      <alignment horizontal="center" wrapText="1" readingOrder="1"/>
      <protection hidden="1"/>
    </xf>
    <xf numFmtId="0" fontId="20" fillId="11" borderId="16" xfId="0" applyFont="1" applyFill="1" applyBorder="1" applyAlignment="1" applyProtection="1">
      <alignment horizontal="center" vertical="center" wrapText="1" readingOrder="1"/>
      <protection hidden="1"/>
    </xf>
    <xf numFmtId="0" fontId="20" fillId="11" borderId="18" xfId="0" applyFont="1" applyFill="1" applyBorder="1" applyAlignment="1" applyProtection="1">
      <alignment horizontal="center" vertical="center" wrapText="1" readingOrder="1"/>
      <protection hidden="1"/>
    </xf>
    <xf numFmtId="0" fontId="20" fillId="11" borderId="17" xfId="0" applyFont="1" applyFill="1" applyBorder="1" applyAlignment="1" applyProtection="1">
      <alignment horizontal="center" vertical="center" wrapText="1" readingOrder="1"/>
      <protection hidden="1"/>
    </xf>
    <xf numFmtId="0" fontId="20" fillId="12" borderId="16" xfId="0" applyFont="1" applyFill="1" applyBorder="1" applyAlignment="1" applyProtection="1">
      <alignment horizontal="center" wrapText="1" readingOrder="1"/>
      <protection hidden="1"/>
    </xf>
    <xf numFmtId="0" fontId="20" fillId="12" borderId="18" xfId="0" applyFont="1" applyFill="1" applyBorder="1" applyAlignment="1" applyProtection="1">
      <alignment horizontal="center" wrapText="1" readingOrder="1"/>
      <protection hidden="1"/>
    </xf>
    <xf numFmtId="0" fontId="20" fillId="12" borderId="17" xfId="0" applyFont="1" applyFill="1" applyBorder="1" applyAlignment="1" applyProtection="1">
      <alignment horizontal="center" wrapText="1" readingOrder="1"/>
      <protection hidden="1"/>
    </xf>
    <xf numFmtId="0" fontId="20" fillId="13" borderId="12" xfId="0" applyFont="1" applyFill="1" applyBorder="1" applyAlignment="1" applyProtection="1">
      <alignment horizontal="center" wrapText="1" readingOrder="1"/>
      <protection hidden="1"/>
    </xf>
    <xf numFmtId="0" fontId="20" fillId="13" borderId="19" xfId="0" applyFont="1" applyFill="1" applyBorder="1" applyAlignment="1" applyProtection="1">
      <alignment horizontal="center" wrapText="1" readingOrder="1"/>
      <protection hidden="1"/>
    </xf>
    <xf numFmtId="0" fontId="20" fillId="13" borderId="13" xfId="0" applyFont="1" applyFill="1" applyBorder="1" applyAlignment="1" applyProtection="1">
      <alignment horizontal="center" wrapText="1" readingOrder="1"/>
      <protection hidden="1"/>
    </xf>
    <xf numFmtId="0" fontId="20" fillId="13" borderId="14" xfId="0" applyFont="1" applyFill="1" applyBorder="1" applyAlignment="1" applyProtection="1">
      <alignment horizontal="center" wrapText="1" readingOrder="1"/>
      <protection hidden="1"/>
    </xf>
    <xf numFmtId="0" fontId="20" fillId="13" borderId="0" xfId="0" applyFont="1" applyFill="1" applyAlignment="1" applyProtection="1">
      <alignment horizontal="center" wrapText="1" readingOrder="1"/>
      <protection hidden="1"/>
    </xf>
    <xf numFmtId="0" fontId="20" fillId="13" borderId="15" xfId="0" applyFont="1" applyFill="1" applyBorder="1" applyAlignment="1" applyProtection="1">
      <alignment horizontal="center" wrapText="1" readingOrder="1"/>
      <protection hidden="1"/>
    </xf>
    <xf numFmtId="0" fontId="20" fillId="13" borderId="16" xfId="0" applyFont="1" applyFill="1" applyBorder="1" applyAlignment="1" applyProtection="1">
      <alignment horizontal="center" wrapText="1" readingOrder="1"/>
      <protection hidden="1"/>
    </xf>
    <xf numFmtId="0" fontId="20" fillId="13" borderId="18" xfId="0" applyFont="1" applyFill="1" applyBorder="1" applyAlignment="1" applyProtection="1">
      <alignment horizontal="center" wrapText="1" readingOrder="1"/>
      <protection hidden="1"/>
    </xf>
    <xf numFmtId="0" fontId="20" fillId="13" borderId="17" xfId="0" applyFont="1" applyFill="1" applyBorder="1" applyAlignment="1" applyProtection="1">
      <alignment horizontal="center" wrapText="1" readingOrder="1"/>
      <protection hidden="1"/>
    </xf>
    <xf numFmtId="0" fontId="20" fillId="5" borderId="12" xfId="0" applyFont="1" applyFill="1" applyBorder="1" applyAlignment="1" applyProtection="1">
      <alignment horizontal="center" wrapText="1" readingOrder="1"/>
      <protection hidden="1"/>
    </xf>
    <xf numFmtId="0" fontId="20" fillId="5" borderId="19" xfId="0" applyFont="1" applyFill="1" applyBorder="1" applyAlignment="1" applyProtection="1">
      <alignment horizontal="center" wrapText="1" readingOrder="1"/>
      <protection hidden="1"/>
    </xf>
    <xf numFmtId="0" fontId="20" fillId="5" borderId="13" xfId="0" applyFont="1" applyFill="1" applyBorder="1" applyAlignment="1" applyProtection="1">
      <alignment horizontal="center" wrapText="1" readingOrder="1"/>
      <protection hidden="1"/>
    </xf>
    <xf numFmtId="0" fontId="20" fillId="5" borderId="14" xfId="0" applyFont="1" applyFill="1" applyBorder="1" applyAlignment="1" applyProtection="1">
      <alignment horizontal="center" wrapText="1" readingOrder="1"/>
      <protection hidden="1"/>
    </xf>
    <xf numFmtId="0" fontId="20" fillId="5" borderId="0" xfId="0" applyFont="1" applyFill="1" applyAlignment="1" applyProtection="1">
      <alignment horizontal="center" wrapText="1" readingOrder="1"/>
      <protection hidden="1"/>
    </xf>
    <xf numFmtId="0" fontId="20" fillId="5" borderId="15" xfId="0" applyFont="1" applyFill="1" applyBorder="1" applyAlignment="1" applyProtection="1">
      <alignment horizontal="center" wrapText="1" readingOrder="1"/>
      <protection hidden="1"/>
    </xf>
    <xf numFmtId="0" fontId="20" fillId="5" borderId="16" xfId="0" applyFont="1" applyFill="1" applyBorder="1" applyAlignment="1" applyProtection="1">
      <alignment horizontal="center" wrapText="1" readingOrder="1"/>
      <protection hidden="1"/>
    </xf>
    <xf numFmtId="0" fontId="20" fillId="5" borderId="18" xfId="0" applyFont="1" applyFill="1" applyBorder="1" applyAlignment="1" applyProtection="1">
      <alignment horizontal="center" wrapText="1" readingOrder="1"/>
      <protection hidden="1"/>
    </xf>
    <xf numFmtId="0" fontId="20" fillId="5" borderId="17" xfId="0" applyFont="1" applyFill="1" applyBorder="1" applyAlignment="1" applyProtection="1">
      <alignment horizontal="center" wrapText="1" readingOrder="1"/>
      <protection hidden="1"/>
    </xf>
    <xf numFmtId="0" fontId="24" fillId="13" borderId="19" xfId="0" applyFont="1" applyFill="1" applyBorder="1" applyAlignment="1" applyProtection="1">
      <alignment horizontal="center" wrapText="1" readingOrder="1"/>
      <protection hidden="1"/>
    </xf>
    <xf numFmtId="0" fontId="0" fillId="3" borderId="0" xfId="0" applyFill="1"/>
    <xf numFmtId="0" fontId="50" fillId="3" borderId="51" xfId="2" applyFont="1" applyFill="1" applyBorder="1"/>
    <xf numFmtId="0" fontId="50" fillId="3" borderId="52" xfId="2" applyFont="1" applyFill="1" applyBorder="1"/>
    <xf numFmtId="0" fontId="50" fillId="3" borderId="53" xfId="2" applyFont="1" applyFill="1" applyBorder="1"/>
    <xf numFmtId="0" fontId="17" fillId="3" borderId="0" xfId="0" applyFont="1" applyFill="1" applyAlignment="1">
      <alignment vertical="center"/>
    </xf>
    <xf numFmtId="0" fontId="5" fillId="3" borderId="0" xfId="0" applyFont="1" applyFill="1"/>
    <xf numFmtId="0" fontId="37" fillId="3" borderId="0" xfId="0" applyFont="1" applyFill="1"/>
    <xf numFmtId="0" fontId="38" fillId="3" borderId="34" xfId="0" applyFont="1" applyFill="1" applyBorder="1" applyAlignment="1">
      <alignment horizontal="center" vertical="center" wrapText="1" readingOrder="1"/>
    </xf>
    <xf numFmtId="0" fontId="39" fillId="3" borderId="34" xfId="0" applyFont="1" applyFill="1" applyBorder="1" applyAlignment="1">
      <alignment horizontal="justify" vertical="center" wrapText="1" readingOrder="1"/>
    </xf>
    <xf numFmtId="9" fontId="38" fillId="3" borderId="43" xfId="0" applyNumberFormat="1" applyFont="1" applyFill="1" applyBorder="1" applyAlignment="1">
      <alignment horizontal="center" vertical="center" wrapText="1" readingOrder="1"/>
    </xf>
    <xf numFmtId="0" fontId="38" fillId="3" borderId="33" xfId="0" applyFont="1" applyFill="1" applyBorder="1" applyAlignment="1">
      <alignment horizontal="center" vertical="center" wrapText="1" readingOrder="1"/>
    </xf>
    <xf numFmtId="0" fontId="39" fillId="3" borderId="33" xfId="0" applyFont="1" applyFill="1" applyBorder="1" applyAlignment="1">
      <alignment horizontal="justify" vertical="center" wrapText="1" readingOrder="1"/>
    </xf>
    <xf numFmtId="9" fontId="38" fillId="3" borderId="38" xfId="0" applyNumberFormat="1" applyFont="1" applyFill="1" applyBorder="1" applyAlignment="1">
      <alignment horizontal="center" vertical="center" wrapText="1" readingOrder="1"/>
    </xf>
    <xf numFmtId="0" fontId="39" fillId="3" borderId="38" xfId="0" applyFont="1" applyFill="1" applyBorder="1" applyAlignment="1">
      <alignment horizontal="center" vertical="center" wrapText="1" readingOrder="1"/>
    </xf>
    <xf numFmtId="0" fontId="38" fillId="3" borderId="40" xfId="0" applyFont="1" applyFill="1" applyBorder="1" applyAlignment="1">
      <alignment horizontal="center" vertical="center" wrapText="1" readingOrder="1"/>
    </xf>
    <xf numFmtId="0" fontId="39" fillId="3" borderId="40" xfId="0" applyFont="1" applyFill="1" applyBorder="1" applyAlignment="1">
      <alignment horizontal="justify" vertical="center" wrapText="1" readingOrder="1"/>
    </xf>
    <xf numFmtId="0" fontId="39" fillId="3" borderId="41" xfId="0" applyFont="1" applyFill="1" applyBorder="1" applyAlignment="1">
      <alignment horizontal="center" vertical="center" wrapText="1" readingOrder="1"/>
    </xf>
    <xf numFmtId="0" fontId="47" fillId="3" borderId="0" xfId="0" applyFont="1" applyFill="1"/>
    <xf numFmtId="0" fontId="38" fillId="15" borderId="45" xfId="0" applyFont="1" applyFill="1" applyBorder="1" applyAlignment="1">
      <alignment horizontal="center" vertical="center" wrapText="1" readingOrder="1"/>
    </xf>
    <xf numFmtId="0" fontId="38" fillId="15" borderId="46" xfId="0" applyFont="1" applyFill="1" applyBorder="1" applyAlignment="1">
      <alignment horizontal="center" vertical="center" wrapText="1" readingOrder="1"/>
    </xf>
    <xf numFmtId="0" fontId="14" fillId="3" borderId="0" xfId="0" applyFont="1" applyFill="1"/>
    <xf numFmtId="0" fontId="32" fillId="3" borderId="0" xfId="0" applyFont="1" applyFill="1" applyAlignment="1">
      <alignment horizontal="center" vertical="center" wrapText="1"/>
    </xf>
    <xf numFmtId="0" fontId="13" fillId="3" borderId="0" xfId="0" applyFont="1" applyFill="1" applyAlignment="1">
      <alignment horizontal="justify" vertical="center" wrapText="1" readingOrder="1"/>
    </xf>
    <xf numFmtId="0" fontId="4" fillId="3" borderId="0" xfId="0" applyFont="1" applyFill="1" applyAlignment="1">
      <alignment vertical="center"/>
    </xf>
    <xf numFmtId="0" fontId="16" fillId="3" borderId="0" xfId="0" applyFont="1" applyFill="1"/>
    <xf numFmtId="0" fontId="4" fillId="3" borderId="0" xfId="0" applyFont="1" applyFill="1" applyAlignment="1">
      <alignment horizontal="left" vertical="center"/>
    </xf>
    <xf numFmtId="0" fontId="50" fillId="3" borderId="14" xfId="2" applyFont="1" applyFill="1" applyBorder="1"/>
    <xf numFmtId="0" fontId="55" fillId="3" borderId="0" xfId="0" applyFont="1" applyFill="1" applyAlignment="1">
      <alignment horizontal="left" vertical="center" wrapText="1"/>
    </xf>
    <xf numFmtId="0" fontId="56" fillId="3" borderId="0" xfId="0" applyFont="1" applyFill="1" applyAlignment="1">
      <alignment horizontal="left" vertical="top" wrapText="1"/>
    </xf>
    <xf numFmtId="0" fontId="50" fillId="3" borderId="0" xfId="2" applyFont="1" applyFill="1"/>
    <xf numFmtId="0" fontId="50" fillId="3" borderId="15" xfId="2" applyFont="1" applyFill="1" applyBorder="1"/>
    <xf numFmtId="0" fontId="50" fillId="3" borderId="16" xfId="2" applyFont="1" applyFill="1" applyBorder="1"/>
    <xf numFmtId="0" fontId="50" fillId="3" borderId="18" xfId="2" applyFont="1" applyFill="1" applyBorder="1"/>
    <xf numFmtId="0" fontId="50" fillId="3" borderId="17" xfId="2" applyFont="1" applyFill="1" applyBorder="1"/>
    <xf numFmtId="0" fontId="54" fillId="3" borderId="0" xfId="2" applyFont="1" applyFill="1" applyAlignment="1">
      <alignment horizontal="left" vertical="center" wrapText="1"/>
    </xf>
    <xf numFmtId="0" fontId="50" fillId="3" borderId="0" xfId="2" applyFont="1" applyFill="1" applyAlignment="1">
      <alignment horizontal="left" vertical="center" wrapText="1"/>
    </xf>
    <xf numFmtId="0" fontId="50" fillId="3" borderId="0" xfId="2" quotePrefix="1" applyFont="1" applyFill="1" applyAlignment="1">
      <alignment horizontal="left" vertical="center" wrapText="1"/>
    </xf>
    <xf numFmtId="0" fontId="52" fillId="3" borderId="14" xfId="2" quotePrefix="1" applyFont="1" applyFill="1" applyBorder="1" applyAlignment="1">
      <alignment horizontal="left" vertical="top" wrapText="1"/>
    </xf>
    <xf numFmtId="0" fontId="53" fillId="3" borderId="0" xfId="2" quotePrefix="1" applyFont="1" applyFill="1" applyAlignment="1">
      <alignment horizontal="left" vertical="top" wrapText="1"/>
    </xf>
    <xf numFmtId="0" fontId="53" fillId="3" borderId="15" xfId="2" quotePrefix="1" applyFont="1" applyFill="1" applyBorder="1" applyAlignment="1">
      <alignment horizontal="left" vertical="top" wrapText="1"/>
    </xf>
    <xf numFmtId="0" fontId="1" fillId="0" borderId="2" xfId="0" applyFont="1" applyBorder="1" applyAlignment="1">
      <alignment horizontal="center" vertical="top"/>
    </xf>
    <xf numFmtId="0" fontId="6" fillId="0" borderId="2" xfId="0" applyFont="1" applyBorder="1" applyAlignment="1" applyProtection="1">
      <alignment horizontal="justify" vertical="top" wrapText="1"/>
      <protection locked="0"/>
    </xf>
    <xf numFmtId="0" fontId="1" fillId="0" borderId="2" xfId="0" applyFont="1" applyBorder="1" applyAlignment="1" applyProtection="1">
      <alignment horizontal="center" vertical="top"/>
      <protection hidden="1"/>
    </xf>
    <xf numFmtId="0" fontId="1" fillId="0" borderId="2" xfId="0" applyFont="1" applyBorder="1" applyAlignment="1" applyProtection="1">
      <alignment horizontal="center" vertical="top" textRotation="90"/>
      <protection locked="0"/>
    </xf>
    <xf numFmtId="9" fontId="1" fillId="0" borderId="2" xfId="0" applyNumberFormat="1" applyFont="1" applyBorder="1" applyAlignment="1" applyProtection="1">
      <alignment horizontal="center" vertical="top"/>
      <protection hidden="1"/>
    </xf>
    <xf numFmtId="164" fontId="1" fillId="0" borderId="2" xfId="1" applyNumberFormat="1" applyFont="1" applyBorder="1" applyAlignment="1">
      <alignment horizontal="center" vertical="top"/>
    </xf>
    <xf numFmtId="0" fontId="4" fillId="0" borderId="2" xfId="0" applyFont="1" applyBorder="1" applyAlignment="1" applyProtection="1">
      <alignment horizontal="center" vertical="top" textRotation="90" wrapText="1"/>
      <protection hidden="1"/>
    </xf>
    <xf numFmtId="9" fontId="1" fillId="0" borderId="4" xfId="0" applyNumberFormat="1" applyFont="1" applyBorder="1" applyAlignment="1" applyProtection="1">
      <alignment horizontal="center" vertical="top"/>
      <protection hidden="1"/>
    </xf>
    <xf numFmtId="0" fontId="4" fillId="0" borderId="2" xfId="0" applyFont="1" applyBorder="1" applyAlignment="1" applyProtection="1">
      <alignment horizontal="center" vertical="top" textRotation="90"/>
      <protection hidden="1"/>
    </xf>
    <xf numFmtId="0" fontId="1" fillId="0" borderId="4" xfId="0" applyFont="1" applyBorder="1" applyAlignment="1" applyProtection="1">
      <alignment horizontal="center" vertical="top" textRotation="90"/>
      <protection locked="0"/>
    </xf>
    <xf numFmtId="0" fontId="1" fillId="0" borderId="2" xfId="0" applyFont="1" applyBorder="1" applyAlignment="1" applyProtection="1">
      <alignment horizontal="center" vertical="top" wrapText="1"/>
      <protection locked="0"/>
    </xf>
    <xf numFmtId="0" fontId="1" fillId="0" borderId="2" xfId="0" applyFont="1" applyBorder="1" applyAlignment="1" applyProtection="1">
      <alignment horizontal="center" vertical="top"/>
      <protection locked="0"/>
    </xf>
    <xf numFmtId="14" fontId="1" fillId="0" borderId="2" xfId="0" applyNumberFormat="1" applyFont="1" applyBorder="1" applyAlignment="1" applyProtection="1">
      <alignment horizontal="center" vertical="top"/>
      <protection locked="0"/>
    </xf>
    <xf numFmtId="0" fontId="1" fillId="0" borderId="2" xfId="0" applyFont="1" applyBorder="1" applyAlignment="1" applyProtection="1">
      <alignment horizontal="justify" vertical="top"/>
      <protection locked="0"/>
    </xf>
    <xf numFmtId="164" fontId="1" fillId="9" borderId="2" xfId="1" applyNumberFormat="1" applyFont="1" applyFill="1" applyBorder="1" applyAlignment="1">
      <alignment horizontal="center" vertical="top"/>
    </xf>
    <xf numFmtId="0" fontId="51" fillId="14" borderId="48" xfId="2" applyFont="1" applyFill="1" applyBorder="1" applyAlignment="1">
      <alignment horizontal="center" vertical="center" wrapText="1"/>
    </xf>
    <xf numFmtId="0" fontId="51" fillId="14" borderId="49" xfId="2" applyFont="1" applyFill="1" applyBorder="1" applyAlignment="1">
      <alignment horizontal="center" vertical="center" wrapText="1"/>
    </xf>
    <xf numFmtId="0" fontId="51" fillId="14" borderId="50" xfId="2" applyFont="1" applyFill="1" applyBorder="1" applyAlignment="1">
      <alignment horizontal="center" vertical="center" wrapText="1"/>
    </xf>
    <xf numFmtId="0" fontId="50" fillId="0" borderId="14" xfId="2" quotePrefix="1" applyFont="1" applyBorder="1" applyAlignment="1">
      <alignment horizontal="left" vertical="center" wrapText="1"/>
    </xf>
    <xf numFmtId="0" fontId="50" fillId="0" borderId="0" xfId="2" quotePrefix="1" applyFont="1" applyAlignment="1">
      <alignment horizontal="left" vertical="center" wrapText="1"/>
    </xf>
    <xf numFmtId="0" fontId="50" fillId="0" borderId="15" xfId="2" quotePrefix="1" applyFont="1" applyBorder="1" applyAlignment="1">
      <alignment horizontal="left" vertical="center" wrapText="1"/>
    </xf>
    <xf numFmtId="0" fontId="50" fillId="0" borderId="68" xfId="2" quotePrefix="1" applyFont="1" applyBorder="1" applyAlignment="1">
      <alignment horizontal="left" vertical="center" wrapText="1"/>
    </xf>
    <xf numFmtId="0" fontId="50" fillId="0" borderId="69" xfId="2" quotePrefix="1" applyFont="1" applyBorder="1" applyAlignment="1">
      <alignment horizontal="left" vertical="center" wrapText="1"/>
    </xf>
    <xf numFmtId="0" fontId="50" fillId="0" borderId="70" xfId="2" quotePrefix="1" applyFont="1" applyBorder="1" applyAlignment="1">
      <alignment horizontal="left" vertical="center" wrapText="1"/>
    </xf>
    <xf numFmtId="0" fontId="52" fillId="3" borderId="51" xfId="2" quotePrefix="1" applyFont="1" applyFill="1" applyBorder="1" applyAlignment="1">
      <alignment horizontal="left" vertical="top" wrapText="1"/>
    </xf>
    <xf numFmtId="0" fontId="53" fillId="3" borderId="52" xfId="2" quotePrefix="1" applyFont="1" applyFill="1" applyBorder="1" applyAlignment="1">
      <alignment horizontal="left" vertical="top" wrapText="1"/>
    </xf>
    <xf numFmtId="0" fontId="53" fillId="3" borderId="53" xfId="2" quotePrefix="1" applyFont="1" applyFill="1" applyBorder="1" applyAlignment="1">
      <alignment horizontal="left" vertical="top" wrapText="1"/>
    </xf>
    <xf numFmtId="0" fontId="50" fillId="0" borderId="14" xfId="2" quotePrefix="1" applyFont="1" applyBorder="1" applyAlignment="1">
      <alignment horizontal="left" vertical="top" wrapText="1"/>
    </xf>
    <xf numFmtId="0" fontId="50" fillId="0" borderId="0" xfId="2" quotePrefix="1" applyFont="1" applyAlignment="1">
      <alignment horizontal="left" vertical="top" wrapText="1"/>
    </xf>
    <xf numFmtId="0" fontId="50" fillId="0" borderId="15" xfId="2" quotePrefix="1" applyFont="1" applyBorder="1" applyAlignment="1">
      <alignment horizontal="left" vertical="top" wrapText="1"/>
    </xf>
    <xf numFmtId="0" fontId="55" fillId="14" borderId="54" xfId="3" applyFont="1" applyFill="1" applyBorder="1" applyAlignment="1">
      <alignment horizontal="center" vertical="center" wrapText="1"/>
    </xf>
    <xf numFmtId="0" fontId="55" fillId="14" borderId="55" xfId="3" applyFont="1" applyFill="1" applyBorder="1" applyAlignment="1">
      <alignment horizontal="center" vertical="center" wrapText="1"/>
    </xf>
    <xf numFmtId="0" fontId="55" fillId="14" borderId="56" xfId="2" applyFont="1" applyFill="1" applyBorder="1" applyAlignment="1">
      <alignment horizontal="center" vertical="center"/>
    </xf>
    <xf numFmtId="0" fontId="55" fillId="14" borderId="57" xfId="2" applyFont="1" applyFill="1" applyBorder="1" applyAlignment="1">
      <alignment horizontal="center" vertical="center"/>
    </xf>
    <xf numFmtId="0" fontId="2" fillId="3" borderId="68" xfId="2" quotePrefix="1" applyFont="1" applyFill="1" applyBorder="1" applyAlignment="1">
      <alignment horizontal="justify" vertical="center" wrapText="1"/>
    </xf>
    <xf numFmtId="0" fontId="2" fillId="3" borderId="69" xfId="2" quotePrefix="1" applyFont="1" applyFill="1" applyBorder="1" applyAlignment="1">
      <alignment horizontal="justify" vertical="center" wrapText="1"/>
    </xf>
    <xf numFmtId="0" fontId="2" fillId="3" borderId="70" xfId="2" quotePrefix="1" applyFont="1" applyFill="1" applyBorder="1" applyAlignment="1">
      <alignment horizontal="justify" vertical="center" wrapText="1"/>
    </xf>
    <xf numFmtId="0" fontId="55" fillId="3" borderId="58" xfId="3" applyFont="1" applyFill="1" applyBorder="1" applyAlignment="1">
      <alignment horizontal="left" vertical="top" wrapText="1" readingOrder="1"/>
    </xf>
    <xf numFmtId="0" fontId="55" fillId="3" borderId="59" xfId="3" applyFont="1" applyFill="1" applyBorder="1" applyAlignment="1">
      <alignment horizontal="left" vertical="top" wrapText="1" readingOrder="1"/>
    </xf>
    <xf numFmtId="0" fontId="56" fillId="3" borderId="60" xfId="2" applyFont="1" applyFill="1" applyBorder="1" applyAlignment="1">
      <alignment horizontal="justify" vertical="center" wrapText="1"/>
    </xf>
    <xf numFmtId="0" fontId="56" fillId="3" borderId="61" xfId="2" applyFont="1" applyFill="1" applyBorder="1" applyAlignment="1">
      <alignment horizontal="justify" vertical="center" wrapText="1"/>
    </xf>
    <xf numFmtId="0" fontId="55" fillId="3" borderId="62" xfId="0" applyFont="1" applyFill="1" applyBorder="1" applyAlignment="1">
      <alignment horizontal="left" vertical="center" wrapText="1"/>
    </xf>
    <xf numFmtId="0" fontId="55" fillId="3" borderId="63" xfId="0" applyFont="1" applyFill="1" applyBorder="1" applyAlignment="1">
      <alignment horizontal="left" vertical="center" wrapText="1"/>
    </xf>
    <xf numFmtId="0" fontId="56" fillId="3" borderId="64" xfId="2" applyFont="1" applyFill="1" applyBorder="1" applyAlignment="1">
      <alignment horizontal="justify" vertical="center" wrapText="1"/>
    </xf>
    <xf numFmtId="0" fontId="56" fillId="3" borderId="65" xfId="2" applyFont="1" applyFill="1" applyBorder="1" applyAlignment="1">
      <alignment horizontal="justify" vertical="center" wrapText="1"/>
    </xf>
    <xf numFmtId="0" fontId="50" fillId="3" borderId="14" xfId="2" applyFont="1" applyFill="1" applyBorder="1" applyAlignment="1">
      <alignment horizontal="left" vertical="top" wrapText="1"/>
    </xf>
    <xf numFmtId="0" fontId="50" fillId="3" borderId="0" xfId="2" applyFont="1" applyFill="1" applyAlignment="1">
      <alignment horizontal="left" vertical="top" wrapText="1"/>
    </xf>
    <xf numFmtId="0" fontId="50" fillId="3" borderId="15" xfId="2" applyFont="1" applyFill="1" applyBorder="1" applyAlignment="1">
      <alignment horizontal="left" vertical="top" wrapText="1"/>
    </xf>
    <xf numFmtId="0" fontId="55" fillId="3" borderId="71" xfId="0" applyFont="1" applyFill="1" applyBorder="1" applyAlignment="1">
      <alignment horizontal="left" vertical="center" wrapText="1"/>
    </xf>
    <xf numFmtId="0" fontId="55" fillId="3" borderId="72" xfId="0" applyFont="1" applyFill="1" applyBorder="1" applyAlignment="1">
      <alignment horizontal="left" vertical="center" wrapText="1"/>
    </xf>
    <xf numFmtId="0" fontId="55" fillId="3" borderId="73" xfId="0" applyFont="1" applyFill="1" applyBorder="1" applyAlignment="1">
      <alignment horizontal="left" vertical="center" wrapText="1"/>
    </xf>
    <xf numFmtId="0" fontId="55" fillId="3" borderId="74" xfId="0" applyFont="1" applyFill="1" applyBorder="1" applyAlignment="1">
      <alignment horizontal="left" vertical="center" wrapText="1"/>
    </xf>
    <xf numFmtId="0" fontId="56" fillId="3" borderId="66" xfId="0" applyFont="1" applyFill="1" applyBorder="1" applyAlignment="1">
      <alignment horizontal="justify" vertical="center" wrapText="1"/>
    </xf>
    <xf numFmtId="0" fontId="56" fillId="3" borderId="67" xfId="0" applyFont="1" applyFill="1" applyBorder="1" applyAlignment="1">
      <alignment horizontal="justify" vertical="center" wrapText="1"/>
    </xf>
    <xf numFmtId="0" fontId="25" fillId="2" borderId="6" xfId="0" applyFont="1" applyFill="1" applyBorder="1" applyAlignment="1">
      <alignment horizontal="left" vertical="center"/>
    </xf>
    <xf numFmtId="0" fontId="25" fillId="2" borderId="7" xfId="0" applyFont="1" applyFill="1" applyBorder="1" applyAlignment="1">
      <alignment horizontal="left" vertical="center"/>
    </xf>
    <xf numFmtId="0" fontId="8" fillId="3" borderId="6" xfId="0" applyFont="1" applyFill="1" applyBorder="1" applyAlignment="1" applyProtection="1">
      <alignment horizontal="left" vertical="center" wrapText="1"/>
      <protection locked="0"/>
    </xf>
    <xf numFmtId="0" fontId="8" fillId="3" borderId="10" xfId="0" applyFont="1" applyFill="1" applyBorder="1" applyAlignment="1" applyProtection="1">
      <alignment horizontal="left" vertical="center" wrapText="1"/>
      <protection locked="0"/>
    </xf>
    <xf numFmtId="0" fontId="8" fillId="3" borderId="7" xfId="0" applyFont="1" applyFill="1" applyBorder="1" applyAlignment="1" applyProtection="1">
      <alignment horizontal="left" vertical="center" wrapText="1"/>
      <protection locked="0"/>
    </xf>
    <xf numFmtId="0" fontId="4" fillId="2" borderId="6"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7" xfId="0" applyFont="1" applyFill="1" applyBorder="1" applyAlignment="1">
      <alignment horizontal="center" vertical="center"/>
    </xf>
    <xf numFmtId="0" fontId="26" fillId="2" borderId="28" xfId="0" applyFont="1" applyFill="1" applyBorder="1" applyAlignment="1">
      <alignment horizontal="center" vertical="center"/>
    </xf>
    <xf numFmtId="0" fontId="26" fillId="2" borderId="29" xfId="0" applyFont="1" applyFill="1" applyBorder="1" applyAlignment="1">
      <alignment horizontal="center" vertical="center"/>
    </xf>
    <xf numFmtId="0" fontId="26" fillId="2" borderId="30"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31" xfId="0" applyFont="1" applyFill="1" applyBorder="1" applyAlignment="1">
      <alignment horizontal="center" vertical="center"/>
    </xf>
    <xf numFmtId="0" fontId="26" fillId="2" borderId="32" xfId="0" applyFont="1" applyFill="1" applyBorder="1" applyAlignment="1">
      <alignment horizontal="center" vertical="center"/>
    </xf>
    <xf numFmtId="0" fontId="8" fillId="3" borderId="6" xfId="0" applyFont="1" applyFill="1" applyBorder="1" applyAlignment="1" applyProtection="1">
      <alignment horizontal="left" vertical="center"/>
      <protection locked="0"/>
    </xf>
    <xf numFmtId="0" fontId="8" fillId="3" borderId="10" xfId="0" applyFont="1" applyFill="1" applyBorder="1" applyAlignment="1" applyProtection="1">
      <alignment horizontal="left" vertical="center"/>
      <protection locked="0"/>
    </xf>
    <xf numFmtId="0" fontId="8" fillId="3" borderId="7" xfId="0" applyFont="1" applyFill="1" applyBorder="1" applyAlignment="1" applyProtection="1">
      <alignment horizontal="left" vertical="center"/>
      <protection locked="0"/>
    </xf>
    <xf numFmtId="0" fontId="1" fillId="3" borderId="0" xfId="0" applyFont="1" applyFill="1" applyAlignment="1">
      <alignment horizontal="left" vertical="center"/>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3"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2" xfId="0" applyFont="1" applyFill="1" applyBorder="1" applyAlignment="1">
      <alignment horizontal="center" vertical="center" wrapText="1"/>
    </xf>
    <xf numFmtId="0" fontId="4" fillId="2" borderId="4" xfId="0" applyFont="1" applyFill="1" applyBorder="1" applyAlignment="1">
      <alignment horizontal="center" vertical="center" textRotation="90" wrapText="1"/>
    </xf>
    <xf numFmtId="0" fontId="4" fillId="2" borderId="5" xfId="0" applyFont="1" applyFill="1" applyBorder="1" applyAlignment="1">
      <alignment horizontal="center" vertical="center" textRotation="90" wrapText="1"/>
    </xf>
    <xf numFmtId="0" fontId="27" fillId="2" borderId="4" xfId="0" applyFont="1" applyFill="1" applyBorder="1" applyAlignment="1">
      <alignment horizontal="center" vertical="center" textRotation="90"/>
    </xf>
    <xf numFmtId="0" fontId="27" fillId="2" borderId="5" xfId="0" applyFont="1" applyFill="1" applyBorder="1" applyAlignment="1">
      <alignment horizontal="center" vertical="center" textRotation="90"/>
    </xf>
    <xf numFmtId="0" fontId="4" fillId="2" borderId="2"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8" xfId="0" applyFont="1" applyFill="1" applyBorder="1" applyAlignment="1">
      <alignment horizontal="center" vertical="center" wrapText="1"/>
    </xf>
    <xf numFmtId="0" fontId="4" fillId="2" borderId="2" xfId="0" applyFont="1" applyFill="1" applyBorder="1" applyAlignment="1">
      <alignment horizontal="center" vertical="center" textRotation="90" wrapText="1"/>
    </xf>
    <xf numFmtId="0" fontId="4" fillId="0" borderId="4" xfId="0" applyFont="1" applyBorder="1" applyAlignment="1" applyProtection="1">
      <alignment horizontal="center" vertical="top"/>
      <protection hidden="1"/>
    </xf>
    <xf numFmtId="0" fontId="4" fillId="0" borderId="8" xfId="0" applyFont="1" applyBorder="1" applyAlignment="1" applyProtection="1">
      <alignment horizontal="center" vertical="top"/>
      <protection hidden="1"/>
    </xf>
    <xf numFmtId="0" fontId="4" fillId="0" borderId="5" xfId="0" applyFont="1" applyBorder="1" applyAlignment="1" applyProtection="1">
      <alignment horizontal="center" vertical="top"/>
      <protection hidden="1"/>
    </xf>
    <xf numFmtId="9" fontId="1" fillId="0" borderId="4" xfId="0" applyNumberFormat="1" applyFont="1" applyBorder="1" applyAlignment="1" applyProtection="1">
      <alignment horizontal="center" vertical="top" wrapText="1"/>
      <protection hidden="1"/>
    </xf>
    <xf numFmtId="9" fontId="1" fillId="0" borderId="8" xfId="0" applyNumberFormat="1" applyFont="1" applyBorder="1" applyAlignment="1" applyProtection="1">
      <alignment horizontal="center" vertical="top" wrapText="1"/>
      <protection hidden="1"/>
    </xf>
    <xf numFmtId="9" fontId="1" fillId="0" borderId="5" xfId="0" applyNumberFormat="1" applyFont="1" applyBorder="1" applyAlignment="1" applyProtection="1">
      <alignment horizontal="center" vertical="top" wrapText="1"/>
      <protection hidden="1"/>
    </xf>
    <xf numFmtId="0" fontId="1" fillId="0" borderId="4" xfId="0" applyFont="1" applyBorder="1" applyAlignment="1">
      <alignment horizontal="center" vertical="top"/>
    </xf>
    <xf numFmtId="0" fontId="1" fillId="0" borderId="8" xfId="0" applyFont="1" applyBorder="1" applyAlignment="1">
      <alignment horizontal="center" vertical="top"/>
    </xf>
    <xf numFmtId="0" fontId="1" fillId="0" borderId="5" xfId="0" applyFont="1" applyBorder="1" applyAlignment="1">
      <alignment horizontal="center" vertical="top"/>
    </xf>
    <xf numFmtId="0" fontId="1" fillId="0" borderId="4"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 fillId="0" borderId="4" xfId="0" applyFont="1" applyBorder="1" applyAlignment="1" applyProtection="1">
      <alignment horizontal="center" vertical="top"/>
      <protection locked="0"/>
    </xf>
    <xf numFmtId="0" fontId="1" fillId="0" borderId="8" xfId="0" applyFont="1" applyBorder="1" applyAlignment="1" applyProtection="1">
      <alignment horizontal="center" vertical="top"/>
      <protection locked="0"/>
    </xf>
    <xf numFmtId="0" fontId="1" fillId="0" borderId="5" xfId="0" applyFont="1" applyBorder="1" applyAlignment="1" applyProtection="1">
      <alignment horizontal="center" vertical="top"/>
      <protection locked="0"/>
    </xf>
    <xf numFmtId="0" fontId="4" fillId="0" borderId="4" xfId="0" applyFont="1" applyBorder="1" applyAlignment="1" applyProtection="1">
      <alignment horizontal="center" vertical="top" wrapText="1"/>
      <protection hidden="1"/>
    </xf>
    <xf numFmtId="0" fontId="4" fillId="0" borderId="8" xfId="0" applyFont="1" applyBorder="1" applyAlignment="1" applyProtection="1">
      <alignment horizontal="center" vertical="top" wrapText="1"/>
      <protection hidden="1"/>
    </xf>
    <xf numFmtId="0" fontId="4" fillId="0" borderId="5" xfId="0" applyFont="1" applyBorder="1" applyAlignment="1" applyProtection="1">
      <alignment horizontal="center" vertical="top" wrapText="1"/>
      <protection hidden="1"/>
    </xf>
    <xf numFmtId="9" fontId="1" fillId="0" borderId="4" xfId="0" applyNumberFormat="1" applyFont="1" applyBorder="1" applyAlignment="1" applyProtection="1">
      <alignment horizontal="center" vertical="top" wrapText="1"/>
      <protection locked="0"/>
    </xf>
    <xf numFmtId="9" fontId="1" fillId="0" borderId="8" xfId="0" applyNumberFormat="1" applyFont="1" applyBorder="1" applyAlignment="1" applyProtection="1">
      <alignment horizontal="center" vertical="top" wrapText="1"/>
      <protection locked="0"/>
    </xf>
    <xf numFmtId="9" fontId="1" fillId="0" borderId="5" xfId="0" applyNumberFormat="1" applyFont="1" applyBorder="1" applyAlignment="1" applyProtection="1">
      <alignment horizontal="center" vertical="top" wrapText="1"/>
      <protection locked="0"/>
    </xf>
    <xf numFmtId="0" fontId="2" fillId="0" borderId="4" xfId="0" applyFont="1" applyBorder="1" applyAlignment="1" applyProtection="1">
      <alignment horizontal="center" vertical="top" wrapText="1"/>
      <protection locked="0"/>
    </xf>
    <xf numFmtId="0" fontId="2" fillId="0" borderId="8" xfId="0" applyFont="1" applyBorder="1" applyAlignment="1" applyProtection="1">
      <alignment horizontal="center" vertical="top" wrapText="1"/>
      <protection locked="0"/>
    </xf>
    <xf numFmtId="0" fontId="2" fillId="0" borderId="5" xfId="0" applyFont="1" applyBorder="1" applyAlignment="1" applyProtection="1">
      <alignment horizontal="center" vertical="top" wrapText="1"/>
      <protection locked="0"/>
    </xf>
    <xf numFmtId="0" fontId="1" fillId="0" borderId="6" xfId="0" applyFont="1" applyBorder="1" applyAlignment="1">
      <alignment horizontal="left" vertical="center" wrapText="1"/>
    </xf>
    <xf numFmtId="0" fontId="1" fillId="0" borderId="10" xfId="0" applyFont="1" applyBorder="1" applyAlignment="1">
      <alignment horizontal="left" vertical="center" wrapText="1"/>
    </xf>
    <xf numFmtId="0" fontId="1" fillId="0" borderId="7" xfId="0" applyFont="1" applyBorder="1" applyAlignment="1">
      <alignment horizontal="left" vertical="center" wrapText="1"/>
    </xf>
    <xf numFmtId="0" fontId="59" fillId="16" borderId="75" xfId="0" applyFont="1" applyFill="1" applyBorder="1" applyAlignment="1" applyProtection="1">
      <alignment horizontal="center" vertical="center" wrapText="1"/>
      <protection locked="0"/>
    </xf>
    <xf numFmtId="0" fontId="59" fillId="16" borderId="76" xfId="0" applyFont="1" applyFill="1" applyBorder="1" applyAlignment="1" applyProtection="1">
      <alignment horizontal="center" vertical="center" wrapText="1"/>
      <protection locked="0"/>
    </xf>
    <xf numFmtId="0" fontId="26" fillId="0" borderId="0" xfId="0" applyFont="1" applyAlignment="1">
      <alignment horizontal="center" vertical="center" wrapText="1"/>
    </xf>
    <xf numFmtId="0" fontId="21" fillId="5" borderId="14" xfId="0" applyFont="1" applyFill="1" applyBorder="1" applyAlignment="1" applyProtection="1">
      <alignment horizontal="center" wrapText="1" readingOrder="1"/>
      <protection hidden="1"/>
    </xf>
    <xf numFmtId="0" fontId="21" fillId="5" borderId="0" xfId="0" applyFont="1" applyFill="1" applyAlignment="1" applyProtection="1">
      <alignment horizontal="center" wrapText="1" readingOrder="1"/>
      <protection hidden="1"/>
    </xf>
    <xf numFmtId="0" fontId="21" fillId="5" borderId="15" xfId="0" applyFont="1" applyFill="1" applyBorder="1" applyAlignment="1" applyProtection="1">
      <alignment horizontal="center" wrapText="1" readingOrder="1"/>
      <protection hidden="1"/>
    </xf>
    <xf numFmtId="0" fontId="21" fillId="5" borderId="16" xfId="0" applyFont="1" applyFill="1" applyBorder="1" applyAlignment="1" applyProtection="1">
      <alignment horizontal="center" wrapText="1" readingOrder="1"/>
      <protection hidden="1"/>
    </xf>
    <xf numFmtId="0" fontId="21" fillId="5" borderId="18" xfId="0" applyFont="1" applyFill="1" applyBorder="1" applyAlignment="1" applyProtection="1">
      <alignment horizontal="center" wrapText="1" readingOrder="1"/>
      <protection hidden="1"/>
    </xf>
    <xf numFmtId="0" fontId="21" fillId="5" borderId="17" xfId="0" applyFont="1" applyFill="1" applyBorder="1" applyAlignment="1" applyProtection="1">
      <alignment horizontal="center" wrapText="1" readingOrder="1"/>
      <protection hidden="1"/>
    </xf>
    <xf numFmtId="0" fontId="21" fillId="5" borderId="12" xfId="0" applyFont="1" applyFill="1" applyBorder="1" applyAlignment="1" applyProtection="1">
      <alignment horizontal="center" wrapText="1" readingOrder="1"/>
      <protection hidden="1"/>
    </xf>
    <xf numFmtId="0" fontId="21" fillId="5" borderId="19" xfId="0" applyFont="1" applyFill="1" applyBorder="1" applyAlignment="1" applyProtection="1">
      <alignment horizontal="center" wrapText="1" readingOrder="1"/>
      <protection hidden="1"/>
    </xf>
    <xf numFmtId="0" fontId="21" fillId="5" borderId="13" xfId="0" applyFont="1" applyFill="1" applyBorder="1" applyAlignment="1" applyProtection="1">
      <alignment horizontal="center" wrapText="1" readingOrder="1"/>
      <protection hidden="1"/>
    </xf>
    <xf numFmtId="0" fontId="21" fillId="13" borderId="14" xfId="0" applyFont="1" applyFill="1" applyBorder="1" applyAlignment="1" applyProtection="1">
      <alignment horizontal="center" wrapText="1" readingOrder="1"/>
      <protection hidden="1"/>
    </xf>
    <xf numFmtId="0" fontId="21" fillId="13" borderId="0" xfId="0" applyFont="1" applyFill="1" applyAlignment="1" applyProtection="1">
      <alignment horizontal="center" wrapText="1" readingOrder="1"/>
      <protection hidden="1"/>
    </xf>
    <xf numFmtId="0" fontId="21" fillId="13" borderId="15" xfId="0" applyFont="1" applyFill="1" applyBorder="1" applyAlignment="1" applyProtection="1">
      <alignment horizontal="center" wrapText="1" readingOrder="1"/>
      <protection hidden="1"/>
    </xf>
    <xf numFmtId="0" fontId="21" fillId="13" borderId="16" xfId="0" applyFont="1" applyFill="1" applyBorder="1" applyAlignment="1" applyProtection="1">
      <alignment horizontal="center" wrapText="1" readingOrder="1"/>
      <protection hidden="1"/>
    </xf>
    <xf numFmtId="0" fontId="21" fillId="13" borderId="18" xfId="0" applyFont="1" applyFill="1" applyBorder="1" applyAlignment="1" applyProtection="1">
      <alignment horizontal="center" wrapText="1" readingOrder="1"/>
      <protection hidden="1"/>
    </xf>
    <xf numFmtId="0" fontId="21" fillId="13" borderId="17" xfId="0" applyFont="1" applyFill="1" applyBorder="1" applyAlignment="1" applyProtection="1">
      <alignment horizontal="center" wrapText="1" readingOrder="1"/>
      <protection hidden="1"/>
    </xf>
    <xf numFmtId="0" fontId="21" fillId="13" borderId="12" xfId="0" applyFont="1" applyFill="1" applyBorder="1" applyAlignment="1" applyProtection="1">
      <alignment horizontal="center" wrapText="1" readingOrder="1"/>
      <protection hidden="1"/>
    </xf>
    <xf numFmtId="0" fontId="21" fillId="13" borderId="19" xfId="0" applyFont="1" applyFill="1" applyBorder="1" applyAlignment="1" applyProtection="1">
      <alignment horizontal="center" wrapText="1" readingOrder="1"/>
      <protection hidden="1"/>
    </xf>
    <xf numFmtId="0" fontId="21" fillId="13" borderId="13" xfId="0" applyFont="1" applyFill="1" applyBorder="1" applyAlignment="1" applyProtection="1">
      <alignment horizontal="center" wrapText="1" readingOrder="1"/>
      <protection hidden="1"/>
    </xf>
    <xf numFmtId="0" fontId="21" fillId="12" borderId="14" xfId="0" applyFont="1" applyFill="1" applyBorder="1" applyAlignment="1" applyProtection="1">
      <alignment horizontal="center" wrapText="1" readingOrder="1"/>
      <protection hidden="1"/>
    </xf>
    <xf numFmtId="0" fontId="21" fillId="12" borderId="0" xfId="0" applyFont="1" applyFill="1" applyAlignment="1" applyProtection="1">
      <alignment horizontal="center" wrapText="1" readingOrder="1"/>
      <protection hidden="1"/>
    </xf>
    <xf numFmtId="0" fontId="21" fillId="12" borderId="15" xfId="0" applyFont="1" applyFill="1" applyBorder="1" applyAlignment="1" applyProtection="1">
      <alignment horizontal="center" wrapText="1" readingOrder="1"/>
      <protection hidden="1"/>
    </xf>
    <xf numFmtId="0" fontId="21" fillId="12" borderId="16" xfId="0" applyFont="1" applyFill="1" applyBorder="1" applyAlignment="1" applyProtection="1">
      <alignment horizontal="center" wrapText="1" readingOrder="1"/>
      <protection hidden="1"/>
    </xf>
    <xf numFmtId="0" fontId="21" fillId="12" borderId="18" xfId="0" applyFont="1" applyFill="1" applyBorder="1" applyAlignment="1" applyProtection="1">
      <alignment horizontal="center" wrapText="1" readingOrder="1"/>
      <protection hidden="1"/>
    </xf>
    <xf numFmtId="0" fontId="21" fillId="12" borderId="17" xfId="0" applyFont="1" applyFill="1" applyBorder="1" applyAlignment="1" applyProtection="1">
      <alignment horizontal="center" wrapText="1" readingOrder="1"/>
      <protection hidden="1"/>
    </xf>
    <xf numFmtId="0" fontId="21" fillId="12" borderId="12" xfId="0" applyFont="1" applyFill="1" applyBorder="1" applyAlignment="1" applyProtection="1">
      <alignment horizontal="center" wrapText="1" readingOrder="1"/>
      <protection hidden="1"/>
    </xf>
    <xf numFmtId="0" fontId="21" fillId="12" borderId="19" xfId="0" applyFont="1" applyFill="1" applyBorder="1" applyAlignment="1" applyProtection="1">
      <alignment horizontal="center" wrapText="1" readingOrder="1"/>
      <protection hidden="1"/>
    </xf>
    <xf numFmtId="0" fontId="21" fillId="12" borderId="13" xfId="0" applyFont="1" applyFill="1" applyBorder="1" applyAlignment="1" applyProtection="1">
      <alignment horizontal="center" wrapText="1" readingOrder="1"/>
      <protection hidden="1"/>
    </xf>
    <xf numFmtId="0" fontId="21" fillId="11" borderId="14" xfId="0" applyFont="1" applyFill="1" applyBorder="1" applyAlignment="1" applyProtection="1">
      <alignment horizontal="center" vertical="center" wrapText="1" readingOrder="1"/>
      <protection hidden="1"/>
    </xf>
    <xf numFmtId="0" fontId="21" fillId="11" borderId="0" xfId="0" applyFont="1" applyFill="1" applyAlignment="1" applyProtection="1">
      <alignment horizontal="center" vertical="center" wrapText="1" readingOrder="1"/>
      <protection hidden="1"/>
    </xf>
    <xf numFmtId="0" fontId="21" fillId="11" borderId="15" xfId="0" applyFont="1" applyFill="1" applyBorder="1" applyAlignment="1" applyProtection="1">
      <alignment horizontal="center" vertical="center" wrapText="1" readingOrder="1"/>
      <protection hidden="1"/>
    </xf>
    <xf numFmtId="0" fontId="21" fillId="11" borderId="16" xfId="0" applyFont="1" applyFill="1" applyBorder="1" applyAlignment="1" applyProtection="1">
      <alignment horizontal="center" vertical="center" wrapText="1" readingOrder="1"/>
      <protection hidden="1"/>
    </xf>
    <xf numFmtId="0" fontId="21" fillId="11" borderId="18" xfId="0" applyFont="1" applyFill="1" applyBorder="1" applyAlignment="1" applyProtection="1">
      <alignment horizontal="center" vertical="center" wrapText="1" readingOrder="1"/>
      <protection hidden="1"/>
    </xf>
    <xf numFmtId="0" fontId="21" fillId="11" borderId="17" xfId="0" applyFont="1" applyFill="1" applyBorder="1" applyAlignment="1" applyProtection="1">
      <alignment horizontal="center" vertical="center" wrapText="1" readingOrder="1"/>
      <protection hidden="1"/>
    </xf>
    <xf numFmtId="0" fontId="21" fillId="11" borderId="12" xfId="0" applyFont="1" applyFill="1" applyBorder="1" applyAlignment="1" applyProtection="1">
      <alignment horizontal="center" vertical="center" wrapText="1" readingOrder="1"/>
      <protection hidden="1"/>
    </xf>
    <xf numFmtId="0" fontId="21" fillId="11" borderId="19" xfId="0" applyFont="1" applyFill="1" applyBorder="1" applyAlignment="1" applyProtection="1">
      <alignment horizontal="center" vertical="center" wrapText="1" readingOrder="1"/>
      <protection hidden="1"/>
    </xf>
    <xf numFmtId="0" fontId="21" fillId="11" borderId="13" xfId="0" applyFont="1" applyFill="1" applyBorder="1" applyAlignment="1" applyProtection="1">
      <alignment horizontal="center" vertical="center" wrapText="1" readingOrder="1"/>
      <protection hidden="1"/>
    </xf>
    <xf numFmtId="0" fontId="19" fillId="10" borderId="0" xfId="0" applyFont="1" applyFill="1" applyAlignment="1">
      <alignment horizontal="center" vertical="center" wrapText="1" readingOrder="1"/>
    </xf>
    <xf numFmtId="0" fontId="18" fillId="0" borderId="12" xfId="0" applyFont="1" applyBorder="1" applyAlignment="1">
      <alignment horizontal="center" vertical="center" wrapText="1"/>
    </xf>
    <xf numFmtId="0" fontId="18" fillId="0" borderId="19" xfId="0" applyFont="1" applyBorder="1" applyAlignment="1">
      <alignment horizontal="center" vertical="center"/>
    </xf>
    <xf numFmtId="0" fontId="18" fillId="0" borderId="13" xfId="0" applyFont="1" applyBorder="1" applyAlignment="1">
      <alignment horizontal="center" vertical="center"/>
    </xf>
    <xf numFmtId="0" fontId="18" fillId="0" borderId="14" xfId="0" applyFont="1" applyBorder="1" applyAlignment="1">
      <alignment horizontal="center" vertical="center"/>
    </xf>
    <xf numFmtId="0" fontId="18" fillId="0" borderId="0" xfId="0" applyFont="1" applyAlignment="1">
      <alignment horizontal="center" vertical="center"/>
    </xf>
    <xf numFmtId="0" fontId="18" fillId="0" borderId="15" xfId="0" applyFont="1" applyBorder="1" applyAlignment="1">
      <alignment horizontal="center" vertical="center"/>
    </xf>
    <xf numFmtId="0" fontId="18" fillId="0" borderId="16" xfId="0" applyFont="1" applyBorder="1" applyAlignment="1">
      <alignment horizontal="center" vertical="center"/>
    </xf>
    <xf numFmtId="0" fontId="18" fillId="0" borderId="18" xfId="0" applyFont="1" applyBorder="1" applyAlignment="1">
      <alignment horizontal="center" vertical="center"/>
    </xf>
    <xf numFmtId="0" fontId="18" fillId="0" borderId="17" xfId="0" applyFont="1" applyBorder="1" applyAlignment="1">
      <alignment horizontal="center" vertical="center"/>
    </xf>
    <xf numFmtId="0" fontId="18" fillId="0" borderId="19" xfId="0" applyFont="1" applyBorder="1" applyAlignment="1">
      <alignment horizontal="center" vertical="center" wrapText="1"/>
    </xf>
    <xf numFmtId="0" fontId="19" fillId="10" borderId="0" xfId="0" applyFont="1" applyFill="1" applyAlignment="1">
      <alignment horizontal="center" vertical="center" textRotation="90" wrapText="1" readingOrder="1"/>
    </xf>
    <xf numFmtId="0" fontId="19" fillId="10" borderId="15" xfId="0" applyFont="1" applyFill="1" applyBorder="1" applyAlignment="1">
      <alignment horizontal="center" vertical="center" textRotation="90" wrapText="1" readingOrder="1"/>
    </xf>
    <xf numFmtId="0" fontId="22" fillId="12" borderId="20" xfId="0" applyFont="1" applyFill="1" applyBorder="1" applyAlignment="1">
      <alignment horizontal="center" vertical="center" wrapText="1" readingOrder="1"/>
    </xf>
    <xf numFmtId="0" fontId="22" fillId="12" borderId="21" xfId="0" applyFont="1" applyFill="1" applyBorder="1" applyAlignment="1">
      <alignment horizontal="center" vertical="center" wrapText="1" readingOrder="1"/>
    </xf>
    <xf numFmtId="0" fontId="22" fillId="12" borderId="22" xfId="0" applyFont="1" applyFill="1" applyBorder="1" applyAlignment="1">
      <alignment horizontal="center" vertical="center" wrapText="1" readingOrder="1"/>
    </xf>
    <xf numFmtId="0" fontId="22" fillId="12" borderId="23" xfId="0" applyFont="1" applyFill="1" applyBorder="1" applyAlignment="1">
      <alignment horizontal="center" vertical="center" wrapText="1" readingOrder="1"/>
    </xf>
    <xf numFmtId="0" fontId="22" fillId="12" borderId="0" xfId="0" applyFont="1" applyFill="1" applyAlignment="1">
      <alignment horizontal="center" vertical="center" wrapText="1" readingOrder="1"/>
    </xf>
    <xf numFmtId="0" fontId="22" fillId="12" borderId="24" xfId="0" applyFont="1" applyFill="1" applyBorder="1" applyAlignment="1">
      <alignment horizontal="center" vertical="center" wrapText="1" readingOrder="1"/>
    </xf>
    <xf numFmtId="0" fontId="22" fillId="12" borderId="25" xfId="0" applyFont="1" applyFill="1" applyBorder="1" applyAlignment="1">
      <alignment horizontal="center" vertical="center" wrapText="1" readingOrder="1"/>
    </xf>
    <xf numFmtId="0" fontId="22" fillId="12" borderId="26" xfId="0" applyFont="1" applyFill="1" applyBorder="1" applyAlignment="1">
      <alignment horizontal="center" vertical="center" wrapText="1" readingOrder="1"/>
    </xf>
    <xf numFmtId="0" fontId="22" fillId="12" borderId="27" xfId="0" applyFont="1" applyFill="1" applyBorder="1" applyAlignment="1">
      <alignment horizontal="center" vertical="center" wrapText="1" readingOrder="1"/>
    </xf>
    <xf numFmtId="0" fontId="22" fillId="11" borderId="20" xfId="0" applyFont="1" applyFill="1" applyBorder="1" applyAlignment="1">
      <alignment horizontal="center" vertical="center" wrapText="1" readingOrder="1"/>
    </xf>
    <xf numFmtId="0" fontId="22" fillId="11" borderId="21" xfId="0" applyFont="1" applyFill="1" applyBorder="1" applyAlignment="1">
      <alignment horizontal="center" vertical="center" wrapText="1" readingOrder="1"/>
    </xf>
    <xf numFmtId="0" fontId="22" fillId="11" borderId="22" xfId="0" applyFont="1" applyFill="1" applyBorder="1" applyAlignment="1">
      <alignment horizontal="center" vertical="center" wrapText="1" readingOrder="1"/>
    </xf>
    <xf numFmtId="0" fontId="22" fillId="11" borderId="23" xfId="0" applyFont="1" applyFill="1" applyBorder="1" applyAlignment="1">
      <alignment horizontal="center" vertical="center" wrapText="1" readingOrder="1"/>
    </xf>
    <xf numFmtId="0" fontId="22" fillId="11" borderId="0" xfId="0" applyFont="1" applyFill="1" applyAlignment="1">
      <alignment horizontal="center" vertical="center" wrapText="1" readingOrder="1"/>
    </xf>
    <xf numFmtId="0" fontId="22" fillId="11" borderId="24" xfId="0" applyFont="1" applyFill="1" applyBorder="1" applyAlignment="1">
      <alignment horizontal="center" vertical="center" wrapText="1" readingOrder="1"/>
    </xf>
    <xf numFmtId="0" fontId="22" fillId="11" borderId="25" xfId="0" applyFont="1" applyFill="1" applyBorder="1" applyAlignment="1">
      <alignment horizontal="center" vertical="center" wrapText="1" readingOrder="1"/>
    </xf>
    <xf numFmtId="0" fontId="22" fillId="11" borderId="26" xfId="0" applyFont="1" applyFill="1" applyBorder="1" applyAlignment="1">
      <alignment horizontal="center" vertical="center" wrapText="1" readingOrder="1"/>
    </xf>
    <xf numFmtId="0" fontId="22" fillId="11" borderId="27" xfId="0" applyFont="1" applyFill="1" applyBorder="1" applyAlignment="1">
      <alignment horizontal="center" vertical="center" wrapText="1" readingOrder="1"/>
    </xf>
    <xf numFmtId="0" fontId="22" fillId="13" borderId="20" xfId="0" applyFont="1" applyFill="1" applyBorder="1" applyAlignment="1">
      <alignment horizontal="center" vertical="center" wrapText="1" readingOrder="1"/>
    </xf>
    <xf numFmtId="0" fontId="22" fillId="13" borderId="21" xfId="0" applyFont="1" applyFill="1" applyBorder="1" applyAlignment="1">
      <alignment horizontal="center" vertical="center" wrapText="1" readingOrder="1"/>
    </xf>
    <xf numFmtId="0" fontId="22" fillId="13" borderId="22" xfId="0" applyFont="1" applyFill="1" applyBorder="1" applyAlignment="1">
      <alignment horizontal="center" vertical="center" wrapText="1" readingOrder="1"/>
    </xf>
    <xf numFmtId="0" fontId="22" fillId="13" borderId="23" xfId="0" applyFont="1" applyFill="1" applyBorder="1" applyAlignment="1">
      <alignment horizontal="center" vertical="center" wrapText="1" readingOrder="1"/>
    </xf>
    <xf numFmtId="0" fontId="22" fillId="13" borderId="0" xfId="0" applyFont="1" applyFill="1" applyAlignment="1">
      <alignment horizontal="center" vertical="center" wrapText="1" readingOrder="1"/>
    </xf>
    <xf numFmtId="0" fontId="22" fillId="13" borderId="24" xfId="0" applyFont="1" applyFill="1" applyBorder="1" applyAlignment="1">
      <alignment horizontal="center" vertical="center" wrapText="1" readingOrder="1"/>
    </xf>
    <xf numFmtId="0" fontId="22" fillId="13" borderId="25" xfId="0" applyFont="1" applyFill="1" applyBorder="1" applyAlignment="1">
      <alignment horizontal="center" vertical="center" wrapText="1" readingOrder="1"/>
    </xf>
    <xf numFmtId="0" fontId="22" fillId="13" borderId="26" xfId="0" applyFont="1" applyFill="1" applyBorder="1" applyAlignment="1">
      <alignment horizontal="center" vertical="center" wrapText="1" readingOrder="1"/>
    </xf>
    <xf numFmtId="0" fontId="22" fillId="13" borderId="27" xfId="0" applyFont="1" applyFill="1" applyBorder="1" applyAlignment="1">
      <alignment horizontal="center" vertical="center" wrapText="1" readingOrder="1"/>
    </xf>
    <xf numFmtId="0" fontId="22" fillId="5" borderId="20" xfId="0" applyFont="1" applyFill="1" applyBorder="1" applyAlignment="1">
      <alignment horizontal="center" vertical="center" wrapText="1" readingOrder="1"/>
    </xf>
    <xf numFmtId="0" fontId="22" fillId="5" borderId="21" xfId="0" applyFont="1" applyFill="1" applyBorder="1" applyAlignment="1">
      <alignment horizontal="center" vertical="center" wrapText="1" readingOrder="1"/>
    </xf>
    <xf numFmtId="0" fontId="22" fillId="5" borderId="22" xfId="0" applyFont="1" applyFill="1" applyBorder="1" applyAlignment="1">
      <alignment horizontal="center" vertical="center" wrapText="1" readingOrder="1"/>
    </xf>
    <xf numFmtId="0" fontId="22" fillId="5" borderId="23" xfId="0" applyFont="1" applyFill="1" applyBorder="1" applyAlignment="1">
      <alignment horizontal="center" vertical="center" wrapText="1" readingOrder="1"/>
    </xf>
    <xf numFmtId="0" fontId="22" fillId="5" borderId="0" xfId="0" applyFont="1" applyFill="1" applyAlignment="1">
      <alignment horizontal="center" vertical="center" wrapText="1" readingOrder="1"/>
    </xf>
    <xf numFmtId="0" fontId="22" fillId="5" borderId="24" xfId="0" applyFont="1" applyFill="1" applyBorder="1" applyAlignment="1">
      <alignment horizontal="center" vertical="center" wrapText="1" readingOrder="1"/>
    </xf>
    <xf numFmtId="0" fontId="22" fillId="5" borderId="25" xfId="0" applyFont="1" applyFill="1" applyBorder="1" applyAlignment="1">
      <alignment horizontal="center" vertical="center" wrapText="1" readingOrder="1"/>
    </xf>
    <xf numFmtId="0" fontId="22" fillId="5" borderId="26" xfId="0" applyFont="1" applyFill="1" applyBorder="1" applyAlignment="1">
      <alignment horizontal="center" vertical="center" wrapText="1" readingOrder="1"/>
    </xf>
    <xf numFmtId="0" fontId="22" fillId="5" borderId="27" xfId="0" applyFont="1" applyFill="1" applyBorder="1" applyAlignment="1">
      <alignment horizontal="center" vertical="center" wrapText="1" readingOrder="1"/>
    </xf>
    <xf numFmtId="0" fontId="44" fillId="0" borderId="12" xfId="0" applyFont="1" applyBorder="1" applyAlignment="1">
      <alignment horizontal="center" vertical="center" wrapText="1"/>
    </xf>
    <xf numFmtId="0" fontId="44" fillId="0" borderId="19" xfId="0" applyFont="1" applyBorder="1" applyAlignment="1">
      <alignment horizontal="center" vertical="center"/>
    </xf>
    <xf numFmtId="0" fontId="44" fillId="0" borderId="13" xfId="0" applyFont="1" applyBorder="1" applyAlignment="1">
      <alignment horizontal="center" vertical="center"/>
    </xf>
    <xf numFmtId="0" fontId="44" fillId="0" borderId="14" xfId="0" applyFont="1" applyBorder="1" applyAlignment="1">
      <alignment horizontal="center" vertical="center"/>
    </xf>
    <xf numFmtId="0" fontId="44" fillId="0" borderId="0" xfId="0" applyFont="1" applyAlignment="1">
      <alignment horizontal="center" vertical="center"/>
    </xf>
    <xf numFmtId="0" fontId="44" fillId="0" borderId="15" xfId="0" applyFont="1" applyBorder="1" applyAlignment="1">
      <alignment horizontal="center" vertical="center"/>
    </xf>
    <xf numFmtId="0" fontId="44" fillId="0" borderId="16" xfId="0" applyFont="1" applyBorder="1" applyAlignment="1">
      <alignment horizontal="center" vertical="center"/>
    </xf>
    <xf numFmtId="0" fontId="44" fillId="0" borderId="18" xfId="0" applyFont="1" applyBorder="1" applyAlignment="1">
      <alignment horizontal="center" vertical="center"/>
    </xf>
    <xf numFmtId="0" fontId="44" fillId="0" borderId="17" xfId="0" applyFont="1" applyBorder="1" applyAlignment="1">
      <alignment horizontal="center" vertical="center"/>
    </xf>
    <xf numFmtId="0" fontId="44" fillId="0" borderId="19" xfId="0" applyFont="1" applyBorder="1" applyAlignment="1">
      <alignment horizontal="center" vertical="center" wrapText="1"/>
    </xf>
    <xf numFmtId="0" fontId="43" fillId="11" borderId="20" xfId="0" applyFont="1" applyFill="1" applyBorder="1" applyAlignment="1">
      <alignment horizontal="center" vertical="center" wrapText="1" readingOrder="1"/>
    </xf>
    <xf numFmtId="0" fontId="43" fillId="11" borderId="21" xfId="0" applyFont="1" applyFill="1" applyBorder="1" applyAlignment="1">
      <alignment horizontal="center" vertical="center" wrapText="1" readingOrder="1"/>
    </xf>
    <xf numFmtId="0" fontId="43" fillId="11" borderId="22" xfId="0" applyFont="1" applyFill="1" applyBorder="1" applyAlignment="1">
      <alignment horizontal="center" vertical="center" wrapText="1" readingOrder="1"/>
    </xf>
    <xf numFmtId="0" fontId="43" fillId="11" borderId="23" xfId="0" applyFont="1" applyFill="1" applyBorder="1" applyAlignment="1">
      <alignment horizontal="center" vertical="center" wrapText="1" readingOrder="1"/>
    </xf>
    <xf numFmtId="0" fontId="43" fillId="11" borderId="0" xfId="0" applyFont="1" applyFill="1" applyAlignment="1">
      <alignment horizontal="center" vertical="center" wrapText="1" readingOrder="1"/>
    </xf>
    <xf numFmtId="0" fontId="43" fillId="11" borderId="24" xfId="0" applyFont="1" applyFill="1" applyBorder="1" applyAlignment="1">
      <alignment horizontal="center" vertical="center" wrapText="1" readingOrder="1"/>
    </xf>
    <xf numFmtId="0" fontId="43" fillId="11" borderId="25" xfId="0" applyFont="1" applyFill="1" applyBorder="1" applyAlignment="1">
      <alignment horizontal="center" vertical="center" wrapText="1" readingOrder="1"/>
    </xf>
    <xf numFmtId="0" fontId="43" fillId="11" borderId="26" xfId="0" applyFont="1" applyFill="1" applyBorder="1" applyAlignment="1">
      <alignment horizontal="center" vertical="center" wrapText="1" readingOrder="1"/>
    </xf>
    <xf numFmtId="0" fontId="43" fillId="11" borderId="27" xfId="0" applyFont="1" applyFill="1" applyBorder="1" applyAlignment="1">
      <alignment horizontal="center" vertical="center" wrapText="1" readingOrder="1"/>
    </xf>
    <xf numFmtId="0" fontId="44" fillId="0" borderId="14" xfId="0" applyFont="1" applyBorder="1" applyAlignment="1">
      <alignment horizontal="center" vertical="center" wrapText="1"/>
    </xf>
    <xf numFmtId="0" fontId="43" fillId="12" borderId="20" xfId="0" applyFont="1" applyFill="1" applyBorder="1" applyAlignment="1">
      <alignment horizontal="center" vertical="center" wrapText="1" readingOrder="1"/>
    </xf>
    <xf numFmtId="0" fontId="43" fillId="12" borderId="21" xfId="0" applyFont="1" applyFill="1" applyBorder="1" applyAlignment="1">
      <alignment horizontal="center" vertical="center" wrapText="1" readingOrder="1"/>
    </xf>
    <xf numFmtId="0" fontId="43" fillId="12" borderId="22" xfId="0" applyFont="1" applyFill="1" applyBorder="1" applyAlignment="1">
      <alignment horizontal="center" vertical="center" wrapText="1" readingOrder="1"/>
    </xf>
    <xf numFmtId="0" fontId="43" fillId="12" borderId="23" xfId="0" applyFont="1" applyFill="1" applyBorder="1" applyAlignment="1">
      <alignment horizontal="center" vertical="center" wrapText="1" readingOrder="1"/>
    </xf>
    <xf numFmtId="0" fontId="43" fillId="12" borderId="0" xfId="0" applyFont="1" applyFill="1" applyAlignment="1">
      <alignment horizontal="center" vertical="center" wrapText="1" readingOrder="1"/>
    </xf>
    <xf numFmtId="0" fontId="43" fillId="12" borderId="24" xfId="0" applyFont="1" applyFill="1" applyBorder="1" applyAlignment="1">
      <alignment horizontal="center" vertical="center" wrapText="1" readingOrder="1"/>
    </xf>
    <xf numFmtId="0" fontId="43" fillId="12" borderId="25" xfId="0" applyFont="1" applyFill="1" applyBorder="1" applyAlignment="1">
      <alignment horizontal="center" vertical="center" wrapText="1" readingOrder="1"/>
    </xf>
    <xf numFmtId="0" fontId="43" fillId="12" borderId="26" xfId="0" applyFont="1" applyFill="1" applyBorder="1" applyAlignment="1">
      <alignment horizontal="center" vertical="center" wrapText="1" readingOrder="1"/>
    </xf>
    <xf numFmtId="0" fontId="43" fillId="12" borderId="27" xfId="0" applyFont="1" applyFill="1" applyBorder="1" applyAlignment="1">
      <alignment horizontal="center" vertical="center" wrapText="1" readingOrder="1"/>
    </xf>
    <xf numFmtId="0" fontId="42" fillId="0" borderId="0" xfId="0" applyFont="1" applyAlignment="1">
      <alignment horizontal="center" vertical="center" wrapText="1"/>
    </xf>
    <xf numFmtId="0" fontId="23" fillId="0" borderId="0" xfId="0" applyFont="1" applyAlignment="1">
      <alignment horizontal="center" vertical="center" wrapText="1"/>
    </xf>
    <xf numFmtId="0" fontId="43" fillId="5" borderId="20" xfId="0" applyFont="1" applyFill="1" applyBorder="1" applyAlignment="1">
      <alignment horizontal="center" vertical="center" wrapText="1" readingOrder="1"/>
    </xf>
    <xf numFmtId="0" fontId="43" fillId="5" borderId="21" xfId="0" applyFont="1" applyFill="1" applyBorder="1" applyAlignment="1">
      <alignment horizontal="center" vertical="center" wrapText="1" readingOrder="1"/>
    </xf>
    <xf numFmtId="0" fontId="43" fillId="5" borderId="22" xfId="0" applyFont="1" applyFill="1" applyBorder="1" applyAlignment="1">
      <alignment horizontal="center" vertical="center" wrapText="1" readingOrder="1"/>
    </xf>
    <xf numFmtId="0" fontId="43" fillId="5" borderId="23" xfId="0" applyFont="1" applyFill="1" applyBorder="1" applyAlignment="1">
      <alignment horizontal="center" vertical="center" wrapText="1" readingOrder="1"/>
    </xf>
    <xf numFmtId="0" fontId="43" fillId="5" borderId="0" xfId="0" applyFont="1" applyFill="1" applyAlignment="1">
      <alignment horizontal="center" vertical="center" wrapText="1" readingOrder="1"/>
    </xf>
    <xf numFmtId="0" fontId="43" fillId="5" borderId="24" xfId="0" applyFont="1" applyFill="1" applyBorder="1" applyAlignment="1">
      <alignment horizontal="center" vertical="center" wrapText="1" readingOrder="1"/>
    </xf>
    <xf numFmtId="0" fontId="43" fillId="5" borderId="25" xfId="0" applyFont="1" applyFill="1" applyBorder="1" applyAlignment="1">
      <alignment horizontal="center" vertical="center" wrapText="1" readingOrder="1"/>
    </xf>
    <xf numFmtId="0" fontId="43" fillId="5" borderId="26" xfId="0" applyFont="1" applyFill="1" applyBorder="1" applyAlignment="1">
      <alignment horizontal="center" vertical="center" wrapText="1" readingOrder="1"/>
    </xf>
    <xf numFmtId="0" fontId="43" fillId="5" borderId="27" xfId="0" applyFont="1" applyFill="1" applyBorder="1" applyAlignment="1">
      <alignment horizontal="center" vertical="center" wrapText="1" readingOrder="1"/>
    </xf>
    <xf numFmtId="0" fontId="43" fillId="13" borderId="20" xfId="0" applyFont="1" applyFill="1" applyBorder="1" applyAlignment="1">
      <alignment horizontal="center" vertical="center" wrapText="1" readingOrder="1"/>
    </xf>
    <xf numFmtId="0" fontId="43" fillId="13" borderId="21" xfId="0" applyFont="1" applyFill="1" applyBorder="1" applyAlignment="1">
      <alignment horizontal="center" vertical="center" wrapText="1" readingOrder="1"/>
    </xf>
    <xf numFmtId="0" fontId="43" fillId="13" borderId="22" xfId="0" applyFont="1" applyFill="1" applyBorder="1" applyAlignment="1">
      <alignment horizontal="center" vertical="center" wrapText="1" readingOrder="1"/>
    </xf>
    <xf numFmtId="0" fontId="43" fillId="13" borderId="23" xfId="0" applyFont="1" applyFill="1" applyBorder="1" applyAlignment="1">
      <alignment horizontal="center" vertical="center" wrapText="1" readingOrder="1"/>
    </xf>
    <xf numFmtId="0" fontId="43" fillId="13" borderId="0" xfId="0" applyFont="1" applyFill="1" applyAlignment="1">
      <alignment horizontal="center" vertical="center" wrapText="1" readingOrder="1"/>
    </xf>
    <xf numFmtId="0" fontId="43" fillId="13" borderId="24" xfId="0" applyFont="1" applyFill="1" applyBorder="1" applyAlignment="1">
      <alignment horizontal="center" vertical="center" wrapText="1" readingOrder="1"/>
    </xf>
    <xf numFmtId="0" fontId="43" fillId="13" borderId="25" xfId="0" applyFont="1" applyFill="1" applyBorder="1" applyAlignment="1">
      <alignment horizontal="center" vertical="center" wrapText="1" readingOrder="1"/>
    </xf>
    <xf numFmtId="0" fontId="43" fillId="13" borderId="26" xfId="0" applyFont="1" applyFill="1" applyBorder="1" applyAlignment="1">
      <alignment horizontal="center" vertical="center" wrapText="1" readingOrder="1"/>
    </xf>
    <xf numFmtId="0" fontId="43" fillId="13" borderId="27" xfId="0" applyFont="1" applyFill="1" applyBorder="1" applyAlignment="1">
      <alignment horizontal="center" vertical="center" wrapText="1" readingOrder="1"/>
    </xf>
    <xf numFmtId="0" fontId="25" fillId="0" borderId="0" xfId="0" applyFont="1" applyAlignment="1">
      <alignment horizontal="center" vertical="center"/>
    </xf>
    <xf numFmtId="0" fontId="46" fillId="0" borderId="0" xfId="0" applyFont="1" applyAlignment="1">
      <alignment horizontal="center" vertical="center"/>
    </xf>
    <xf numFmtId="0" fontId="41" fillId="15" borderId="35" xfId="0" applyFont="1" applyFill="1" applyBorder="1" applyAlignment="1">
      <alignment horizontal="center" vertical="center" wrapText="1" readingOrder="1"/>
    </xf>
    <xf numFmtId="0" fontId="41" fillId="15" borderId="36" xfId="0" applyFont="1" applyFill="1" applyBorder="1" applyAlignment="1">
      <alignment horizontal="center" vertical="center" wrapText="1" readingOrder="1"/>
    </xf>
    <xf numFmtId="0" fontId="41" fillId="15" borderId="47" xfId="0" applyFont="1" applyFill="1" applyBorder="1" applyAlignment="1">
      <alignment horizontal="center" vertical="center" wrapText="1" readingOrder="1"/>
    </xf>
    <xf numFmtId="0" fontId="36" fillId="3" borderId="0" xfId="0" applyFont="1" applyFill="1" applyAlignment="1">
      <alignment horizontal="justify" vertical="center" wrapText="1"/>
    </xf>
    <xf numFmtId="0" fontId="38" fillId="15" borderId="44" xfId="0" applyFont="1" applyFill="1" applyBorder="1" applyAlignment="1">
      <alignment horizontal="center" vertical="center" wrapText="1" readingOrder="1"/>
    </xf>
    <xf numFmtId="0" fontId="38" fillId="15" borderId="45" xfId="0" applyFont="1" applyFill="1" applyBorder="1" applyAlignment="1">
      <alignment horizontal="center" vertical="center" wrapText="1" readingOrder="1"/>
    </xf>
    <xf numFmtId="0" fontId="38" fillId="3" borderId="42" xfId="0" applyFont="1" applyFill="1" applyBorder="1" applyAlignment="1">
      <alignment horizontal="center" vertical="center" wrapText="1" readingOrder="1"/>
    </xf>
    <xf numFmtId="0" fontId="38" fillId="3" borderId="37" xfId="0" applyFont="1" applyFill="1" applyBorder="1" applyAlignment="1">
      <alignment horizontal="center" vertical="center" wrapText="1" readingOrder="1"/>
    </xf>
    <xf numFmtId="0" fontId="38" fillId="3" borderId="34" xfId="0" applyFont="1" applyFill="1" applyBorder="1" applyAlignment="1">
      <alignment horizontal="center" vertical="center" wrapText="1" readingOrder="1"/>
    </xf>
    <xf numFmtId="0" fontId="38" fillId="3" borderId="33" xfId="0" applyFont="1" applyFill="1" applyBorder="1" applyAlignment="1">
      <alignment horizontal="center" vertical="center" wrapText="1" readingOrder="1"/>
    </xf>
    <xf numFmtId="0" fontId="38" fillId="3" borderId="39" xfId="0" applyFont="1" applyFill="1" applyBorder="1" applyAlignment="1">
      <alignment horizontal="center" vertical="center" wrapText="1" readingOrder="1"/>
    </xf>
    <xf numFmtId="0" fontId="38" fillId="3" borderId="40" xfId="0" applyFont="1" applyFill="1" applyBorder="1" applyAlignment="1">
      <alignment horizontal="center" vertical="center" wrapText="1" readingOrder="1"/>
    </xf>
  </cellXfs>
  <cellStyles count="5">
    <cellStyle name="Normal" xfId="0" builtinId="0"/>
    <cellStyle name="Normal - Style1 2" xfId="2" xr:uid="{00000000-0005-0000-0000-000001000000}"/>
    <cellStyle name="Normal 2" xfId="4" xr:uid="{00000000-0005-0000-0000-000002000000}"/>
    <cellStyle name="Normal 2 2" xfId="3" xr:uid="{00000000-0005-0000-0000-000003000000}"/>
    <cellStyle name="Porcentaje" xfId="1" builtinId="5"/>
  </cellStyles>
  <dxfs count="1474">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Arial Narrow"/>
        <scheme val="none"/>
      </font>
      <fill>
        <patternFill patternType="none">
          <fgColor indexed="64"/>
          <bgColor indexed="65"/>
        </patternFill>
      </fill>
      <alignment horizontal="general" vertical="center" textRotation="0" wrapText="0" indent="0" justifyLastLine="0" shrinkToFit="0" readingOrder="0"/>
    </dxf>
  </dxfs>
  <tableStyles count="0" defaultTableStyle="TableStyleMedium2" defaultPivotStyle="PivotStyleLight16"/>
  <colors>
    <mruColors>
      <color rgb="FFFFFF66"/>
      <color rgb="FFFFCC00"/>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43.682391898146" createdVersion="6" refreshedVersion="8" minRefreshableVersion="3" recordCount="10" xr:uid="{00000000-000A-0000-FFFF-FFFF01000000}">
  <cacheSource type="worksheet">
    <worksheetSource name="Tabla1"/>
  </cacheSource>
  <cacheFields count="2">
    <cacheField name="Criterios" numFmtId="0">
      <sharedItems count="2">
        <s v="Afectación Económica o presupuestal"/>
        <s v="Pérdida Reputacional"/>
      </sharedItems>
    </cacheField>
    <cacheField name="Subcriterios" numFmtId="0">
      <sharedItems count="10">
        <s v="Afectación menor a 10 SMLMV ."/>
        <s v="Entre 10 y 50 SMLMV "/>
        <s v="Entre 50 y 100 SMLMV "/>
        <s v="Entre 100 y 500 SMLMV "/>
        <s v="Mayor a 500 SMLMV "/>
        <s v="El riesgo afecta la imagen de alguna área de la organización"/>
        <s v="El riesgo afecta la imagen de la entidad internamente, de conocimiento general, nivel interno, de junta dircetiva y accionistas y/o de provedores"/>
        <s v="El riesgo afecta la imagen de la entidad con algunos usuarios de relevancia frente al logro de los objetivos"/>
        <s v="El riesgo afecta la imagen de de la entidad con efecto publicitario sostenido a nivel de sector administrativo, nivel departamental o municipal"/>
        <s v="El riesgo afecta la imagen de la entidad a nivel nacional, con efecto publicitarios sostenible a nivel paí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x v="0"/>
    <x v="0"/>
  </r>
  <r>
    <x v="0"/>
    <x v="1"/>
  </r>
  <r>
    <x v="0"/>
    <x v="2"/>
  </r>
  <r>
    <x v="0"/>
    <x v="3"/>
  </r>
  <r>
    <x v="0"/>
    <x v="4"/>
  </r>
  <r>
    <x v="1"/>
    <x v="5"/>
  </r>
  <r>
    <x v="1"/>
    <x v="6"/>
  </r>
  <r>
    <x v="1"/>
    <x v="7"/>
  </r>
  <r>
    <x v="1"/>
    <x v="8"/>
  </r>
  <r>
    <x v="1"/>
    <x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1300-000000000000}" name="TablaDinámica1" cacheId="0" applyNumberFormats="0" applyBorderFormats="0" applyFontFormats="0" applyPatternFormats="0" applyAlignmentFormats="0" applyWidthHeightFormats="1" dataCaption="Valores" updatedVersion="8" minRefreshableVersion="3" useAutoFormatting="1" rowGrandTotals="0" colGrandTotals="0" itemPrintTitles="1" createdVersion="6" indent="0" compact="0" outline="1" outlineData="1" compactData="0" multipleFieldFilters="0">
  <location ref="D209:E221" firstHeaderRow="1" firstDataRow="1" firstDataCol="2"/>
  <pivotFields count="2">
    <pivotField axis="axisRow" compact="0" showAll="0" defaultSubtotal="0">
      <items count="2">
        <item x="0"/>
        <item x="1"/>
      </items>
    </pivotField>
    <pivotField axis="axisRow" compact="0" showAll="0" defaultSubtotal="0">
      <items count="10">
        <item x="0"/>
        <item x="5"/>
        <item x="6"/>
        <item x="7"/>
        <item x="8"/>
        <item x="9"/>
        <item x="1"/>
        <item x="2"/>
        <item x="3"/>
        <item x="4"/>
      </items>
    </pivotField>
  </pivotFields>
  <rowFields count="2">
    <field x="0"/>
    <field x="1"/>
  </rowFields>
  <rowItems count="12">
    <i>
      <x/>
    </i>
    <i r="1">
      <x/>
    </i>
    <i r="1">
      <x v="6"/>
    </i>
    <i r="1">
      <x v="7"/>
    </i>
    <i r="1">
      <x v="8"/>
    </i>
    <i r="1">
      <x v="9"/>
    </i>
    <i>
      <x v="1"/>
    </i>
    <i r="1">
      <x v="1"/>
    </i>
    <i r="1">
      <x v="2"/>
    </i>
    <i r="1">
      <x v="3"/>
    </i>
    <i r="1">
      <x v="4"/>
    </i>
    <i r="1">
      <x v="5"/>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B209:C219" totalsRowShown="0" headerRowDxfId="1473" dataDxfId="1472">
  <autoFilter ref="B209:C219" xr:uid="{00000000-0009-0000-0100-000001000000}"/>
  <tableColumns count="2">
    <tableColumn id="1" xr3:uid="{00000000-0010-0000-0000-000001000000}" name="Criterios" dataDxfId="1471"/>
    <tableColumn id="2" xr3:uid="{00000000-0010-0000-0000-000002000000}" name="Subcriterios" dataDxfId="147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9.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45"/>
  <sheetViews>
    <sheetView zoomScale="110" zoomScaleNormal="110" workbookViewId="0">
      <selection activeCell="H1" sqref="H1"/>
    </sheetView>
  </sheetViews>
  <sheetFormatPr baseColWidth="10" defaultRowHeight="15" x14ac:dyDescent="0.25"/>
  <cols>
    <col min="1" max="1" width="2.85546875" style="83" customWidth="1"/>
    <col min="2" max="3" width="24.7109375" style="83" customWidth="1"/>
    <col min="4" max="4" width="16" style="83" customWidth="1"/>
    <col min="5" max="5" width="24.7109375" style="83" customWidth="1"/>
    <col min="6" max="6" width="27.7109375" style="83" customWidth="1"/>
    <col min="7" max="8" width="24.7109375" style="83" customWidth="1"/>
    <col min="9" max="16384" width="11.42578125" style="83"/>
  </cols>
  <sheetData>
    <row r="1" spans="2:8" ht="15.75" thickBot="1" x14ac:dyDescent="0.3"/>
    <row r="2" spans="2:8" ht="18" x14ac:dyDescent="0.25">
      <c r="B2" s="138" t="s">
        <v>166</v>
      </c>
      <c r="C2" s="139"/>
      <c r="D2" s="139"/>
      <c r="E2" s="139"/>
      <c r="F2" s="139"/>
      <c r="G2" s="139"/>
      <c r="H2" s="140"/>
    </row>
    <row r="3" spans="2:8" x14ac:dyDescent="0.25">
      <c r="B3" s="84"/>
      <c r="C3" s="85"/>
      <c r="D3" s="85"/>
      <c r="E3" s="85"/>
      <c r="F3" s="85"/>
      <c r="G3" s="85"/>
      <c r="H3" s="86"/>
    </row>
    <row r="4" spans="2:8" ht="63" customHeight="1" x14ac:dyDescent="0.25">
      <c r="B4" s="141" t="s">
        <v>209</v>
      </c>
      <c r="C4" s="142"/>
      <c r="D4" s="142"/>
      <c r="E4" s="142"/>
      <c r="F4" s="142"/>
      <c r="G4" s="142"/>
      <c r="H4" s="143"/>
    </row>
    <row r="5" spans="2:8" ht="63" customHeight="1" x14ac:dyDescent="0.25">
      <c r="B5" s="144"/>
      <c r="C5" s="145"/>
      <c r="D5" s="145"/>
      <c r="E5" s="145"/>
      <c r="F5" s="145"/>
      <c r="G5" s="145"/>
      <c r="H5" s="146"/>
    </row>
    <row r="6" spans="2:8" ht="16.5" x14ac:dyDescent="0.25">
      <c r="B6" s="147" t="s">
        <v>164</v>
      </c>
      <c r="C6" s="148"/>
      <c r="D6" s="148"/>
      <c r="E6" s="148"/>
      <c r="F6" s="148"/>
      <c r="G6" s="148"/>
      <c r="H6" s="149"/>
    </row>
    <row r="7" spans="2:8" ht="95.25" customHeight="1" x14ac:dyDescent="0.25">
      <c r="B7" s="157" t="s">
        <v>169</v>
      </c>
      <c r="C7" s="158"/>
      <c r="D7" s="158"/>
      <c r="E7" s="158"/>
      <c r="F7" s="158"/>
      <c r="G7" s="158"/>
      <c r="H7" s="159"/>
    </row>
    <row r="8" spans="2:8" ht="16.5" x14ac:dyDescent="0.25">
      <c r="B8" s="120"/>
      <c r="C8" s="121"/>
      <c r="D8" s="121"/>
      <c r="E8" s="121"/>
      <c r="F8" s="121"/>
      <c r="G8" s="121"/>
      <c r="H8" s="122"/>
    </row>
    <row r="9" spans="2:8" ht="16.5" customHeight="1" x14ac:dyDescent="0.25">
      <c r="B9" s="150" t="s">
        <v>202</v>
      </c>
      <c r="C9" s="151"/>
      <c r="D9" s="151"/>
      <c r="E9" s="151"/>
      <c r="F9" s="151"/>
      <c r="G9" s="151"/>
      <c r="H9" s="152"/>
    </row>
    <row r="10" spans="2:8" ht="44.25" customHeight="1" x14ac:dyDescent="0.25">
      <c r="B10" s="150"/>
      <c r="C10" s="151"/>
      <c r="D10" s="151"/>
      <c r="E10" s="151"/>
      <c r="F10" s="151"/>
      <c r="G10" s="151"/>
      <c r="H10" s="152"/>
    </row>
    <row r="11" spans="2:8" ht="15.75" thickBot="1" x14ac:dyDescent="0.3">
      <c r="B11" s="109"/>
      <c r="C11" s="112"/>
      <c r="D11" s="117"/>
      <c r="E11" s="118"/>
      <c r="F11" s="118"/>
      <c r="G11" s="119"/>
      <c r="H11" s="113"/>
    </row>
    <row r="12" spans="2:8" ht="15.75" thickTop="1" x14ac:dyDescent="0.25">
      <c r="B12" s="109"/>
      <c r="C12" s="153" t="s">
        <v>165</v>
      </c>
      <c r="D12" s="154"/>
      <c r="E12" s="155" t="s">
        <v>203</v>
      </c>
      <c r="F12" s="156"/>
      <c r="G12" s="112"/>
      <c r="H12" s="113"/>
    </row>
    <row r="13" spans="2:8" ht="35.25" customHeight="1" x14ac:dyDescent="0.25">
      <c r="B13" s="109"/>
      <c r="C13" s="160" t="s">
        <v>196</v>
      </c>
      <c r="D13" s="161"/>
      <c r="E13" s="162" t="s">
        <v>201</v>
      </c>
      <c r="F13" s="163"/>
      <c r="G13" s="112"/>
      <c r="H13" s="113"/>
    </row>
    <row r="14" spans="2:8" ht="17.25" customHeight="1" x14ac:dyDescent="0.25">
      <c r="B14" s="109"/>
      <c r="C14" s="160" t="s">
        <v>197</v>
      </c>
      <c r="D14" s="161"/>
      <c r="E14" s="162" t="s">
        <v>199</v>
      </c>
      <c r="F14" s="163"/>
      <c r="G14" s="112"/>
      <c r="H14" s="113"/>
    </row>
    <row r="15" spans="2:8" ht="19.5" customHeight="1" x14ac:dyDescent="0.25">
      <c r="B15" s="109"/>
      <c r="C15" s="160" t="s">
        <v>198</v>
      </c>
      <c r="D15" s="161"/>
      <c r="E15" s="162" t="s">
        <v>200</v>
      </c>
      <c r="F15" s="163"/>
      <c r="G15" s="112"/>
      <c r="H15" s="113"/>
    </row>
    <row r="16" spans="2:8" ht="69.75" customHeight="1" x14ac:dyDescent="0.25">
      <c r="B16" s="109"/>
      <c r="C16" s="160" t="s">
        <v>167</v>
      </c>
      <c r="D16" s="161"/>
      <c r="E16" s="162" t="s">
        <v>168</v>
      </c>
      <c r="F16" s="163"/>
      <c r="G16" s="112"/>
      <c r="H16" s="113"/>
    </row>
    <row r="17" spans="2:8" ht="34.5" customHeight="1" x14ac:dyDescent="0.25">
      <c r="B17" s="109"/>
      <c r="C17" s="164" t="s">
        <v>2</v>
      </c>
      <c r="D17" s="165"/>
      <c r="E17" s="166" t="s">
        <v>210</v>
      </c>
      <c r="F17" s="167"/>
      <c r="G17" s="112"/>
      <c r="H17" s="113"/>
    </row>
    <row r="18" spans="2:8" ht="27.75" customHeight="1" x14ac:dyDescent="0.25">
      <c r="B18" s="109"/>
      <c r="C18" s="164" t="s">
        <v>3</v>
      </c>
      <c r="D18" s="165"/>
      <c r="E18" s="166" t="s">
        <v>211</v>
      </c>
      <c r="F18" s="167"/>
      <c r="G18" s="112"/>
      <c r="H18" s="113"/>
    </row>
    <row r="19" spans="2:8" ht="28.5" customHeight="1" x14ac:dyDescent="0.25">
      <c r="B19" s="109"/>
      <c r="C19" s="164" t="s">
        <v>42</v>
      </c>
      <c r="D19" s="165"/>
      <c r="E19" s="166" t="s">
        <v>212</v>
      </c>
      <c r="F19" s="167"/>
      <c r="G19" s="112"/>
      <c r="H19" s="113"/>
    </row>
    <row r="20" spans="2:8" ht="72.75" customHeight="1" x14ac:dyDescent="0.25">
      <c r="B20" s="109"/>
      <c r="C20" s="164" t="s">
        <v>1</v>
      </c>
      <c r="D20" s="165"/>
      <c r="E20" s="166" t="s">
        <v>213</v>
      </c>
      <c r="F20" s="167"/>
      <c r="G20" s="112"/>
      <c r="H20" s="113"/>
    </row>
    <row r="21" spans="2:8" ht="64.5" customHeight="1" x14ac:dyDescent="0.25">
      <c r="B21" s="109"/>
      <c r="C21" s="164" t="s">
        <v>50</v>
      </c>
      <c r="D21" s="165"/>
      <c r="E21" s="166" t="s">
        <v>171</v>
      </c>
      <c r="F21" s="167"/>
      <c r="G21" s="112"/>
      <c r="H21" s="113"/>
    </row>
    <row r="22" spans="2:8" ht="71.25" customHeight="1" x14ac:dyDescent="0.25">
      <c r="B22" s="109"/>
      <c r="C22" s="164" t="s">
        <v>170</v>
      </c>
      <c r="D22" s="165"/>
      <c r="E22" s="166" t="s">
        <v>172</v>
      </c>
      <c r="F22" s="167"/>
      <c r="G22" s="112"/>
      <c r="H22" s="113"/>
    </row>
    <row r="23" spans="2:8" ht="55.5" customHeight="1" x14ac:dyDescent="0.25">
      <c r="B23" s="109"/>
      <c r="C23" s="171" t="s">
        <v>173</v>
      </c>
      <c r="D23" s="172"/>
      <c r="E23" s="166" t="s">
        <v>174</v>
      </c>
      <c r="F23" s="167"/>
      <c r="G23" s="112"/>
      <c r="H23" s="113"/>
    </row>
    <row r="24" spans="2:8" ht="42" customHeight="1" x14ac:dyDescent="0.25">
      <c r="B24" s="109"/>
      <c r="C24" s="171" t="s">
        <v>48</v>
      </c>
      <c r="D24" s="172"/>
      <c r="E24" s="166" t="s">
        <v>175</v>
      </c>
      <c r="F24" s="167"/>
      <c r="G24" s="112"/>
      <c r="H24" s="113"/>
    </row>
    <row r="25" spans="2:8" ht="59.25" customHeight="1" x14ac:dyDescent="0.25">
      <c r="B25" s="109"/>
      <c r="C25" s="171" t="s">
        <v>163</v>
      </c>
      <c r="D25" s="172"/>
      <c r="E25" s="166" t="s">
        <v>176</v>
      </c>
      <c r="F25" s="167"/>
      <c r="G25" s="112"/>
      <c r="H25" s="113"/>
    </row>
    <row r="26" spans="2:8" ht="23.25" customHeight="1" x14ac:dyDescent="0.25">
      <c r="B26" s="109"/>
      <c r="C26" s="171" t="s">
        <v>12</v>
      </c>
      <c r="D26" s="172"/>
      <c r="E26" s="166" t="s">
        <v>177</v>
      </c>
      <c r="F26" s="167"/>
      <c r="G26" s="112"/>
      <c r="H26" s="113"/>
    </row>
    <row r="27" spans="2:8" ht="30.75" customHeight="1" x14ac:dyDescent="0.25">
      <c r="B27" s="109"/>
      <c r="C27" s="171" t="s">
        <v>181</v>
      </c>
      <c r="D27" s="172"/>
      <c r="E27" s="166" t="s">
        <v>178</v>
      </c>
      <c r="F27" s="167"/>
      <c r="G27" s="112"/>
      <c r="H27" s="113"/>
    </row>
    <row r="28" spans="2:8" ht="35.25" customHeight="1" x14ac:dyDescent="0.25">
      <c r="B28" s="109"/>
      <c r="C28" s="171" t="s">
        <v>182</v>
      </c>
      <c r="D28" s="172"/>
      <c r="E28" s="166" t="s">
        <v>179</v>
      </c>
      <c r="F28" s="167"/>
      <c r="G28" s="112"/>
      <c r="H28" s="113"/>
    </row>
    <row r="29" spans="2:8" ht="33" customHeight="1" x14ac:dyDescent="0.25">
      <c r="B29" s="109"/>
      <c r="C29" s="171" t="s">
        <v>182</v>
      </c>
      <c r="D29" s="172"/>
      <c r="E29" s="166" t="s">
        <v>179</v>
      </c>
      <c r="F29" s="167"/>
      <c r="G29" s="112"/>
      <c r="H29" s="113"/>
    </row>
    <row r="30" spans="2:8" ht="30" customHeight="1" x14ac:dyDescent="0.25">
      <c r="B30" s="109"/>
      <c r="C30" s="171" t="s">
        <v>183</v>
      </c>
      <c r="D30" s="172"/>
      <c r="E30" s="166" t="s">
        <v>180</v>
      </c>
      <c r="F30" s="167"/>
      <c r="G30" s="112"/>
      <c r="H30" s="113"/>
    </row>
    <row r="31" spans="2:8" ht="35.25" customHeight="1" x14ac:dyDescent="0.25">
      <c r="B31" s="109"/>
      <c r="C31" s="171" t="s">
        <v>184</v>
      </c>
      <c r="D31" s="172"/>
      <c r="E31" s="166" t="s">
        <v>185</v>
      </c>
      <c r="F31" s="167"/>
      <c r="G31" s="112"/>
      <c r="H31" s="113"/>
    </row>
    <row r="32" spans="2:8" ht="31.5" customHeight="1" x14ac:dyDescent="0.25">
      <c r="B32" s="109"/>
      <c r="C32" s="171" t="s">
        <v>186</v>
      </c>
      <c r="D32" s="172"/>
      <c r="E32" s="166" t="s">
        <v>187</v>
      </c>
      <c r="F32" s="167"/>
      <c r="G32" s="112"/>
      <c r="H32" s="113"/>
    </row>
    <row r="33" spans="2:8" ht="35.25" customHeight="1" x14ac:dyDescent="0.25">
      <c r="B33" s="109"/>
      <c r="C33" s="171" t="s">
        <v>188</v>
      </c>
      <c r="D33" s="172"/>
      <c r="E33" s="166" t="s">
        <v>189</v>
      </c>
      <c r="F33" s="167"/>
      <c r="G33" s="112"/>
      <c r="H33" s="113"/>
    </row>
    <row r="34" spans="2:8" ht="59.25" customHeight="1" x14ac:dyDescent="0.25">
      <c r="B34" s="109"/>
      <c r="C34" s="171" t="s">
        <v>190</v>
      </c>
      <c r="D34" s="172"/>
      <c r="E34" s="166" t="s">
        <v>191</v>
      </c>
      <c r="F34" s="167"/>
      <c r="G34" s="112"/>
      <c r="H34" s="113"/>
    </row>
    <row r="35" spans="2:8" ht="29.25" customHeight="1" x14ac:dyDescent="0.25">
      <c r="B35" s="109"/>
      <c r="C35" s="171" t="s">
        <v>29</v>
      </c>
      <c r="D35" s="172"/>
      <c r="E35" s="166" t="s">
        <v>192</v>
      </c>
      <c r="F35" s="167"/>
      <c r="G35" s="112"/>
      <c r="H35" s="113"/>
    </row>
    <row r="36" spans="2:8" ht="82.5" customHeight="1" x14ac:dyDescent="0.25">
      <c r="B36" s="109"/>
      <c r="C36" s="171" t="s">
        <v>194</v>
      </c>
      <c r="D36" s="172"/>
      <c r="E36" s="166" t="s">
        <v>193</v>
      </c>
      <c r="F36" s="167"/>
      <c r="G36" s="112"/>
      <c r="H36" s="113"/>
    </row>
    <row r="37" spans="2:8" ht="46.5" customHeight="1" x14ac:dyDescent="0.25">
      <c r="B37" s="109"/>
      <c r="C37" s="171" t="s">
        <v>39</v>
      </c>
      <c r="D37" s="172"/>
      <c r="E37" s="166" t="s">
        <v>195</v>
      </c>
      <c r="F37" s="167"/>
      <c r="G37" s="112"/>
      <c r="H37" s="113"/>
    </row>
    <row r="38" spans="2:8" ht="6.75" customHeight="1" thickBot="1" x14ac:dyDescent="0.3">
      <c r="B38" s="109"/>
      <c r="C38" s="173"/>
      <c r="D38" s="174"/>
      <c r="E38" s="175"/>
      <c r="F38" s="176"/>
      <c r="G38" s="112"/>
      <c r="H38" s="113"/>
    </row>
    <row r="39" spans="2:8" ht="15.75" thickTop="1" x14ac:dyDescent="0.25">
      <c r="B39" s="109"/>
      <c r="C39" s="110"/>
      <c r="D39" s="110"/>
      <c r="E39" s="111"/>
      <c r="F39" s="111"/>
      <c r="G39" s="112"/>
      <c r="H39" s="113"/>
    </row>
    <row r="40" spans="2:8" ht="21" customHeight="1" x14ac:dyDescent="0.25">
      <c r="B40" s="168" t="s">
        <v>204</v>
      </c>
      <c r="C40" s="169"/>
      <c r="D40" s="169"/>
      <c r="E40" s="169"/>
      <c r="F40" s="169"/>
      <c r="G40" s="169"/>
      <c r="H40" s="170"/>
    </row>
    <row r="41" spans="2:8" ht="20.25" customHeight="1" x14ac:dyDescent="0.25">
      <c r="B41" s="168" t="s">
        <v>205</v>
      </c>
      <c r="C41" s="169"/>
      <c r="D41" s="169"/>
      <c r="E41" s="169"/>
      <c r="F41" s="169"/>
      <c r="G41" s="169"/>
      <c r="H41" s="170"/>
    </row>
    <row r="42" spans="2:8" ht="20.25" customHeight="1" x14ac:dyDescent="0.25">
      <c r="B42" s="168" t="s">
        <v>206</v>
      </c>
      <c r="C42" s="169"/>
      <c r="D42" s="169"/>
      <c r="E42" s="169"/>
      <c r="F42" s="169"/>
      <c r="G42" s="169"/>
      <c r="H42" s="170"/>
    </row>
    <row r="43" spans="2:8" ht="20.25" customHeight="1" x14ac:dyDescent="0.25">
      <c r="B43" s="168" t="s">
        <v>207</v>
      </c>
      <c r="C43" s="169"/>
      <c r="D43" s="169"/>
      <c r="E43" s="169"/>
      <c r="F43" s="169"/>
      <c r="G43" s="169"/>
      <c r="H43" s="170"/>
    </row>
    <row r="44" spans="2:8" x14ac:dyDescent="0.25">
      <c r="B44" s="168" t="s">
        <v>208</v>
      </c>
      <c r="C44" s="169"/>
      <c r="D44" s="169"/>
      <c r="E44" s="169"/>
      <c r="F44" s="169"/>
      <c r="G44" s="169"/>
      <c r="H44" s="170"/>
    </row>
    <row r="45" spans="2:8" ht="15.75" thickBot="1" x14ac:dyDescent="0.3">
      <c r="B45" s="114"/>
      <c r="C45" s="115"/>
      <c r="D45" s="115"/>
      <c r="E45" s="115"/>
      <c r="F45" s="115"/>
      <c r="G45" s="115"/>
      <c r="H45" s="116"/>
    </row>
  </sheetData>
  <mergeCells count="64">
    <mergeCell ref="E28:F28"/>
    <mergeCell ref="C28:D28"/>
    <mergeCell ref="C16:D16"/>
    <mergeCell ref="E16:F16"/>
    <mergeCell ref="C14:D14"/>
    <mergeCell ref="E14:F14"/>
    <mergeCell ref="C15:D15"/>
    <mergeCell ref="E15:F15"/>
    <mergeCell ref="E22:F22"/>
    <mergeCell ref="C22:D22"/>
    <mergeCell ref="C25:D25"/>
    <mergeCell ref="E25:F25"/>
    <mergeCell ref="B41:H41"/>
    <mergeCell ref="C38:D38"/>
    <mergeCell ref="E38:F38"/>
    <mergeCell ref="C37:D37"/>
    <mergeCell ref="E37:F37"/>
    <mergeCell ref="C33:D33"/>
    <mergeCell ref="B40:H40"/>
    <mergeCell ref="C29:D29"/>
    <mergeCell ref="E29:F29"/>
    <mergeCell ref="C30:D30"/>
    <mergeCell ref="E30:F30"/>
    <mergeCell ref="E33:F33"/>
    <mergeCell ref="C34:D34"/>
    <mergeCell ref="C35:D35"/>
    <mergeCell ref="E35:F35"/>
    <mergeCell ref="C36:D36"/>
    <mergeCell ref="E36:F36"/>
    <mergeCell ref="B42:H42"/>
    <mergeCell ref="B43:H43"/>
    <mergeCell ref="B44:H44"/>
    <mergeCell ref="E23:F23"/>
    <mergeCell ref="C23:D23"/>
    <mergeCell ref="C24:D24"/>
    <mergeCell ref="E24:F24"/>
    <mergeCell ref="C26:D26"/>
    <mergeCell ref="E26:F26"/>
    <mergeCell ref="E34:F34"/>
    <mergeCell ref="C32:D32"/>
    <mergeCell ref="C31:D31"/>
    <mergeCell ref="E31:F31"/>
    <mergeCell ref="E32:F32"/>
    <mergeCell ref="C27:D27"/>
    <mergeCell ref="E27:F27"/>
    <mergeCell ref="C13:D13"/>
    <mergeCell ref="E13:F13"/>
    <mergeCell ref="C17:D17"/>
    <mergeCell ref="E17:F17"/>
    <mergeCell ref="C21:D21"/>
    <mergeCell ref="C18:D18"/>
    <mergeCell ref="C19:D19"/>
    <mergeCell ref="C20:D20"/>
    <mergeCell ref="E18:F18"/>
    <mergeCell ref="E19:F19"/>
    <mergeCell ref="E20:F20"/>
    <mergeCell ref="E21:F21"/>
    <mergeCell ref="B2:H2"/>
    <mergeCell ref="B4:H5"/>
    <mergeCell ref="B6:H6"/>
    <mergeCell ref="B9:H10"/>
    <mergeCell ref="C12:D12"/>
    <mergeCell ref="E12:F12"/>
    <mergeCell ref="B7:H7"/>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BP72"/>
  <sheetViews>
    <sheetView topLeftCell="L7" zoomScale="59" zoomScaleNormal="59" workbookViewId="0">
      <selection activeCell="AG10" sqref="AG10:AH11"/>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343</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342</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344</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132</v>
      </c>
      <c r="C10" s="218" t="s">
        <v>287</v>
      </c>
      <c r="D10" s="218" t="s">
        <v>288</v>
      </c>
      <c r="E10" s="230" t="s">
        <v>286</v>
      </c>
      <c r="F10" s="218" t="s">
        <v>123</v>
      </c>
      <c r="G10" s="221">
        <v>3</v>
      </c>
      <c r="H10" s="224" t="str">
        <f>IF(G10&lt;=0,"",IF(G10&lt;=2,"Muy Baja",IF(G10&lt;=24,"Baja",IF(G10&lt;=500,"Media",IF(G10&lt;=5000,"Alta","Muy Alta")))))</f>
        <v>Baja</v>
      </c>
      <c r="I10" s="212">
        <f>IF(H10="","",IF(H10="Muy Baja",0.2,IF(H10="Baja",0.4,IF(H10="Media",0.6,IF(H10="Alta",0.8,IF(H10="Muy Alta",1,))))))</f>
        <v>0.4</v>
      </c>
      <c r="J10" s="227" t="s">
        <v>155</v>
      </c>
      <c r="K10" s="212" t="str">
        <f>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4" t="str">
        <f>IF(OR(K10='Tabla Impacto'!$C$11,K10='Tabla Impacto'!$D$11),"Leve",IF(OR(K10='Tabla Impacto'!$C$12,K10='Tabla Impacto'!$D$12),"Menor",IF(OR(K10='Tabla Impacto'!$C$13,K10='Tabla Impacto'!$D$13),"Moderado",IF(OR(K10='Tabla Impacto'!$C$14,K10='Tabla Impacto'!$D$14),"Mayor",IF(OR(K10='Tabla Impacto'!$C$15,K10='Tabla Impacto'!$D$15),"Catastrófico","")))))</f>
        <v>Moderado</v>
      </c>
      <c r="M10" s="212">
        <f>IF(L10="","",IF(L10="Leve",0.2,IF(L10="Menor",0.4,IF(L10="Moderado",0.6,IF(L10="Mayor",0.8,IF(L10="Catastrófico",1,))))))</f>
        <v>0.6</v>
      </c>
      <c r="N10" s="209"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289</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IFERROR(IF(AB10="","",IF(AB10&lt;=0.2,"Leve",IF(AB10&lt;=0.4,"Menor",IF(AB10&lt;=0.6,"Moderado",IF(AB10&lt;=0.8,"Mayor","Catastrófico"))))),"")</f>
        <v>Moderado</v>
      </c>
      <c r="AB10" s="130">
        <f>IFERROR(IF(Q10="Impacto",(M10-(+M10*T10)),IF(Q10="Probabilidad",M10,"")),"")</f>
        <v>0.6</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290</v>
      </c>
      <c r="AF10" s="133" t="s">
        <v>257</v>
      </c>
      <c r="AG10" s="135">
        <v>46022</v>
      </c>
      <c r="AH10" s="135">
        <v>45783</v>
      </c>
      <c r="AI10" s="133" t="s">
        <v>380</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IF(NOT(ISERROR(MATCH(J11,_xlfn.ANCHORARRAY(E22),0))),I24&amp;"Por favor no seleccionar los criterios de impacto",J11)</f>
        <v>0</v>
      </c>
      <c r="L11" s="225"/>
      <c r="M11" s="213"/>
      <c r="N11" s="210"/>
      <c r="O11" s="123">
        <v>2</v>
      </c>
      <c r="P11" s="124" t="s">
        <v>291</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22</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si="3">IFERROR(IF(AB11="","",IF(AB11&lt;=0.2,"Leve",IF(AB11&lt;=0.4,"Menor",IF(AB11&lt;=0.6,"Moderado",IF(AB11&lt;=0.8,"Mayor","Catastrófico"))))),"")</f>
        <v>Moderado</v>
      </c>
      <c r="AB11" s="130">
        <f>IFERROR(IF(AND(Q10="Impacto",Q11="Impacto"),(AB10-(+AB10*T11)),IF(Q11="Impacto",($M$10-(+$M$10*T11)),IF(Q11="Probabilidad",AB10,""))),"")</f>
        <v>0.6</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292</v>
      </c>
      <c r="AF11" s="133" t="s">
        <v>257</v>
      </c>
      <c r="AG11" s="135">
        <v>46022</v>
      </c>
      <c r="AH11" s="135">
        <v>45783</v>
      </c>
      <c r="AI11" s="133" t="s">
        <v>293</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36"/>
      <c r="E16" s="236"/>
      <c r="F16" s="218"/>
      <c r="G16" s="221"/>
      <c r="H16" s="224" t="str">
        <f>IF(G16&lt;=0,"",IF(G16&lt;=2,"Muy Baja",IF(G16&lt;=24,"Baja",IF(G16&lt;=500,"Media",IF(G16&lt;=5000,"Alta","Muy Alta")))))</f>
        <v/>
      </c>
      <c r="I16" s="212" t="str">
        <f>IF(H16="","",IF(H16="Muy Baja",0.2,IF(H16="Baja",0.4,IF(H16="Media",0.6,IF(H16="Alta",0.8,IF(H16="Muy Alta",1,))))))</f>
        <v/>
      </c>
      <c r="J16" s="227"/>
      <c r="K16" s="212">
        <f>IF(NOT(ISERROR(MATCH(J16,'Tabla Impacto'!$B$221:$B$223,0))),'Tabla Impacto'!$F$223&amp;"Por favor no seleccionar los criterios de impacto(Afectación Económica o presupuestal y Pérdida Reputacional)",J16)</f>
        <v>0</v>
      </c>
      <c r="L16" s="224" t="str">
        <f>IF(OR(K16='Tabla Impacto'!$C$11,K16='Tabla Impacto'!$D$11),"Leve",IF(OR(K16='Tabla Impacto'!$C$12,K16='Tabla Impacto'!$D$12),"Menor",IF(OR(K16='Tabla Impacto'!$C$13,K16='Tabla Impacto'!$D$13),"Moderado",IF(OR(K16='Tabla Impacto'!$C$14,K16='Tabla Impacto'!$D$14),"Mayor",IF(OR(K16='Tabla Impacto'!$C$15,K16='Tabla Impacto'!$D$15),"Catastrófico","")))))</f>
        <v/>
      </c>
      <c r="M16" s="212" t="str">
        <f>IF(L16="","",IF(L16="Leve",0.2,IF(L16="Menor",0.4,IF(L16="Moderado",0.6,IF(L16="Mayor",0.8,IF(L16="Catastrófico",1,))))))</f>
        <v/>
      </c>
      <c r="N16" s="209"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37"/>
      <c r="E17" s="237"/>
      <c r="F17" s="219"/>
      <c r="G17" s="222"/>
      <c r="H17" s="225"/>
      <c r="I17" s="213"/>
      <c r="J17" s="228"/>
      <c r="K17" s="213">
        <f>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37"/>
      <c r="E18" s="237"/>
      <c r="F18" s="219"/>
      <c r="G18" s="222"/>
      <c r="H18" s="225"/>
      <c r="I18" s="213"/>
      <c r="J18" s="228"/>
      <c r="K18" s="213">
        <f>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36"/>
      <c r="E19" s="236"/>
      <c r="F19" s="219"/>
      <c r="G19" s="222"/>
      <c r="H19" s="225"/>
      <c r="I19" s="213"/>
      <c r="J19" s="228"/>
      <c r="K19" s="213">
        <f>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37"/>
      <c r="E20" s="237"/>
      <c r="F20" s="219"/>
      <c r="G20" s="222"/>
      <c r="H20" s="225"/>
      <c r="I20" s="213"/>
      <c r="J20" s="228"/>
      <c r="K20" s="213">
        <f>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37"/>
      <c r="E21" s="237"/>
      <c r="F21" s="220"/>
      <c r="G21" s="223"/>
      <c r="H21" s="226"/>
      <c r="I21" s="214"/>
      <c r="J21" s="229"/>
      <c r="K21" s="214">
        <f>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IF(NOT(ISERROR(MATCH(J22,'Tabla Impacto'!$B$221:$B$223,0))),'Tabla Impacto'!$F$223&amp;"Por favor no seleccionar los criterios de impacto(Afectación Económica o presupuestal y Pérdida Reputacional)",J22)</f>
        <v>0</v>
      </c>
      <c r="L22" s="224" t="str">
        <f>IF(OR(K22='Tabla Impacto'!$C$11,K22='Tabla Impacto'!$D$11),"Leve",IF(OR(K22='Tabla Impacto'!$C$12,K22='Tabla Impacto'!$D$12),"Menor",IF(OR(K22='Tabla Impacto'!$C$13,K22='Tabla Impacto'!$D$13),"Moderado",IF(OR(K22='Tabla Impacto'!$C$14,K22='Tabla Impacto'!$D$14),"Mayor",IF(OR(K22='Tabla Impacto'!$C$15,K22='Tabla Impacto'!$D$15),"Catastrófico","")))))</f>
        <v/>
      </c>
      <c r="M22" s="212" t="str">
        <f>IF(L22="","",IF(L22="Leve",0.2,IF(L22="Menor",0.4,IF(L22="Moderado",0.6,IF(L22="Mayor",0.8,IF(L22="Catastrófico",1,))))))</f>
        <v/>
      </c>
      <c r="N22" s="209"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IF(NOT(ISERROR(MATCH(J28,'Tabla Impacto'!$B$221:$B$223,0))),'Tabla Impacto'!$F$223&amp;"Por favor no seleccionar los criterios de impacto(Afectación Económica o presupuestal y Pérdida Reputacional)",J28)</f>
        <v>0</v>
      </c>
      <c r="L28" s="224" t="str">
        <f>IF(OR(K28='Tabla Impacto'!$C$11,K28='Tabla Impacto'!$D$11),"Leve",IF(OR(K28='Tabla Impacto'!$C$12,K28='Tabla Impacto'!$D$12),"Menor",IF(OR(K28='Tabla Impacto'!$C$13,K28='Tabla Impacto'!$D$13),"Moderado",IF(OR(K28='Tabla Impacto'!$C$14,K28='Tabla Impacto'!$D$14),"Mayor",IF(OR(K28='Tabla Impacto'!$C$15,K28='Tabla Impacto'!$D$15),"Catastrófico","")))))</f>
        <v/>
      </c>
      <c r="M28" s="212" t="str">
        <f>IF(L28="","",IF(L28="Leve",0.2,IF(L28="Menor",0.4,IF(L28="Moderado",0.6,IF(L28="Mayor",0.8,IF(L28="Catastrófico",1,))))))</f>
        <v/>
      </c>
      <c r="N28" s="209"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IF(NOT(ISERROR(MATCH(J34,'Tabla Impacto'!$B$221:$B$223,0))),'Tabla Impacto'!$F$223&amp;"Por favor no seleccionar los criterios de impacto(Afectación Económica o presupuestal y Pérdida Reputacional)",J34)</f>
        <v>0</v>
      </c>
      <c r="L34" s="224" t="str">
        <f>IF(OR(K34='Tabla Impacto'!$C$11,K34='Tabla Impacto'!$D$11),"Leve",IF(OR(K34='Tabla Impacto'!$C$12,K34='Tabla Impacto'!$D$12),"Menor",IF(OR(K34='Tabla Impacto'!$C$13,K34='Tabla Impacto'!$D$13),"Moderado",IF(OR(K34='Tabla Impacto'!$C$14,K34='Tabla Impacto'!$D$14),"Mayor",IF(OR(K34='Tabla Impacto'!$C$15,K34='Tabla Impacto'!$D$15),"Catastrófico","")))))</f>
        <v/>
      </c>
      <c r="M34" s="212" t="str">
        <f>IF(L34="","",IF(L34="Leve",0.2,IF(L34="Menor",0.4,IF(L34="Moderado",0.6,IF(L34="Mayor",0.8,IF(L34="Catastrófico",1,))))))</f>
        <v/>
      </c>
      <c r="N34" s="209"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IF(NOT(ISERROR(MATCH(J40,'Tabla Impacto'!$B$221:$B$223,0))),'Tabla Impacto'!$F$223&amp;"Por favor no seleccionar los criterios de impacto(Afectación Económica o presupuestal y Pérdida Reputacional)",J40)</f>
        <v>0</v>
      </c>
      <c r="L40" s="224" t="str">
        <f>IF(OR(K40='Tabla Impacto'!$C$11,K40='Tabla Impacto'!$D$11),"Leve",IF(OR(K40='Tabla Impacto'!$C$12,K40='Tabla Impacto'!$D$12),"Menor",IF(OR(K40='Tabla Impacto'!$C$13,K40='Tabla Impacto'!$D$13),"Moderado",IF(OR(K40='Tabla Impacto'!$C$14,K40='Tabla Impacto'!$D$14),"Mayor",IF(OR(K40='Tabla Impacto'!$C$15,K40='Tabla Impacto'!$D$15),"Catastrófico","")))))</f>
        <v/>
      </c>
      <c r="M40" s="212" t="str">
        <f>IF(L40="","",IF(L40="Leve",0.2,IF(L40="Menor",0.4,IF(L40="Moderado",0.6,IF(L40="Mayor",0.8,IF(L40="Catastrófico",1,))))))</f>
        <v/>
      </c>
      <c r="N40" s="209"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IF(NOT(ISERROR(MATCH(J46,'Tabla Impacto'!$B$221:$B$223,0))),'Tabla Impacto'!$F$223&amp;"Por favor no seleccionar los criterios de impacto(Afectación Económica o presupuestal y Pérdida Reputacional)",J46)</f>
        <v>0</v>
      </c>
      <c r="L46" s="224" t="str">
        <f>IF(OR(K46='Tabla Impacto'!$C$11,K46='Tabla Impacto'!$D$11),"Leve",IF(OR(K46='Tabla Impacto'!$C$12,K46='Tabla Impacto'!$D$12),"Menor",IF(OR(K46='Tabla Impacto'!$C$13,K46='Tabla Impacto'!$D$13),"Moderado",IF(OR(K46='Tabla Impacto'!$C$14,K46='Tabla Impacto'!$D$14),"Mayor",IF(OR(K46='Tabla Impacto'!$C$15,K46='Tabla Impacto'!$D$15),"Catastrófico","")))))</f>
        <v/>
      </c>
      <c r="M46" s="212" t="str">
        <f>IF(L46="","",IF(L46="Leve",0.2,IF(L46="Menor",0.4,IF(L46="Moderado",0.6,IF(L46="Mayor",0.8,IF(L46="Catastrófico",1,))))))</f>
        <v/>
      </c>
      <c r="N46" s="209"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IF(NOT(ISERROR(MATCH(J52,'Tabla Impacto'!$B$221:$B$223,0))),'Tabla Impacto'!$F$223&amp;"Por favor no seleccionar los criterios de impacto(Afectación Económica o presupuestal y Pérdida Reputacional)",J52)</f>
        <v>0</v>
      </c>
      <c r="L52" s="224" t="str">
        <f>IF(OR(K52='Tabla Impacto'!$C$11,K52='Tabla Impacto'!$D$11),"Leve",IF(OR(K52='Tabla Impacto'!$C$12,K52='Tabla Impacto'!$D$12),"Menor",IF(OR(K52='Tabla Impacto'!$C$13,K52='Tabla Impacto'!$D$13),"Moderado",IF(OR(K52='Tabla Impacto'!$C$14,K52='Tabla Impacto'!$D$14),"Mayor",IF(OR(K52='Tabla Impacto'!$C$15,K52='Tabla Impacto'!$D$15),"Catastrófico","")))))</f>
        <v/>
      </c>
      <c r="M52" s="212" t="str">
        <f>IF(L52="","",IF(L52="Leve",0.2,IF(L52="Menor",0.4,IF(L52="Moderado",0.6,IF(L52="Mayor",0.8,IF(L52="Catastrófico",1,))))))</f>
        <v/>
      </c>
      <c r="N52" s="209"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IF(NOT(ISERROR(MATCH(J58,'Tabla Impacto'!$B$221:$B$223,0))),'Tabla Impacto'!$F$223&amp;"Por favor no seleccionar los criterios de impacto(Afectación Económica o presupuestal y Pérdida Reputacional)",J58)</f>
        <v>0</v>
      </c>
      <c r="L58" s="224" t="str">
        <f>IF(OR(K58='Tabla Impacto'!$C$11,K58='Tabla Impacto'!$D$11),"Leve",IF(OR(K58='Tabla Impacto'!$C$12,K58='Tabla Impacto'!$D$12),"Menor",IF(OR(K58='Tabla Impacto'!$C$13,K58='Tabla Impacto'!$D$13),"Moderado",IF(OR(K58='Tabla Impacto'!$C$14,K58='Tabla Impacto'!$D$14),"Mayor",IF(OR(K58='Tabla Impacto'!$C$15,K58='Tabla Impacto'!$D$15),"Catastrófico","")))))</f>
        <v/>
      </c>
      <c r="M58" s="212" t="str">
        <f>IF(L58="","",IF(L58="Leve",0.2,IF(L58="Menor",0.4,IF(L58="Moderado",0.6,IF(L58="Mayor",0.8,IF(L58="Catastrófico",1,))))))</f>
        <v/>
      </c>
      <c r="N58" s="209"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IF(NOT(ISERROR(MATCH(J64,'Tabla Impacto'!$B$221:$B$223,0))),'Tabla Impacto'!$F$223&amp;"Por favor no seleccionar los criterios de impacto(Afectación Económica o presupuestal y Pérdida Reputacional)",J64)</f>
        <v>0</v>
      </c>
      <c r="L64" s="224" t="str">
        <f>IF(OR(K64='Tabla Impacto'!$C$11,K64='Tabla Impacto'!$D$11),"Leve",IF(OR(K64='Tabla Impacto'!$C$12,K64='Tabla Impacto'!$D$12),"Menor",IF(OR(K64='Tabla Impacto'!$C$13,K64='Tabla Impacto'!$D$13),"Moderado",IF(OR(K64='Tabla Impacto'!$C$14,K64='Tabla Impacto'!$D$14),"Mayor",IF(OR(K64='Tabla Impacto'!$C$15,K64='Tabla Impacto'!$D$15),"Catastrófico","")))))</f>
        <v/>
      </c>
      <c r="M64" s="212" t="str">
        <f>IF(L64="","",IF(L64="Leve",0.2,IF(L64="Menor",0.4,IF(L64="Moderado",0.6,IF(L64="Mayor",0.8,IF(L64="Catastrófico",1,))))))</f>
        <v/>
      </c>
      <c r="N64" s="209"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629" priority="105" operator="equal">
      <formula>"Muy Baja"</formula>
    </cfRule>
    <cfRule type="cellIs" dxfId="628" priority="101" operator="equal">
      <formula>"Muy Alta"</formula>
    </cfRule>
    <cfRule type="cellIs" dxfId="627" priority="104" operator="equal">
      <formula>"Baja"</formula>
    </cfRule>
    <cfRule type="cellIs" dxfId="626" priority="103" operator="equal">
      <formula>"Media"</formula>
    </cfRule>
    <cfRule type="cellIs" dxfId="625" priority="102" operator="equal">
      <formula>"Alta"</formula>
    </cfRule>
  </conditionalFormatting>
  <conditionalFormatting sqref="H22">
    <cfRule type="cellIs" dxfId="624" priority="84" operator="equal">
      <formula>"Alta"</formula>
    </cfRule>
    <cfRule type="cellIs" dxfId="623" priority="87" operator="equal">
      <formula>"Muy Baja"</formula>
    </cfRule>
    <cfRule type="cellIs" dxfId="622" priority="83" operator="equal">
      <formula>"Muy Alta"</formula>
    </cfRule>
    <cfRule type="cellIs" dxfId="621" priority="86" operator="equal">
      <formula>"Baja"</formula>
    </cfRule>
    <cfRule type="cellIs" dxfId="620" priority="85" operator="equal">
      <formula>"Media"</formula>
    </cfRule>
  </conditionalFormatting>
  <conditionalFormatting sqref="H28">
    <cfRule type="cellIs" dxfId="619" priority="78" operator="equal">
      <formula>"Muy Baja"</formula>
    </cfRule>
    <cfRule type="cellIs" dxfId="618" priority="76" operator="equal">
      <formula>"Media"</formula>
    </cfRule>
    <cfRule type="cellIs" dxfId="617" priority="74" operator="equal">
      <formula>"Muy Alta"</formula>
    </cfRule>
    <cfRule type="cellIs" dxfId="616" priority="75" operator="equal">
      <formula>"Alta"</formula>
    </cfRule>
    <cfRule type="cellIs" dxfId="615" priority="77" operator="equal">
      <formula>"Baja"</formula>
    </cfRule>
  </conditionalFormatting>
  <conditionalFormatting sqref="H34">
    <cfRule type="cellIs" dxfId="614" priority="66" operator="equal">
      <formula>"Alta"</formula>
    </cfRule>
    <cfRule type="cellIs" dxfId="613" priority="65" operator="equal">
      <formula>"Muy Alta"</formula>
    </cfRule>
    <cfRule type="cellIs" dxfId="612" priority="67" operator="equal">
      <formula>"Media"</formula>
    </cfRule>
    <cfRule type="cellIs" dxfId="611" priority="68" operator="equal">
      <formula>"Baja"</formula>
    </cfRule>
    <cfRule type="cellIs" dxfId="610" priority="69" operator="equal">
      <formula>"Muy Baja"</formula>
    </cfRule>
  </conditionalFormatting>
  <conditionalFormatting sqref="H40">
    <cfRule type="cellIs" dxfId="609" priority="56" operator="equal">
      <formula>"Muy Alta"</formula>
    </cfRule>
    <cfRule type="cellIs" dxfId="608" priority="58" operator="equal">
      <formula>"Media"</formula>
    </cfRule>
    <cfRule type="cellIs" dxfId="607" priority="60" operator="equal">
      <formula>"Muy Baja"</formula>
    </cfRule>
    <cfRule type="cellIs" dxfId="606" priority="59" operator="equal">
      <formula>"Baja"</formula>
    </cfRule>
    <cfRule type="cellIs" dxfId="605" priority="57" operator="equal">
      <formula>"Alta"</formula>
    </cfRule>
  </conditionalFormatting>
  <conditionalFormatting sqref="H46">
    <cfRule type="cellIs" dxfId="604" priority="51" operator="equal">
      <formula>"Muy Baja"</formula>
    </cfRule>
    <cfRule type="cellIs" dxfId="603" priority="47" operator="equal">
      <formula>"Muy Alta"</formula>
    </cfRule>
    <cfRule type="cellIs" dxfId="602" priority="48" operator="equal">
      <formula>"Alta"</formula>
    </cfRule>
    <cfRule type="cellIs" dxfId="601" priority="49" operator="equal">
      <formula>"Media"</formula>
    </cfRule>
    <cfRule type="cellIs" dxfId="600" priority="50" operator="equal">
      <formula>"Baja"</formula>
    </cfRule>
  </conditionalFormatting>
  <conditionalFormatting sqref="H52">
    <cfRule type="cellIs" dxfId="599" priority="38" operator="equal">
      <formula>"Muy Alta"</formula>
    </cfRule>
    <cfRule type="cellIs" dxfId="598" priority="40" operator="equal">
      <formula>"Media"</formula>
    </cfRule>
    <cfRule type="cellIs" dxfId="597" priority="41" operator="equal">
      <formula>"Baja"</formula>
    </cfRule>
    <cfRule type="cellIs" dxfId="596" priority="42" operator="equal">
      <formula>"Muy Baja"</formula>
    </cfRule>
    <cfRule type="cellIs" dxfId="595" priority="39" operator="equal">
      <formula>"Alta"</formula>
    </cfRule>
  </conditionalFormatting>
  <conditionalFormatting sqref="H58">
    <cfRule type="cellIs" dxfId="594" priority="32" operator="equal">
      <formula>"Baja"</formula>
    </cfRule>
    <cfRule type="cellIs" dxfId="593" priority="29" operator="equal">
      <formula>"Muy Alta"</formula>
    </cfRule>
    <cfRule type="cellIs" dxfId="592" priority="30" operator="equal">
      <formula>"Alta"</formula>
    </cfRule>
    <cfRule type="cellIs" dxfId="591" priority="31" operator="equal">
      <formula>"Media"</formula>
    </cfRule>
    <cfRule type="cellIs" dxfId="590" priority="33" operator="equal">
      <formula>"Muy Baja"</formula>
    </cfRule>
  </conditionalFormatting>
  <conditionalFormatting sqref="H64">
    <cfRule type="cellIs" dxfId="589" priority="24" operator="equal">
      <formula>"Muy Baja"</formula>
    </cfRule>
    <cfRule type="cellIs" dxfId="588" priority="20" operator="equal">
      <formula>"Muy Alta"</formula>
    </cfRule>
    <cfRule type="cellIs" dxfId="587" priority="23" operator="equal">
      <formula>"Baja"</formula>
    </cfRule>
    <cfRule type="cellIs" dxfId="586" priority="22" operator="equal">
      <formula>"Media"</formula>
    </cfRule>
    <cfRule type="cellIs" dxfId="585" priority="21" operator="equal">
      <formula>"Alta"</formula>
    </cfRule>
  </conditionalFormatting>
  <conditionalFormatting sqref="K10:K69">
    <cfRule type="containsText" dxfId="584" priority="1" operator="containsText" text="❌">
      <formula>NOT(ISERROR(SEARCH("❌",K10)))</formula>
    </cfRule>
  </conditionalFormatting>
  <conditionalFormatting sqref="L10 L16 L22 L28 L34 L40 L46 L52 L58 L64">
    <cfRule type="cellIs" dxfId="583" priority="100" operator="equal">
      <formula>"Leve"</formula>
    </cfRule>
    <cfRule type="cellIs" dxfId="582" priority="96" operator="equal">
      <formula>"Catastrófico"</formula>
    </cfRule>
    <cfRule type="cellIs" dxfId="581" priority="97" operator="equal">
      <formula>"Mayor"</formula>
    </cfRule>
    <cfRule type="cellIs" dxfId="580" priority="98" operator="equal">
      <formula>"Moderado"</formula>
    </cfRule>
    <cfRule type="cellIs" dxfId="579" priority="99" operator="equal">
      <formula>"Menor"</formula>
    </cfRule>
  </conditionalFormatting>
  <conditionalFormatting sqref="N10">
    <cfRule type="cellIs" dxfId="578" priority="95" operator="equal">
      <formula>"Bajo"</formula>
    </cfRule>
    <cfRule type="cellIs" dxfId="577" priority="92" operator="equal">
      <formula>"Extremo"</formula>
    </cfRule>
    <cfRule type="cellIs" dxfId="576" priority="93" operator="equal">
      <formula>"Alto"</formula>
    </cfRule>
    <cfRule type="cellIs" dxfId="575" priority="94" operator="equal">
      <formula>"Moderado"</formula>
    </cfRule>
  </conditionalFormatting>
  <conditionalFormatting sqref="N16">
    <cfRule type="cellIs" dxfId="574" priority="88" operator="equal">
      <formula>"Extremo"</formula>
    </cfRule>
    <cfRule type="cellIs" dxfId="573" priority="91" operator="equal">
      <formula>"Bajo"</formula>
    </cfRule>
    <cfRule type="cellIs" dxfId="572" priority="90" operator="equal">
      <formula>"Moderado"</formula>
    </cfRule>
    <cfRule type="cellIs" dxfId="571" priority="89" operator="equal">
      <formula>"Alto"</formula>
    </cfRule>
  </conditionalFormatting>
  <conditionalFormatting sqref="N22">
    <cfRule type="cellIs" dxfId="570" priority="82" operator="equal">
      <formula>"Bajo"</formula>
    </cfRule>
    <cfRule type="cellIs" dxfId="569" priority="79" operator="equal">
      <formula>"Extremo"</formula>
    </cfRule>
    <cfRule type="cellIs" dxfId="568" priority="80" operator="equal">
      <formula>"Alto"</formula>
    </cfRule>
    <cfRule type="cellIs" dxfId="567" priority="81" operator="equal">
      <formula>"Moderado"</formula>
    </cfRule>
  </conditionalFormatting>
  <conditionalFormatting sqref="N28">
    <cfRule type="cellIs" dxfId="566" priority="70" operator="equal">
      <formula>"Extremo"</formula>
    </cfRule>
    <cfRule type="cellIs" dxfId="565" priority="71" operator="equal">
      <formula>"Alto"</formula>
    </cfRule>
    <cfRule type="cellIs" dxfId="564" priority="72" operator="equal">
      <formula>"Moderado"</formula>
    </cfRule>
    <cfRule type="cellIs" dxfId="563" priority="73" operator="equal">
      <formula>"Bajo"</formula>
    </cfRule>
  </conditionalFormatting>
  <conditionalFormatting sqref="N34">
    <cfRule type="cellIs" dxfId="562" priority="62" operator="equal">
      <formula>"Alto"</formula>
    </cfRule>
    <cfRule type="cellIs" dxfId="561" priority="61" operator="equal">
      <formula>"Extremo"</formula>
    </cfRule>
    <cfRule type="cellIs" dxfId="560" priority="63" operator="equal">
      <formula>"Moderado"</formula>
    </cfRule>
    <cfRule type="cellIs" dxfId="559" priority="64" operator="equal">
      <formula>"Bajo"</formula>
    </cfRule>
  </conditionalFormatting>
  <conditionalFormatting sqref="N40">
    <cfRule type="cellIs" dxfId="558" priority="54" operator="equal">
      <formula>"Moderado"</formula>
    </cfRule>
    <cfRule type="cellIs" dxfId="557" priority="53" operator="equal">
      <formula>"Alto"</formula>
    </cfRule>
    <cfRule type="cellIs" dxfId="556" priority="55" operator="equal">
      <formula>"Bajo"</formula>
    </cfRule>
    <cfRule type="cellIs" dxfId="555" priority="52" operator="equal">
      <formula>"Extremo"</formula>
    </cfRule>
  </conditionalFormatting>
  <conditionalFormatting sqref="N46">
    <cfRule type="cellIs" dxfId="554" priority="46" operator="equal">
      <formula>"Bajo"</formula>
    </cfRule>
    <cfRule type="cellIs" dxfId="553" priority="45" operator="equal">
      <formula>"Moderado"</formula>
    </cfRule>
    <cfRule type="cellIs" dxfId="552" priority="44" operator="equal">
      <formula>"Alto"</formula>
    </cfRule>
    <cfRule type="cellIs" dxfId="551" priority="43" operator="equal">
      <formula>"Extremo"</formula>
    </cfRule>
  </conditionalFormatting>
  <conditionalFormatting sqref="N52">
    <cfRule type="cellIs" dxfId="550" priority="34" operator="equal">
      <formula>"Extremo"</formula>
    </cfRule>
    <cfRule type="cellIs" dxfId="549" priority="35" operator="equal">
      <formula>"Alto"</formula>
    </cfRule>
    <cfRule type="cellIs" dxfId="548" priority="37" operator="equal">
      <formula>"Bajo"</formula>
    </cfRule>
    <cfRule type="cellIs" dxfId="547" priority="36" operator="equal">
      <formula>"Moderado"</formula>
    </cfRule>
  </conditionalFormatting>
  <conditionalFormatting sqref="N58">
    <cfRule type="cellIs" dxfId="546" priority="25" operator="equal">
      <formula>"Extremo"</formula>
    </cfRule>
    <cfRule type="cellIs" dxfId="545" priority="26" operator="equal">
      <formula>"Alto"</formula>
    </cfRule>
    <cfRule type="cellIs" dxfId="544" priority="28" operator="equal">
      <formula>"Bajo"</formula>
    </cfRule>
    <cfRule type="cellIs" dxfId="543" priority="27" operator="equal">
      <formula>"Moderado"</formula>
    </cfRule>
  </conditionalFormatting>
  <conditionalFormatting sqref="N64">
    <cfRule type="cellIs" dxfId="542" priority="16" operator="equal">
      <formula>"Extremo"</formula>
    </cfRule>
    <cfRule type="cellIs" dxfId="541" priority="19" operator="equal">
      <formula>"Bajo"</formula>
    </cfRule>
    <cfRule type="cellIs" dxfId="540" priority="18" operator="equal">
      <formula>"Moderado"</formula>
    </cfRule>
    <cfRule type="cellIs" dxfId="539" priority="17" operator="equal">
      <formula>"Alto"</formula>
    </cfRule>
  </conditionalFormatting>
  <conditionalFormatting sqref="Y10:Y69">
    <cfRule type="cellIs" dxfId="538" priority="15" operator="equal">
      <formula>"Muy Baja"</formula>
    </cfRule>
    <cfRule type="cellIs" dxfId="537" priority="13" operator="equal">
      <formula>"Media"</formula>
    </cfRule>
    <cfRule type="cellIs" dxfId="536" priority="12" operator="equal">
      <formula>"Alta"</formula>
    </cfRule>
    <cfRule type="cellIs" dxfId="535" priority="11" operator="equal">
      <formula>"Muy Alta"</formula>
    </cfRule>
    <cfRule type="cellIs" dxfId="534" priority="14" operator="equal">
      <formula>"Baja"</formula>
    </cfRule>
  </conditionalFormatting>
  <conditionalFormatting sqref="AA10:AA69">
    <cfRule type="cellIs" dxfId="533" priority="10" operator="equal">
      <formula>"Leve"</formula>
    </cfRule>
    <cfRule type="cellIs" dxfId="532" priority="9" operator="equal">
      <formula>"Menor"</formula>
    </cfRule>
    <cfRule type="cellIs" dxfId="531" priority="7" operator="equal">
      <formula>"Mayor"</formula>
    </cfRule>
    <cfRule type="cellIs" dxfId="530" priority="6" operator="equal">
      <formula>"Catastrófico"</formula>
    </cfRule>
    <cfRule type="cellIs" dxfId="529" priority="8" operator="equal">
      <formula>"Moderado"</formula>
    </cfRule>
  </conditionalFormatting>
  <conditionalFormatting sqref="AC10:AC69">
    <cfRule type="cellIs" dxfId="528" priority="2" operator="equal">
      <formula>"Extremo"</formula>
    </cfRule>
    <cfRule type="cellIs" dxfId="527" priority="5" operator="equal">
      <formula>"Bajo"</formula>
    </cfRule>
    <cfRule type="cellIs" dxfId="526" priority="4" operator="equal">
      <formula>"Moderado"</formula>
    </cfRule>
    <cfRule type="cellIs" dxfId="525"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0000000-0002-0000-0900-000000000000}">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0000000-0002-0000-0900-000001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900-000002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900-000003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900-000004000000}">
          <x14:formula1>
            <xm:f>IF(OR(AD10='Opciones Tratamiento'!$B$2,AD10='Opciones Tratamiento'!$B$3,AD10='Opciones Tratamiento'!$B$4),ISBLANK(AD10),ISTEXT(AD10))</xm:f>
          </x14:formula1>
          <xm:sqref>AE10:AE69</xm:sqref>
        </x14:dataValidation>
        <x14:dataValidation type="list" allowBlank="1" showInputMessage="1" showErrorMessage="1" xr:uid="{00000000-0002-0000-0900-000005000000}">
          <x14:formula1>
            <xm:f>'Tabla Impacto'!$F$210:$F$221</xm:f>
          </x14:formula1>
          <xm:sqref>J10:J69</xm:sqref>
        </x14:dataValidation>
        <x14:dataValidation type="list" allowBlank="1" showInputMessage="1" showErrorMessage="1" xr:uid="{00000000-0002-0000-0900-000006000000}">
          <x14:formula1>
            <xm:f>'Opciones Tratamiento'!$B$2:$B$5</xm:f>
          </x14:formula1>
          <xm:sqref>AD10:AD69</xm:sqref>
        </x14:dataValidation>
        <x14:dataValidation type="list" allowBlank="1" showInputMessage="1" showErrorMessage="1" xr:uid="{00000000-0002-0000-0900-000007000000}">
          <x14:formula1>
            <xm:f>'Opciones Tratamiento'!$E$2:$E$4</xm:f>
          </x14:formula1>
          <xm:sqref>B10:B69</xm:sqref>
        </x14:dataValidation>
        <x14:dataValidation type="list" allowBlank="1" showInputMessage="1" showErrorMessage="1" xr:uid="{00000000-0002-0000-0900-000008000000}">
          <x14:formula1>
            <xm:f>'Opciones Tratamiento'!$B$13:$B$19</xm:f>
          </x14:formula1>
          <xm:sqref>F10:F69</xm:sqref>
        </x14:dataValidation>
        <x14:dataValidation type="list" allowBlank="1" showInputMessage="1" showErrorMessage="1" xr:uid="{00000000-0002-0000-0900-000009000000}">
          <x14:formula1>
            <xm:f>'Tabla Valoración controles'!$D$13:$D$14</xm:f>
          </x14:formula1>
          <xm:sqref>W10:W69</xm:sqref>
        </x14:dataValidation>
        <x14:dataValidation type="list" allowBlank="1" showInputMessage="1" showErrorMessage="1" xr:uid="{00000000-0002-0000-0900-00000A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900-00000B000000}">
          <x14:formula1>
            <xm:f>'Tabla Valoración controles'!$D$11:$D$12</xm:f>
          </x14:formula1>
          <xm:sqref>V10:V69</xm:sqref>
        </x14:dataValidation>
        <x14:dataValidation type="list" allowBlank="1" showInputMessage="1" showErrorMessage="1" xr:uid="{00000000-0002-0000-0900-00000C000000}">
          <x14:formula1>
            <xm:f>'Tabla Valoración controles'!$D$9:$D$10</xm:f>
          </x14:formula1>
          <xm:sqref>U10:U69</xm:sqref>
        </x14:dataValidation>
        <x14:dataValidation type="list" allowBlank="1" showInputMessage="1" showErrorMessage="1" xr:uid="{00000000-0002-0000-0900-00000D000000}">
          <x14:formula1>
            <xm:f>'Tabla Valoración controles'!$D$7:$D$8</xm:f>
          </x14:formula1>
          <xm:sqref>S10:S69</xm:sqref>
        </x14:dataValidation>
        <x14:dataValidation type="list" allowBlank="1" showInputMessage="1" showErrorMessage="1" xr:uid="{00000000-0002-0000-0900-00000E000000}">
          <x14:formula1>
            <xm:f>'Tabla Valoración controles'!$D$4:$D$6</xm:f>
          </x14:formula1>
          <xm:sqref>R10:R69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BP72"/>
  <sheetViews>
    <sheetView topLeftCell="L5" zoomScale="59" zoomScaleNormal="59" workbookViewId="0">
      <selection activeCell="AG10" sqref="AG10:AH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346</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345</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347</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132</v>
      </c>
      <c r="C10" s="218" t="s">
        <v>295</v>
      </c>
      <c r="D10" s="218" t="s">
        <v>296</v>
      </c>
      <c r="E10" s="230" t="s">
        <v>294</v>
      </c>
      <c r="F10" s="218" t="s">
        <v>123</v>
      </c>
      <c r="G10" s="221">
        <v>18</v>
      </c>
      <c r="H10" s="224" t="str">
        <f>IF(G10&lt;=0,"",IF(G10&lt;=2,"Muy Baja",IF(G10&lt;=24,"Baja",IF(G10&lt;=500,"Media",IF(G10&lt;=5000,"Alta","Muy Alta")))))</f>
        <v>Baja</v>
      </c>
      <c r="I10" s="212">
        <f>IF(H10="","",IF(H10="Muy Baja",0.2,IF(H10="Baja",0.4,IF(H10="Media",0.6,IF(H10="Alta",0.8,IF(H10="Muy Alta",1,))))))</f>
        <v>0.4</v>
      </c>
      <c r="J10" s="227" t="s">
        <v>156</v>
      </c>
      <c r="K10" s="212" t="str">
        <f>IF(NOT(ISERROR(MATCH(J10,'Tabla Impacto'!$B$221:$B$223,0))),'Tabla Impacto'!$F$223&amp;"Por favor no seleccionar los criterios de impacto(Afectación Económica o presupuestal y Pérdida Reputacional)",J10)</f>
        <v xml:space="preserve">     El riesgo afecta la imagen de de la entidad con efecto publicitario sostenido a nivel de sector administrativo, nivel departamental o municipal</v>
      </c>
      <c r="L10" s="224" t="str">
        <f>IF(OR(K10='Tabla Impacto'!$C$11,K10='Tabla Impacto'!$D$11),"Leve",IF(OR(K10='Tabla Impacto'!$C$12,K10='Tabla Impacto'!$D$12),"Menor",IF(OR(K10='Tabla Impacto'!$C$13,K10='Tabla Impacto'!$D$13),"Moderado",IF(OR(K10='Tabla Impacto'!$C$14,K10='Tabla Impacto'!$D$14),"Mayor",IF(OR(K10='Tabla Impacto'!$C$15,K10='Tabla Impacto'!$D$15),"Catastrófico","")))))</f>
        <v>Mayor</v>
      </c>
      <c r="M10" s="212">
        <f>IF(L10="","",IF(L10="Leve",0.2,IF(L10="Menor",0.4,IF(L10="Moderado",0.6,IF(L10="Mayor",0.8,IF(L10="Catastrófico",1,))))))</f>
        <v>0.8</v>
      </c>
      <c r="N10" s="209"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123">
        <v>1</v>
      </c>
      <c r="P10" s="124" t="s">
        <v>297</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IFERROR(IF(AB10="","",IF(AB10&lt;=0.2,"Leve",IF(AB10&lt;=0.4,"Menor",IF(AB10&lt;=0.6,"Moderado",IF(AB10&lt;=0.8,"Mayor","Catastrófico"))))),"")</f>
        <v>Mayor</v>
      </c>
      <c r="AB10" s="130">
        <f>IFERROR(IF(Q10="Impacto",(M10-(+M10*T10)),IF(Q10="Probabilidad",M10,"")),"")</f>
        <v>0.8</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Alto</v>
      </c>
      <c r="AD10" s="132" t="s">
        <v>136</v>
      </c>
      <c r="AE10" s="133" t="s">
        <v>370</v>
      </c>
      <c r="AF10" s="133" t="s">
        <v>371</v>
      </c>
      <c r="AG10" s="135">
        <v>46022</v>
      </c>
      <c r="AH10" s="135">
        <v>45783</v>
      </c>
      <c r="AI10" s="133" t="s">
        <v>372</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IF(NOT(ISERROR(MATCH(J11,_xlfn.ANCHORARRAY(E22),0))),I24&amp;"Por favor no seleccionar los criterios de impacto",J11)</f>
        <v>0</v>
      </c>
      <c r="L11" s="225"/>
      <c r="M11" s="213"/>
      <c r="N11" s="210"/>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36"/>
      <c r="E16" s="236"/>
      <c r="F16" s="218"/>
      <c r="G16" s="221"/>
      <c r="H16" s="224" t="str">
        <f>IF(G16&lt;=0,"",IF(G16&lt;=2,"Muy Baja",IF(G16&lt;=24,"Baja",IF(G16&lt;=500,"Media",IF(G16&lt;=5000,"Alta","Muy Alta")))))</f>
        <v/>
      </c>
      <c r="I16" s="212" t="str">
        <f>IF(H16="","",IF(H16="Muy Baja",0.2,IF(H16="Baja",0.4,IF(H16="Media",0.6,IF(H16="Alta",0.8,IF(H16="Muy Alta",1,))))))</f>
        <v/>
      </c>
      <c r="J16" s="227"/>
      <c r="K16" s="212">
        <f>IF(NOT(ISERROR(MATCH(J16,'Tabla Impacto'!$B$221:$B$223,0))),'Tabla Impacto'!$F$223&amp;"Por favor no seleccionar los criterios de impacto(Afectación Económica o presupuestal y Pérdida Reputacional)",J16)</f>
        <v>0</v>
      </c>
      <c r="L16" s="224" t="str">
        <f>IF(OR(K16='Tabla Impacto'!$C$11,K16='Tabla Impacto'!$D$11),"Leve",IF(OR(K16='Tabla Impacto'!$C$12,K16='Tabla Impacto'!$D$12),"Menor",IF(OR(K16='Tabla Impacto'!$C$13,K16='Tabla Impacto'!$D$13),"Moderado",IF(OR(K16='Tabla Impacto'!$C$14,K16='Tabla Impacto'!$D$14),"Mayor",IF(OR(K16='Tabla Impacto'!$C$15,K16='Tabla Impacto'!$D$15),"Catastrófico","")))))</f>
        <v/>
      </c>
      <c r="M16" s="212" t="str">
        <f>IF(L16="","",IF(L16="Leve",0.2,IF(L16="Menor",0.4,IF(L16="Moderado",0.6,IF(L16="Mayor",0.8,IF(L16="Catastrófico",1,))))))</f>
        <v/>
      </c>
      <c r="N16" s="209"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37"/>
      <c r="E17" s="237"/>
      <c r="F17" s="219"/>
      <c r="G17" s="222"/>
      <c r="H17" s="225"/>
      <c r="I17" s="213"/>
      <c r="J17" s="228"/>
      <c r="K17" s="213">
        <f>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37"/>
      <c r="E18" s="237"/>
      <c r="F18" s="219"/>
      <c r="G18" s="222"/>
      <c r="H18" s="225"/>
      <c r="I18" s="213"/>
      <c r="J18" s="228"/>
      <c r="K18" s="213">
        <f>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36"/>
      <c r="E19" s="236"/>
      <c r="F19" s="219"/>
      <c r="G19" s="222"/>
      <c r="H19" s="225"/>
      <c r="I19" s="213"/>
      <c r="J19" s="228"/>
      <c r="K19" s="213">
        <f>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37"/>
      <c r="E20" s="237"/>
      <c r="F20" s="219"/>
      <c r="G20" s="222"/>
      <c r="H20" s="225"/>
      <c r="I20" s="213"/>
      <c r="J20" s="228"/>
      <c r="K20" s="213">
        <f>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37"/>
      <c r="E21" s="237"/>
      <c r="F21" s="220"/>
      <c r="G21" s="223"/>
      <c r="H21" s="226"/>
      <c r="I21" s="214"/>
      <c r="J21" s="229"/>
      <c r="K21" s="214">
        <f>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IF(NOT(ISERROR(MATCH(J22,'Tabla Impacto'!$B$221:$B$223,0))),'Tabla Impacto'!$F$223&amp;"Por favor no seleccionar los criterios de impacto(Afectación Económica o presupuestal y Pérdida Reputacional)",J22)</f>
        <v>0</v>
      </c>
      <c r="L22" s="224" t="str">
        <f>IF(OR(K22='Tabla Impacto'!$C$11,K22='Tabla Impacto'!$D$11),"Leve",IF(OR(K22='Tabla Impacto'!$C$12,K22='Tabla Impacto'!$D$12),"Menor",IF(OR(K22='Tabla Impacto'!$C$13,K22='Tabla Impacto'!$D$13),"Moderado",IF(OR(K22='Tabla Impacto'!$C$14,K22='Tabla Impacto'!$D$14),"Mayor",IF(OR(K22='Tabla Impacto'!$C$15,K22='Tabla Impacto'!$D$15),"Catastrófico","")))))</f>
        <v/>
      </c>
      <c r="M22" s="212" t="str">
        <f>IF(L22="","",IF(L22="Leve",0.2,IF(L22="Menor",0.4,IF(L22="Moderado",0.6,IF(L22="Mayor",0.8,IF(L22="Catastrófico",1,))))))</f>
        <v/>
      </c>
      <c r="N22" s="209"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IF(NOT(ISERROR(MATCH(J28,'Tabla Impacto'!$B$221:$B$223,0))),'Tabla Impacto'!$F$223&amp;"Por favor no seleccionar los criterios de impacto(Afectación Económica o presupuestal y Pérdida Reputacional)",J28)</f>
        <v>0</v>
      </c>
      <c r="L28" s="224" t="str">
        <f>IF(OR(K28='Tabla Impacto'!$C$11,K28='Tabla Impacto'!$D$11),"Leve",IF(OR(K28='Tabla Impacto'!$C$12,K28='Tabla Impacto'!$D$12),"Menor",IF(OR(K28='Tabla Impacto'!$C$13,K28='Tabla Impacto'!$D$13),"Moderado",IF(OR(K28='Tabla Impacto'!$C$14,K28='Tabla Impacto'!$D$14),"Mayor",IF(OR(K28='Tabla Impacto'!$C$15,K28='Tabla Impacto'!$D$15),"Catastrófico","")))))</f>
        <v/>
      </c>
      <c r="M28" s="212" t="str">
        <f>IF(L28="","",IF(L28="Leve",0.2,IF(L28="Menor",0.4,IF(L28="Moderado",0.6,IF(L28="Mayor",0.8,IF(L28="Catastrófico",1,))))))</f>
        <v/>
      </c>
      <c r="N28" s="209"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IF(NOT(ISERROR(MATCH(J34,'Tabla Impacto'!$B$221:$B$223,0))),'Tabla Impacto'!$F$223&amp;"Por favor no seleccionar los criterios de impacto(Afectación Económica o presupuestal y Pérdida Reputacional)",J34)</f>
        <v>0</v>
      </c>
      <c r="L34" s="224" t="str">
        <f>IF(OR(K34='Tabla Impacto'!$C$11,K34='Tabla Impacto'!$D$11),"Leve",IF(OR(K34='Tabla Impacto'!$C$12,K34='Tabla Impacto'!$D$12),"Menor",IF(OR(K34='Tabla Impacto'!$C$13,K34='Tabla Impacto'!$D$13),"Moderado",IF(OR(K34='Tabla Impacto'!$C$14,K34='Tabla Impacto'!$D$14),"Mayor",IF(OR(K34='Tabla Impacto'!$C$15,K34='Tabla Impacto'!$D$15),"Catastrófico","")))))</f>
        <v/>
      </c>
      <c r="M34" s="212" t="str">
        <f>IF(L34="","",IF(L34="Leve",0.2,IF(L34="Menor",0.4,IF(L34="Moderado",0.6,IF(L34="Mayor",0.8,IF(L34="Catastrófico",1,))))))</f>
        <v/>
      </c>
      <c r="N34" s="209"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IF(NOT(ISERROR(MATCH(J40,'Tabla Impacto'!$B$221:$B$223,0))),'Tabla Impacto'!$F$223&amp;"Por favor no seleccionar los criterios de impacto(Afectación Económica o presupuestal y Pérdida Reputacional)",J40)</f>
        <v>0</v>
      </c>
      <c r="L40" s="224" t="str">
        <f>IF(OR(K40='Tabla Impacto'!$C$11,K40='Tabla Impacto'!$D$11),"Leve",IF(OR(K40='Tabla Impacto'!$C$12,K40='Tabla Impacto'!$D$12),"Menor",IF(OR(K40='Tabla Impacto'!$C$13,K40='Tabla Impacto'!$D$13),"Moderado",IF(OR(K40='Tabla Impacto'!$C$14,K40='Tabla Impacto'!$D$14),"Mayor",IF(OR(K40='Tabla Impacto'!$C$15,K40='Tabla Impacto'!$D$15),"Catastrófico","")))))</f>
        <v/>
      </c>
      <c r="M40" s="212" t="str">
        <f>IF(L40="","",IF(L40="Leve",0.2,IF(L40="Menor",0.4,IF(L40="Moderado",0.6,IF(L40="Mayor",0.8,IF(L40="Catastrófico",1,))))))</f>
        <v/>
      </c>
      <c r="N40" s="209"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IF(NOT(ISERROR(MATCH(J46,'Tabla Impacto'!$B$221:$B$223,0))),'Tabla Impacto'!$F$223&amp;"Por favor no seleccionar los criterios de impacto(Afectación Económica o presupuestal y Pérdida Reputacional)",J46)</f>
        <v>0</v>
      </c>
      <c r="L46" s="224" t="str">
        <f>IF(OR(K46='Tabla Impacto'!$C$11,K46='Tabla Impacto'!$D$11),"Leve",IF(OR(K46='Tabla Impacto'!$C$12,K46='Tabla Impacto'!$D$12),"Menor",IF(OR(K46='Tabla Impacto'!$C$13,K46='Tabla Impacto'!$D$13),"Moderado",IF(OR(K46='Tabla Impacto'!$C$14,K46='Tabla Impacto'!$D$14),"Mayor",IF(OR(K46='Tabla Impacto'!$C$15,K46='Tabla Impacto'!$D$15),"Catastrófico","")))))</f>
        <v/>
      </c>
      <c r="M46" s="212" t="str">
        <f>IF(L46="","",IF(L46="Leve",0.2,IF(L46="Menor",0.4,IF(L46="Moderado",0.6,IF(L46="Mayor",0.8,IF(L46="Catastrófico",1,))))))</f>
        <v/>
      </c>
      <c r="N46" s="209"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IF(NOT(ISERROR(MATCH(J52,'Tabla Impacto'!$B$221:$B$223,0))),'Tabla Impacto'!$F$223&amp;"Por favor no seleccionar los criterios de impacto(Afectación Económica o presupuestal y Pérdida Reputacional)",J52)</f>
        <v>0</v>
      </c>
      <c r="L52" s="224" t="str">
        <f>IF(OR(K52='Tabla Impacto'!$C$11,K52='Tabla Impacto'!$D$11),"Leve",IF(OR(K52='Tabla Impacto'!$C$12,K52='Tabla Impacto'!$D$12),"Menor",IF(OR(K52='Tabla Impacto'!$C$13,K52='Tabla Impacto'!$D$13),"Moderado",IF(OR(K52='Tabla Impacto'!$C$14,K52='Tabla Impacto'!$D$14),"Mayor",IF(OR(K52='Tabla Impacto'!$C$15,K52='Tabla Impacto'!$D$15),"Catastrófico","")))))</f>
        <v/>
      </c>
      <c r="M52" s="212" t="str">
        <f>IF(L52="","",IF(L52="Leve",0.2,IF(L52="Menor",0.4,IF(L52="Moderado",0.6,IF(L52="Mayor",0.8,IF(L52="Catastrófico",1,))))))</f>
        <v/>
      </c>
      <c r="N52" s="209"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IF(NOT(ISERROR(MATCH(J58,'Tabla Impacto'!$B$221:$B$223,0))),'Tabla Impacto'!$F$223&amp;"Por favor no seleccionar los criterios de impacto(Afectación Económica o presupuestal y Pérdida Reputacional)",J58)</f>
        <v>0</v>
      </c>
      <c r="L58" s="224" t="str">
        <f>IF(OR(K58='Tabla Impacto'!$C$11,K58='Tabla Impacto'!$D$11),"Leve",IF(OR(K58='Tabla Impacto'!$C$12,K58='Tabla Impacto'!$D$12),"Menor",IF(OR(K58='Tabla Impacto'!$C$13,K58='Tabla Impacto'!$D$13),"Moderado",IF(OR(K58='Tabla Impacto'!$C$14,K58='Tabla Impacto'!$D$14),"Mayor",IF(OR(K58='Tabla Impacto'!$C$15,K58='Tabla Impacto'!$D$15),"Catastrófico","")))))</f>
        <v/>
      </c>
      <c r="M58" s="212" t="str">
        <f>IF(L58="","",IF(L58="Leve",0.2,IF(L58="Menor",0.4,IF(L58="Moderado",0.6,IF(L58="Mayor",0.8,IF(L58="Catastrófico",1,))))))</f>
        <v/>
      </c>
      <c r="N58" s="209"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IF(NOT(ISERROR(MATCH(J64,'Tabla Impacto'!$B$221:$B$223,0))),'Tabla Impacto'!$F$223&amp;"Por favor no seleccionar los criterios de impacto(Afectación Económica o presupuestal y Pérdida Reputacional)",J64)</f>
        <v>0</v>
      </c>
      <c r="L64" s="224" t="str">
        <f>IF(OR(K64='Tabla Impacto'!$C$11,K64='Tabla Impacto'!$D$11),"Leve",IF(OR(K64='Tabla Impacto'!$C$12,K64='Tabla Impacto'!$D$12),"Menor",IF(OR(K64='Tabla Impacto'!$C$13,K64='Tabla Impacto'!$D$13),"Moderado",IF(OR(K64='Tabla Impacto'!$C$14,K64='Tabla Impacto'!$D$14),"Mayor",IF(OR(K64='Tabla Impacto'!$C$15,K64='Tabla Impacto'!$D$15),"Catastrófico","")))))</f>
        <v/>
      </c>
      <c r="M64" s="212" t="str">
        <f>IF(L64="","",IF(L64="Leve",0.2,IF(L64="Menor",0.4,IF(L64="Moderado",0.6,IF(L64="Mayor",0.8,IF(L64="Catastrófico",1,))))))</f>
        <v/>
      </c>
      <c r="N64" s="209"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524" priority="231" operator="equal">
      <formula>"Muy Baja"</formula>
    </cfRule>
    <cfRule type="cellIs" dxfId="523" priority="227" operator="equal">
      <formula>"Muy Alta"</formula>
    </cfRule>
    <cfRule type="cellIs" dxfId="522" priority="230" operator="equal">
      <formula>"Baja"</formula>
    </cfRule>
    <cfRule type="cellIs" dxfId="521" priority="229" operator="equal">
      <formula>"Media"</formula>
    </cfRule>
    <cfRule type="cellIs" dxfId="520" priority="228" operator="equal">
      <formula>"Alta"</formula>
    </cfRule>
  </conditionalFormatting>
  <conditionalFormatting sqref="H22">
    <cfRule type="cellIs" dxfId="519" priority="182" operator="equal">
      <formula>"Alta"</formula>
    </cfRule>
    <cfRule type="cellIs" dxfId="518" priority="185" operator="equal">
      <formula>"Muy Baja"</formula>
    </cfRule>
    <cfRule type="cellIs" dxfId="517" priority="181" operator="equal">
      <formula>"Muy Alta"</formula>
    </cfRule>
    <cfRule type="cellIs" dxfId="516" priority="184" operator="equal">
      <formula>"Baja"</formula>
    </cfRule>
    <cfRule type="cellIs" dxfId="515" priority="183" operator="equal">
      <formula>"Media"</formula>
    </cfRule>
  </conditionalFormatting>
  <conditionalFormatting sqref="H28">
    <cfRule type="cellIs" dxfId="514" priority="162" operator="equal">
      <formula>"Muy Baja"</formula>
    </cfRule>
    <cfRule type="cellIs" dxfId="513" priority="160" operator="equal">
      <formula>"Media"</formula>
    </cfRule>
    <cfRule type="cellIs" dxfId="512" priority="158" operator="equal">
      <formula>"Muy Alta"</formula>
    </cfRule>
    <cfRule type="cellIs" dxfId="511" priority="159" operator="equal">
      <formula>"Alta"</formula>
    </cfRule>
    <cfRule type="cellIs" dxfId="510" priority="161" operator="equal">
      <formula>"Baja"</formula>
    </cfRule>
  </conditionalFormatting>
  <conditionalFormatting sqref="H34">
    <cfRule type="cellIs" dxfId="509" priority="136" operator="equal">
      <formula>"Alta"</formula>
    </cfRule>
    <cfRule type="cellIs" dxfId="508" priority="135" operator="equal">
      <formula>"Muy Alta"</formula>
    </cfRule>
    <cfRule type="cellIs" dxfId="507" priority="137" operator="equal">
      <formula>"Media"</formula>
    </cfRule>
    <cfRule type="cellIs" dxfId="506" priority="138" operator="equal">
      <formula>"Baja"</formula>
    </cfRule>
    <cfRule type="cellIs" dxfId="505" priority="139" operator="equal">
      <formula>"Muy Baja"</formula>
    </cfRule>
  </conditionalFormatting>
  <conditionalFormatting sqref="H40">
    <cfRule type="cellIs" dxfId="504" priority="112" operator="equal">
      <formula>"Muy Alta"</formula>
    </cfRule>
    <cfRule type="cellIs" dxfId="503" priority="114" operator="equal">
      <formula>"Media"</formula>
    </cfRule>
    <cfRule type="cellIs" dxfId="502" priority="116" operator="equal">
      <formula>"Muy Baja"</formula>
    </cfRule>
    <cfRule type="cellIs" dxfId="501" priority="115" operator="equal">
      <formula>"Baja"</formula>
    </cfRule>
    <cfRule type="cellIs" dxfId="500" priority="113" operator="equal">
      <formula>"Alta"</formula>
    </cfRule>
  </conditionalFormatting>
  <conditionalFormatting sqref="H46">
    <cfRule type="cellIs" dxfId="499" priority="93" operator="equal">
      <formula>"Muy Baja"</formula>
    </cfRule>
    <cfRule type="cellIs" dxfId="498" priority="89" operator="equal">
      <formula>"Muy Alta"</formula>
    </cfRule>
    <cfRule type="cellIs" dxfId="497" priority="90" operator="equal">
      <formula>"Alta"</formula>
    </cfRule>
    <cfRule type="cellIs" dxfId="496" priority="91" operator="equal">
      <formula>"Media"</formula>
    </cfRule>
    <cfRule type="cellIs" dxfId="495" priority="92" operator="equal">
      <formula>"Baja"</formula>
    </cfRule>
  </conditionalFormatting>
  <conditionalFormatting sqref="H52">
    <cfRule type="cellIs" dxfId="494" priority="66" operator="equal">
      <formula>"Muy Alta"</formula>
    </cfRule>
    <cfRule type="cellIs" dxfId="493" priority="68" operator="equal">
      <formula>"Media"</formula>
    </cfRule>
    <cfRule type="cellIs" dxfId="492" priority="69" operator="equal">
      <formula>"Baja"</formula>
    </cfRule>
    <cfRule type="cellIs" dxfId="491" priority="70" operator="equal">
      <formula>"Muy Baja"</formula>
    </cfRule>
    <cfRule type="cellIs" dxfId="490" priority="67" operator="equal">
      <formula>"Alta"</formula>
    </cfRule>
  </conditionalFormatting>
  <conditionalFormatting sqref="H58">
    <cfRule type="cellIs" dxfId="489" priority="46" operator="equal">
      <formula>"Baja"</formula>
    </cfRule>
    <cfRule type="cellIs" dxfId="488" priority="43" operator="equal">
      <formula>"Muy Alta"</formula>
    </cfRule>
    <cfRule type="cellIs" dxfId="487" priority="44" operator="equal">
      <formula>"Alta"</formula>
    </cfRule>
    <cfRule type="cellIs" dxfId="486" priority="45" operator="equal">
      <formula>"Media"</formula>
    </cfRule>
    <cfRule type="cellIs" dxfId="485" priority="47" operator="equal">
      <formula>"Muy Baja"</formula>
    </cfRule>
  </conditionalFormatting>
  <conditionalFormatting sqref="H64">
    <cfRule type="cellIs" dxfId="484" priority="24" operator="equal">
      <formula>"Muy Baja"</formula>
    </cfRule>
    <cfRule type="cellIs" dxfId="483" priority="20" operator="equal">
      <formula>"Muy Alta"</formula>
    </cfRule>
    <cfRule type="cellIs" dxfId="482" priority="23" operator="equal">
      <formula>"Baja"</formula>
    </cfRule>
    <cfRule type="cellIs" dxfId="481" priority="22" operator="equal">
      <formula>"Media"</formula>
    </cfRule>
    <cfRule type="cellIs" dxfId="480" priority="21" operator="equal">
      <formula>"Alta"</formula>
    </cfRule>
  </conditionalFormatting>
  <conditionalFormatting sqref="K10:K69">
    <cfRule type="containsText" dxfId="479" priority="1" operator="containsText" text="❌">
      <formula>NOT(ISERROR(SEARCH("❌",K10)))</formula>
    </cfRule>
  </conditionalFormatting>
  <conditionalFormatting sqref="L10 L16 L22 L28 L34 L40 L46 L52 L58 L64">
    <cfRule type="cellIs" dxfId="478" priority="226" operator="equal">
      <formula>"Leve"</formula>
    </cfRule>
    <cfRule type="cellIs" dxfId="477" priority="222" operator="equal">
      <formula>"Catastrófico"</formula>
    </cfRule>
    <cfRule type="cellIs" dxfId="476" priority="223" operator="equal">
      <formula>"Mayor"</formula>
    </cfRule>
    <cfRule type="cellIs" dxfId="475" priority="224" operator="equal">
      <formula>"Moderado"</formula>
    </cfRule>
    <cfRule type="cellIs" dxfId="474" priority="225" operator="equal">
      <formula>"Menor"</formula>
    </cfRule>
  </conditionalFormatting>
  <conditionalFormatting sqref="N10">
    <cfRule type="cellIs" dxfId="473" priority="221" operator="equal">
      <formula>"Bajo"</formula>
    </cfRule>
    <cfRule type="cellIs" dxfId="472" priority="218" operator="equal">
      <formula>"Extremo"</formula>
    </cfRule>
    <cfRule type="cellIs" dxfId="471" priority="219" operator="equal">
      <formula>"Alto"</formula>
    </cfRule>
    <cfRule type="cellIs" dxfId="470" priority="220" operator="equal">
      <formula>"Moderado"</formula>
    </cfRule>
  </conditionalFormatting>
  <conditionalFormatting sqref="N16">
    <cfRule type="cellIs" dxfId="469" priority="200" operator="equal">
      <formula>"Extremo"</formula>
    </cfRule>
    <cfRule type="cellIs" dxfId="468" priority="203" operator="equal">
      <formula>"Bajo"</formula>
    </cfRule>
    <cfRule type="cellIs" dxfId="467" priority="202" operator="equal">
      <formula>"Moderado"</formula>
    </cfRule>
    <cfRule type="cellIs" dxfId="466" priority="201" operator="equal">
      <formula>"Alto"</formula>
    </cfRule>
  </conditionalFormatting>
  <conditionalFormatting sqref="N22">
    <cfRule type="cellIs" dxfId="465" priority="180" operator="equal">
      <formula>"Bajo"</formula>
    </cfRule>
    <cfRule type="cellIs" dxfId="464" priority="177" operator="equal">
      <formula>"Extremo"</formula>
    </cfRule>
    <cfRule type="cellIs" dxfId="463" priority="178" operator="equal">
      <formula>"Alto"</formula>
    </cfRule>
    <cfRule type="cellIs" dxfId="462" priority="179" operator="equal">
      <formula>"Moderado"</formula>
    </cfRule>
  </conditionalFormatting>
  <conditionalFormatting sqref="N28">
    <cfRule type="cellIs" dxfId="461" priority="154" operator="equal">
      <formula>"Extremo"</formula>
    </cfRule>
    <cfRule type="cellIs" dxfId="460" priority="155" operator="equal">
      <formula>"Alto"</formula>
    </cfRule>
    <cfRule type="cellIs" dxfId="459" priority="156" operator="equal">
      <formula>"Moderado"</formula>
    </cfRule>
    <cfRule type="cellIs" dxfId="458" priority="157" operator="equal">
      <formula>"Bajo"</formula>
    </cfRule>
  </conditionalFormatting>
  <conditionalFormatting sqref="N34">
    <cfRule type="cellIs" dxfId="457" priority="132" operator="equal">
      <formula>"Alto"</formula>
    </cfRule>
    <cfRule type="cellIs" dxfId="456" priority="131" operator="equal">
      <formula>"Extremo"</formula>
    </cfRule>
    <cfRule type="cellIs" dxfId="455" priority="133" operator="equal">
      <formula>"Moderado"</formula>
    </cfRule>
    <cfRule type="cellIs" dxfId="454" priority="134" operator="equal">
      <formula>"Bajo"</formula>
    </cfRule>
  </conditionalFormatting>
  <conditionalFormatting sqref="N40">
    <cfRule type="cellIs" dxfId="453" priority="110" operator="equal">
      <formula>"Moderado"</formula>
    </cfRule>
    <cfRule type="cellIs" dxfId="452" priority="109" operator="equal">
      <formula>"Alto"</formula>
    </cfRule>
    <cfRule type="cellIs" dxfId="451" priority="111" operator="equal">
      <formula>"Bajo"</formula>
    </cfRule>
    <cfRule type="cellIs" dxfId="450" priority="108" operator="equal">
      <formula>"Extremo"</formula>
    </cfRule>
  </conditionalFormatting>
  <conditionalFormatting sqref="N46">
    <cfRule type="cellIs" dxfId="449" priority="88" operator="equal">
      <formula>"Bajo"</formula>
    </cfRule>
    <cfRule type="cellIs" dxfId="448" priority="87" operator="equal">
      <formula>"Moderado"</formula>
    </cfRule>
    <cfRule type="cellIs" dxfId="447" priority="86" operator="equal">
      <formula>"Alto"</formula>
    </cfRule>
    <cfRule type="cellIs" dxfId="446" priority="85" operator="equal">
      <formula>"Extremo"</formula>
    </cfRule>
  </conditionalFormatting>
  <conditionalFormatting sqref="N52">
    <cfRule type="cellIs" dxfId="445" priority="62" operator="equal">
      <formula>"Extremo"</formula>
    </cfRule>
    <cfRule type="cellIs" dxfId="444" priority="63" operator="equal">
      <formula>"Alto"</formula>
    </cfRule>
    <cfRule type="cellIs" dxfId="443" priority="65" operator="equal">
      <formula>"Bajo"</formula>
    </cfRule>
    <cfRule type="cellIs" dxfId="442" priority="64" operator="equal">
      <formula>"Moderado"</formula>
    </cfRule>
  </conditionalFormatting>
  <conditionalFormatting sqref="N58">
    <cfRule type="cellIs" dxfId="441" priority="39" operator="equal">
      <formula>"Extremo"</formula>
    </cfRule>
    <cfRule type="cellIs" dxfId="440" priority="40" operator="equal">
      <formula>"Alto"</formula>
    </cfRule>
    <cfRule type="cellIs" dxfId="439" priority="42" operator="equal">
      <formula>"Bajo"</formula>
    </cfRule>
    <cfRule type="cellIs" dxfId="438" priority="41" operator="equal">
      <formula>"Moderado"</formula>
    </cfRule>
  </conditionalFormatting>
  <conditionalFormatting sqref="N64">
    <cfRule type="cellIs" dxfId="437" priority="16" operator="equal">
      <formula>"Extremo"</formula>
    </cfRule>
    <cfRule type="cellIs" dxfId="436" priority="19" operator="equal">
      <formula>"Bajo"</formula>
    </cfRule>
    <cfRule type="cellIs" dxfId="435" priority="18" operator="equal">
      <formula>"Moderado"</formula>
    </cfRule>
    <cfRule type="cellIs" dxfId="434" priority="17" operator="equal">
      <formula>"Alto"</formula>
    </cfRule>
  </conditionalFormatting>
  <conditionalFormatting sqref="Y10:Y69">
    <cfRule type="cellIs" dxfId="433" priority="15" operator="equal">
      <formula>"Muy Baja"</formula>
    </cfRule>
    <cfRule type="cellIs" dxfId="432" priority="13" operator="equal">
      <formula>"Media"</formula>
    </cfRule>
    <cfRule type="cellIs" dxfId="431" priority="12" operator="equal">
      <formula>"Alta"</formula>
    </cfRule>
    <cfRule type="cellIs" dxfId="430" priority="11" operator="equal">
      <formula>"Muy Alta"</formula>
    </cfRule>
    <cfRule type="cellIs" dxfId="429" priority="14" operator="equal">
      <formula>"Baja"</formula>
    </cfRule>
  </conditionalFormatting>
  <conditionalFormatting sqref="AA10:AA69">
    <cfRule type="cellIs" dxfId="428" priority="10" operator="equal">
      <formula>"Leve"</formula>
    </cfRule>
    <cfRule type="cellIs" dxfId="427" priority="9" operator="equal">
      <formula>"Menor"</formula>
    </cfRule>
    <cfRule type="cellIs" dxfId="426" priority="7" operator="equal">
      <formula>"Mayor"</formula>
    </cfRule>
    <cfRule type="cellIs" dxfId="425" priority="6" operator="equal">
      <formula>"Catastrófico"</formula>
    </cfRule>
    <cfRule type="cellIs" dxfId="424" priority="8" operator="equal">
      <formula>"Moderado"</formula>
    </cfRule>
  </conditionalFormatting>
  <conditionalFormatting sqref="AC10:AC69">
    <cfRule type="cellIs" dxfId="423" priority="2" operator="equal">
      <formula>"Extremo"</formula>
    </cfRule>
    <cfRule type="cellIs" dxfId="422" priority="5" operator="equal">
      <formula>"Bajo"</formula>
    </cfRule>
    <cfRule type="cellIs" dxfId="421" priority="4" operator="equal">
      <formula>"Moderado"</formula>
    </cfRule>
    <cfRule type="cellIs" dxfId="420"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A00-000000000000}">
          <x14:formula1>
            <xm:f>'Tabla Valoración controles'!$D$4:$D$6</xm:f>
          </x14:formula1>
          <xm:sqref>R10:R69</xm:sqref>
        </x14:dataValidation>
        <x14:dataValidation type="list" allowBlank="1" showInputMessage="1" showErrorMessage="1" xr:uid="{00000000-0002-0000-0A00-000001000000}">
          <x14:formula1>
            <xm:f>'Tabla Valoración controles'!$D$7:$D$8</xm:f>
          </x14:formula1>
          <xm:sqref>S10:S69</xm:sqref>
        </x14:dataValidation>
        <x14:dataValidation type="list" allowBlank="1" showInputMessage="1" showErrorMessage="1" xr:uid="{00000000-0002-0000-0A00-000002000000}">
          <x14:formula1>
            <xm:f>'Tabla Valoración controles'!$D$9:$D$10</xm:f>
          </x14:formula1>
          <xm:sqref>U10:U69</xm:sqref>
        </x14:dataValidation>
        <x14:dataValidation type="list" allowBlank="1" showInputMessage="1" showErrorMessage="1" xr:uid="{00000000-0002-0000-0A00-000003000000}">
          <x14:formula1>
            <xm:f>'Tabla Valoración controles'!$D$11:$D$12</xm:f>
          </x14:formula1>
          <xm:sqref>V10:V69</xm:sqref>
        </x14:dataValidation>
        <x14:dataValidation type="list" allowBlank="1" showInputMessage="1" showErrorMessage="1" xr:uid="{00000000-0002-0000-0A00-000004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A00-000005000000}">
          <x14:formula1>
            <xm:f>'Tabla Valoración controles'!$D$13:$D$14</xm:f>
          </x14:formula1>
          <xm:sqref>W10:W69</xm:sqref>
        </x14:dataValidation>
        <x14:dataValidation type="list" allowBlank="1" showInputMessage="1" showErrorMessage="1" xr:uid="{00000000-0002-0000-0A00-000006000000}">
          <x14:formula1>
            <xm:f>'Opciones Tratamiento'!$B$13:$B$19</xm:f>
          </x14:formula1>
          <xm:sqref>F10:F69</xm:sqref>
        </x14:dataValidation>
        <x14:dataValidation type="list" allowBlank="1" showInputMessage="1" showErrorMessage="1" xr:uid="{00000000-0002-0000-0A00-000007000000}">
          <x14:formula1>
            <xm:f>'Opciones Tratamiento'!$E$2:$E$4</xm:f>
          </x14:formula1>
          <xm:sqref>B10:B69</xm:sqref>
        </x14:dataValidation>
        <x14:dataValidation type="list" allowBlank="1" showInputMessage="1" showErrorMessage="1" xr:uid="{00000000-0002-0000-0A00-000008000000}">
          <x14:formula1>
            <xm:f>'Opciones Tratamiento'!$B$2:$B$5</xm:f>
          </x14:formula1>
          <xm:sqref>AD10:AD69</xm:sqref>
        </x14:dataValidation>
        <x14:dataValidation type="list" allowBlank="1" showInputMessage="1" showErrorMessage="1" xr:uid="{00000000-0002-0000-0A00-000009000000}">
          <x14:formula1>
            <xm:f>'Tabla Impacto'!$F$210:$F$221</xm:f>
          </x14:formula1>
          <xm:sqref>J10:J69</xm:sqref>
        </x14:dataValidation>
        <x14:dataValidation type="custom" allowBlank="1" showInputMessage="1" showErrorMessage="1" error="Recuerde que las acciones se generan bajo la medida de mitigar el riesgo" xr:uid="{00000000-0002-0000-0A00-00000A000000}">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r:uid="{00000000-0002-0000-0A00-00000B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A00-00000C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A00-00000D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A00-00000E000000}">
          <x14:formula1>
            <xm:f>IF(OR(AD10='Opciones Tratamiento'!$B$2,AD10='Opciones Tratamiento'!$B$3,AD10='Opciones Tratamiento'!$B$4),ISBLANK(AD10),ISTEXT(AD10))</xm:f>
          </x14:formula1>
          <xm:sqref>AI10:AI69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BP72"/>
  <sheetViews>
    <sheetView topLeftCell="L9" zoomScale="59" zoomScaleNormal="59" workbookViewId="0">
      <selection activeCell="AG10" sqref="AG10:AH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350</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348</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349</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132</v>
      </c>
      <c r="C10" s="218" t="s">
        <v>300</v>
      </c>
      <c r="D10" s="218" t="s">
        <v>299</v>
      </c>
      <c r="E10" s="230" t="s">
        <v>374</v>
      </c>
      <c r="F10" s="218" t="s">
        <v>123</v>
      </c>
      <c r="G10" s="221">
        <v>200</v>
      </c>
      <c r="H10" s="224" t="str">
        <f>IF(G10&lt;=0,"",IF(G10&lt;=2,"Muy Baja",IF(G10&lt;=24,"Baja",IF(G10&lt;=500,"Media",IF(G10&lt;=5000,"Alta","Muy Alta")))))</f>
        <v>Media</v>
      </c>
      <c r="I10" s="212">
        <f>IF(H10="","",IF(H10="Muy Baja",0.2,IF(H10="Baja",0.4,IF(H10="Media",0.6,IF(H10="Alta",0.8,IF(H10="Muy Alta",1,))))))</f>
        <v>0.6</v>
      </c>
      <c r="J10" s="227" t="s">
        <v>155</v>
      </c>
      <c r="K10" s="212" t="str">
        <f>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4" t="str">
        <f>IF(OR(K10='Tabla Impacto'!$C$11,K10='Tabla Impacto'!$D$11),"Leve",IF(OR(K10='Tabla Impacto'!$C$12,K10='Tabla Impacto'!$D$12),"Menor",IF(OR(K10='Tabla Impacto'!$C$13,K10='Tabla Impacto'!$D$13),"Moderado",IF(OR(K10='Tabla Impacto'!$C$14,K10='Tabla Impacto'!$D$14),"Mayor",IF(OR(K10='Tabla Impacto'!$C$15,K10='Tabla Impacto'!$D$15),"Catastrófico","")))))</f>
        <v>Moderado</v>
      </c>
      <c r="M10" s="212">
        <f>IF(L10="","",IF(L10="Leve",0.2,IF(L10="Menor",0.4,IF(L10="Moderado",0.6,IF(L10="Mayor",0.8,IF(L10="Catastrófico",1,))))))</f>
        <v>0.6</v>
      </c>
      <c r="N10" s="209"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301</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IFERROR(IF(AB10="","",IF(AB10&lt;=0.2,"Leve",IF(AB10&lt;=0.4,"Menor",IF(AB10&lt;=0.6,"Moderado",IF(AB10&lt;=0.8,"Mayor","Catastrófico"))))),"")</f>
        <v>Moderado</v>
      </c>
      <c r="AB10" s="130">
        <f>IFERROR(IF(Q10="Impacto",(M10-(+M10*T10)),IF(Q10="Probabilidad",M10,"")),"")</f>
        <v>0.6</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376</v>
      </c>
      <c r="AF10" s="133" t="s">
        <v>257</v>
      </c>
      <c r="AG10" s="135">
        <v>46022</v>
      </c>
      <c r="AH10" s="135">
        <v>45783</v>
      </c>
      <c r="AI10" s="133" t="s">
        <v>375</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IF(NOT(ISERROR(MATCH(J11,_xlfn.ANCHORARRAY(E22),0))),I24&amp;"Por favor no seleccionar los criterios de impacto",J11)</f>
        <v>0</v>
      </c>
      <c r="L11" s="225"/>
      <c r="M11" s="213"/>
      <c r="N11" s="210"/>
      <c r="O11" s="123">
        <v>2</v>
      </c>
      <c r="P11" s="124" t="s">
        <v>302</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20</v>
      </c>
      <c r="V11" s="126" t="s">
        <v>22</v>
      </c>
      <c r="W11" s="126" t="s">
        <v>119</v>
      </c>
      <c r="X11" s="128">
        <f>IFERROR(IF(AND(Q10="Probabilidad",Q11="Probabilidad"),(Z10-(+Z10*T11)),IF(Q11="Probabilidad",(I10-(+I10*T11)),IF(Q11="Impacto",Z10,""))),"")</f>
        <v>0.216</v>
      </c>
      <c r="Y11" s="129" t="str">
        <f t="shared" ref="Y11:Y69" si="1">IFERROR(IF(X11="","",IF(X11&lt;=0.2,"Muy Baja",IF(X11&lt;=0.4,"Baja",IF(X11&lt;=0.6,"Media",IF(X11&lt;=0.8,"Alta","Muy Alta"))))),"")</f>
        <v>Baja</v>
      </c>
      <c r="Z11" s="130">
        <f t="shared" ref="Z11:Z15" si="2">+X11</f>
        <v>0.216</v>
      </c>
      <c r="AA11" s="129" t="str">
        <f t="shared" ref="AA11:AA69" si="3">IFERROR(IF(AB11="","",IF(AB11&lt;=0.2,"Leve",IF(AB11&lt;=0.4,"Menor",IF(AB11&lt;=0.6,"Moderado",IF(AB11&lt;=0.8,"Mayor","Catastrófico"))))),"")</f>
        <v>Moderado</v>
      </c>
      <c r="AB11" s="130">
        <f>IFERROR(IF(AND(Q10="Impacto",Q11="Impacto"),(AB10-(+AB10*T11)),IF(Q11="Impacto",($M$10-(+$M$10*T11)),IF(Q11="Probabilidad",AB10,""))),"")</f>
        <v>0.6</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393</v>
      </c>
      <c r="AF11" s="133" t="s">
        <v>257</v>
      </c>
      <c r="AG11" s="135">
        <v>46022</v>
      </c>
      <c r="AH11" s="135">
        <v>45783</v>
      </c>
      <c r="AI11" s="133" t="s">
        <v>394</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36"/>
      <c r="E16" s="236"/>
      <c r="F16" s="218"/>
      <c r="G16" s="221"/>
      <c r="H16" s="224" t="str">
        <f>IF(G16&lt;=0,"",IF(G16&lt;=2,"Muy Baja",IF(G16&lt;=24,"Baja",IF(G16&lt;=500,"Media",IF(G16&lt;=5000,"Alta","Muy Alta")))))</f>
        <v/>
      </c>
      <c r="I16" s="212" t="str">
        <f>IF(H16="","",IF(H16="Muy Baja",0.2,IF(H16="Baja",0.4,IF(H16="Media",0.6,IF(H16="Alta",0.8,IF(H16="Muy Alta",1,))))))</f>
        <v/>
      </c>
      <c r="J16" s="227"/>
      <c r="K16" s="212">
        <f>IF(NOT(ISERROR(MATCH(J16,'Tabla Impacto'!$B$221:$B$223,0))),'Tabla Impacto'!$F$223&amp;"Por favor no seleccionar los criterios de impacto(Afectación Económica o presupuestal y Pérdida Reputacional)",J16)</f>
        <v>0</v>
      </c>
      <c r="L16" s="224" t="str">
        <f>IF(OR(K16='Tabla Impacto'!$C$11,K16='Tabla Impacto'!$D$11),"Leve",IF(OR(K16='Tabla Impacto'!$C$12,K16='Tabla Impacto'!$D$12),"Menor",IF(OR(K16='Tabla Impacto'!$C$13,K16='Tabla Impacto'!$D$13),"Moderado",IF(OR(K16='Tabla Impacto'!$C$14,K16='Tabla Impacto'!$D$14),"Mayor",IF(OR(K16='Tabla Impacto'!$C$15,K16='Tabla Impacto'!$D$15),"Catastrófico","")))))</f>
        <v/>
      </c>
      <c r="M16" s="212" t="str">
        <f>IF(L16="","",IF(L16="Leve",0.2,IF(L16="Menor",0.4,IF(L16="Moderado",0.6,IF(L16="Mayor",0.8,IF(L16="Catastrófico",1,))))))</f>
        <v/>
      </c>
      <c r="N16" s="209"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37"/>
      <c r="E17" s="237"/>
      <c r="F17" s="219"/>
      <c r="G17" s="222"/>
      <c r="H17" s="225"/>
      <c r="I17" s="213"/>
      <c r="J17" s="228"/>
      <c r="K17" s="213">
        <f>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37"/>
      <c r="E18" s="237"/>
      <c r="F18" s="219"/>
      <c r="G18" s="222"/>
      <c r="H18" s="225"/>
      <c r="I18" s="213"/>
      <c r="J18" s="228"/>
      <c r="K18" s="213">
        <f>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36"/>
      <c r="E19" s="236"/>
      <c r="F19" s="219"/>
      <c r="G19" s="222"/>
      <c r="H19" s="225"/>
      <c r="I19" s="213"/>
      <c r="J19" s="228"/>
      <c r="K19" s="213">
        <f>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37"/>
      <c r="E20" s="237"/>
      <c r="F20" s="219"/>
      <c r="G20" s="222"/>
      <c r="H20" s="225"/>
      <c r="I20" s="213"/>
      <c r="J20" s="228"/>
      <c r="K20" s="213">
        <f>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37"/>
      <c r="E21" s="237"/>
      <c r="F21" s="220"/>
      <c r="G21" s="223"/>
      <c r="H21" s="226"/>
      <c r="I21" s="214"/>
      <c r="J21" s="229"/>
      <c r="K21" s="214">
        <f>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IF(NOT(ISERROR(MATCH(J22,'Tabla Impacto'!$B$221:$B$223,0))),'Tabla Impacto'!$F$223&amp;"Por favor no seleccionar los criterios de impacto(Afectación Económica o presupuestal y Pérdida Reputacional)",J22)</f>
        <v>0</v>
      </c>
      <c r="L22" s="224" t="str">
        <f>IF(OR(K22='Tabla Impacto'!$C$11,K22='Tabla Impacto'!$D$11),"Leve",IF(OR(K22='Tabla Impacto'!$C$12,K22='Tabla Impacto'!$D$12),"Menor",IF(OR(K22='Tabla Impacto'!$C$13,K22='Tabla Impacto'!$D$13),"Moderado",IF(OR(K22='Tabla Impacto'!$C$14,K22='Tabla Impacto'!$D$14),"Mayor",IF(OR(K22='Tabla Impacto'!$C$15,K22='Tabla Impacto'!$D$15),"Catastrófico","")))))</f>
        <v/>
      </c>
      <c r="M22" s="212" t="str">
        <f>IF(L22="","",IF(L22="Leve",0.2,IF(L22="Menor",0.4,IF(L22="Moderado",0.6,IF(L22="Mayor",0.8,IF(L22="Catastrófico",1,))))))</f>
        <v/>
      </c>
      <c r="N22" s="209"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IF(NOT(ISERROR(MATCH(J28,'Tabla Impacto'!$B$221:$B$223,0))),'Tabla Impacto'!$F$223&amp;"Por favor no seleccionar los criterios de impacto(Afectación Económica o presupuestal y Pérdida Reputacional)",J28)</f>
        <v>0</v>
      </c>
      <c r="L28" s="224" t="str">
        <f>IF(OR(K28='Tabla Impacto'!$C$11,K28='Tabla Impacto'!$D$11),"Leve",IF(OR(K28='Tabla Impacto'!$C$12,K28='Tabla Impacto'!$D$12),"Menor",IF(OR(K28='Tabla Impacto'!$C$13,K28='Tabla Impacto'!$D$13),"Moderado",IF(OR(K28='Tabla Impacto'!$C$14,K28='Tabla Impacto'!$D$14),"Mayor",IF(OR(K28='Tabla Impacto'!$C$15,K28='Tabla Impacto'!$D$15),"Catastrófico","")))))</f>
        <v/>
      </c>
      <c r="M28" s="212" t="str">
        <f>IF(L28="","",IF(L28="Leve",0.2,IF(L28="Menor",0.4,IF(L28="Moderado",0.6,IF(L28="Mayor",0.8,IF(L28="Catastrófico",1,))))))</f>
        <v/>
      </c>
      <c r="N28" s="209"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IF(NOT(ISERROR(MATCH(J34,'Tabla Impacto'!$B$221:$B$223,0))),'Tabla Impacto'!$F$223&amp;"Por favor no seleccionar los criterios de impacto(Afectación Económica o presupuestal y Pérdida Reputacional)",J34)</f>
        <v>0</v>
      </c>
      <c r="L34" s="224" t="str">
        <f>IF(OR(K34='Tabla Impacto'!$C$11,K34='Tabla Impacto'!$D$11),"Leve",IF(OR(K34='Tabla Impacto'!$C$12,K34='Tabla Impacto'!$D$12),"Menor",IF(OR(K34='Tabla Impacto'!$C$13,K34='Tabla Impacto'!$D$13),"Moderado",IF(OR(K34='Tabla Impacto'!$C$14,K34='Tabla Impacto'!$D$14),"Mayor",IF(OR(K34='Tabla Impacto'!$C$15,K34='Tabla Impacto'!$D$15),"Catastrófico","")))))</f>
        <v/>
      </c>
      <c r="M34" s="212" t="str">
        <f>IF(L34="","",IF(L34="Leve",0.2,IF(L34="Menor",0.4,IF(L34="Moderado",0.6,IF(L34="Mayor",0.8,IF(L34="Catastrófico",1,))))))</f>
        <v/>
      </c>
      <c r="N34" s="209"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IF(NOT(ISERROR(MATCH(J40,'Tabla Impacto'!$B$221:$B$223,0))),'Tabla Impacto'!$F$223&amp;"Por favor no seleccionar los criterios de impacto(Afectación Económica o presupuestal y Pérdida Reputacional)",J40)</f>
        <v>0</v>
      </c>
      <c r="L40" s="224" t="str">
        <f>IF(OR(K40='Tabla Impacto'!$C$11,K40='Tabla Impacto'!$D$11),"Leve",IF(OR(K40='Tabla Impacto'!$C$12,K40='Tabla Impacto'!$D$12),"Menor",IF(OR(K40='Tabla Impacto'!$C$13,K40='Tabla Impacto'!$D$13),"Moderado",IF(OR(K40='Tabla Impacto'!$C$14,K40='Tabla Impacto'!$D$14),"Mayor",IF(OR(K40='Tabla Impacto'!$C$15,K40='Tabla Impacto'!$D$15),"Catastrófico","")))))</f>
        <v/>
      </c>
      <c r="M40" s="212" t="str">
        <f>IF(L40="","",IF(L40="Leve",0.2,IF(L40="Menor",0.4,IF(L40="Moderado",0.6,IF(L40="Mayor",0.8,IF(L40="Catastrófico",1,))))))</f>
        <v/>
      </c>
      <c r="N40" s="209"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IF(NOT(ISERROR(MATCH(J46,'Tabla Impacto'!$B$221:$B$223,0))),'Tabla Impacto'!$F$223&amp;"Por favor no seleccionar los criterios de impacto(Afectación Económica o presupuestal y Pérdida Reputacional)",J46)</f>
        <v>0</v>
      </c>
      <c r="L46" s="224" t="str">
        <f>IF(OR(K46='Tabla Impacto'!$C$11,K46='Tabla Impacto'!$D$11),"Leve",IF(OR(K46='Tabla Impacto'!$C$12,K46='Tabla Impacto'!$D$12),"Menor",IF(OR(K46='Tabla Impacto'!$C$13,K46='Tabla Impacto'!$D$13),"Moderado",IF(OR(K46='Tabla Impacto'!$C$14,K46='Tabla Impacto'!$D$14),"Mayor",IF(OR(K46='Tabla Impacto'!$C$15,K46='Tabla Impacto'!$D$15),"Catastrófico","")))))</f>
        <v/>
      </c>
      <c r="M46" s="212" t="str">
        <f>IF(L46="","",IF(L46="Leve",0.2,IF(L46="Menor",0.4,IF(L46="Moderado",0.6,IF(L46="Mayor",0.8,IF(L46="Catastrófico",1,))))))</f>
        <v/>
      </c>
      <c r="N46" s="209"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IF(NOT(ISERROR(MATCH(J52,'Tabla Impacto'!$B$221:$B$223,0))),'Tabla Impacto'!$F$223&amp;"Por favor no seleccionar los criterios de impacto(Afectación Económica o presupuestal y Pérdida Reputacional)",J52)</f>
        <v>0</v>
      </c>
      <c r="L52" s="224" t="str">
        <f>IF(OR(K52='Tabla Impacto'!$C$11,K52='Tabla Impacto'!$D$11),"Leve",IF(OR(K52='Tabla Impacto'!$C$12,K52='Tabla Impacto'!$D$12),"Menor",IF(OR(K52='Tabla Impacto'!$C$13,K52='Tabla Impacto'!$D$13),"Moderado",IF(OR(K52='Tabla Impacto'!$C$14,K52='Tabla Impacto'!$D$14),"Mayor",IF(OR(K52='Tabla Impacto'!$C$15,K52='Tabla Impacto'!$D$15),"Catastrófico","")))))</f>
        <v/>
      </c>
      <c r="M52" s="212" t="str">
        <f>IF(L52="","",IF(L52="Leve",0.2,IF(L52="Menor",0.4,IF(L52="Moderado",0.6,IF(L52="Mayor",0.8,IF(L52="Catastrófico",1,))))))</f>
        <v/>
      </c>
      <c r="N52" s="209"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IF(NOT(ISERROR(MATCH(J58,'Tabla Impacto'!$B$221:$B$223,0))),'Tabla Impacto'!$F$223&amp;"Por favor no seleccionar los criterios de impacto(Afectación Económica o presupuestal y Pérdida Reputacional)",J58)</f>
        <v>0</v>
      </c>
      <c r="L58" s="224" t="str">
        <f>IF(OR(K58='Tabla Impacto'!$C$11,K58='Tabla Impacto'!$D$11),"Leve",IF(OR(K58='Tabla Impacto'!$C$12,K58='Tabla Impacto'!$D$12),"Menor",IF(OR(K58='Tabla Impacto'!$C$13,K58='Tabla Impacto'!$D$13),"Moderado",IF(OR(K58='Tabla Impacto'!$C$14,K58='Tabla Impacto'!$D$14),"Mayor",IF(OR(K58='Tabla Impacto'!$C$15,K58='Tabla Impacto'!$D$15),"Catastrófico","")))))</f>
        <v/>
      </c>
      <c r="M58" s="212" t="str">
        <f>IF(L58="","",IF(L58="Leve",0.2,IF(L58="Menor",0.4,IF(L58="Moderado",0.6,IF(L58="Mayor",0.8,IF(L58="Catastrófico",1,))))))</f>
        <v/>
      </c>
      <c r="N58" s="209"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IF(NOT(ISERROR(MATCH(J64,'Tabla Impacto'!$B$221:$B$223,0))),'Tabla Impacto'!$F$223&amp;"Por favor no seleccionar los criterios de impacto(Afectación Económica o presupuestal y Pérdida Reputacional)",J64)</f>
        <v>0</v>
      </c>
      <c r="L64" s="224" t="str">
        <f>IF(OR(K64='Tabla Impacto'!$C$11,K64='Tabla Impacto'!$D$11),"Leve",IF(OR(K64='Tabla Impacto'!$C$12,K64='Tabla Impacto'!$D$12),"Menor",IF(OR(K64='Tabla Impacto'!$C$13,K64='Tabla Impacto'!$D$13),"Moderado",IF(OR(K64='Tabla Impacto'!$C$14,K64='Tabla Impacto'!$D$14),"Mayor",IF(OR(K64='Tabla Impacto'!$C$15,K64='Tabla Impacto'!$D$15),"Catastrófico","")))))</f>
        <v/>
      </c>
      <c r="M64" s="212" t="str">
        <f>IF(L64="","",IF(L64="Leve",0.2,IF(L64="Menor",0.4,IF(L64="Moderado",0.6,IF(L64="Mayor",0.8,IF(L64="Catastrófico",1,))))))</f>
        <v/>
      </c>
      <c r="N64" s="209"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419" priority="105" operator="equal">
      <formula>"Muy Baja"</formula>
    </cfRule>
    <cfRule type="cellIs" dxfId="418" priority="101" operator="equal">
      <formula>"Muy Alta"</formula>
    </cfRule>
    <cfRule type="cellIs" dxfId="417" priority="104" operator="equal">
      <formula>"Baja"</formula>
    </cfRule>
    <cfRule type="cellIs" dxfId="416" priority="103" operator="equal">
      <formula>"Media"</formula>
    </cfRule>
    <cfRule type="cellIs" dxfId="415" priority="102" operator="equal">
      <formula>"Alta"</formula>
    </cfRule>
  </conditionalFormatting>
  <conditionalFormatting sqref="H22">
    <cfRule type="cellIs" dxfId="414" priority="84" operator="equal">
      <formula>"Alta"</formula>
    </cfRule>
    <cfRule type="cellIs" dxfId="413" priority="87" operator="equal">
      <formula>"Muy Baja"</formula>
    </cfRule>
    <cfRule type="cellIs" dxfId="412" priority="83" operator="equal">
      <formula>"Muy Alta"</formula>
    </cfRule>
    <cfRule type="cellIs" dxfId="411" priority="86" operator="equal">
      <formula>"Baja"</formula>
    </cfRule>
    <cfRule type="cellIs" dxfId="410" priority="85" operator="equal">
      <formula>"Media"</formula>
    </cfRule>
  </conditionalFormatting>
  <conditionalFormatting sqref="H28">
    <cfRule type="cellIs" dxfId="409" priority="78" operator="equal">
      <formula>"Muy Baja"</formula>
    </cfRule>
    <cfRule type="cellIs" dxfId="408" priority="76" operator="equal">
      <formula>"Media"</formula>
    </cfRule>
    <cfRule type="cellIs" dxfId="407" priority="74" operator="equal">
      <formula>"Muy Alta"</formula>
    </cfRule>
    <cfRule type="cellIs" dxfId="406" priority="75" operator="equal">
      <formula>"Alta"</formula>
    </cfRule>
    <cfRule type="cellIs" dxfId="405" priority="77" operator="equal">
      <formula>"Baja"</formula>
    </cfRule>
  </conditionalFormatting>
  <conditionalFormatting sqref="H34">
    <cfRule type="cellIs" dxfId="404" priority="66" operator="equal">
      <formula>"Alta"</formula>
    </cfRule>
    <cfRule type="cellIs" dxfId="403" priority="65" operator="equal">
      <formula>"Muy Alta"</formula>
    </cfRule>
    <cfRule type="cellIs" dxfId="402" priority="67" operator="equal">
      <formula>"Media"</formula>
    </cfRule>
    <cfRule type="cellIs" dxfId="401" priority="68" operator="equal">
      <formula>"Baja"</formula>
    </cfRule>
    <cfRule type="cellIs" dxfId="400" priority="69" operator="equal">
      <formula>"Muy Baja"</formula>
    </cfRule>
  </conditionalFormatting>
  <conditionalFormatting sqref="H40">
    <cfRule type="cellIs" dxfId="399" priority="56" operator="equal">
      <formula>"Muy Alta"</formula>
    </cfRule>
    <cfRule type="cellIs" dxfId="398" priority="58" operator="equal">
      <formula>"Media"</formula>
    </cfRule>
    <cfRule type="cellIs" dxfId="397" priority="60" operator="equal">
      <formula>"Muy Baja"</formula>
    </cfRule>
    <cfRule type="cellIs" dxfId="396" priority="59" operator="equal">
      <formula>"Baja"</formula>
    </cfRule>
    <cfRule type="cellIs" dxfId="395" priority="57" operator="equal">
      <formula>"Alta"</formula>
    </cfRule>
  </conditionalFormatting>
  <conditionalFormatting sqref="H46">
    <cfRule type="cellIs" dxfId="394" priority="51" operator="equal">
      <formula>"Muy Baja"</formula>
    </cfRule>
    <cfRule type="cellIs" dxfId="393" priority="47" operator="equal">
      <formula>"Muy Alta"</formula>
    </cfRule>
    <cfRule type="cellIs" dxfId="392" priority="48" operator="equal">
      <formula>"Alta"</formula>
    </cfRule>
    <cfRule type="cellIs" dxfId="391" priority="49" operator="equal">
      <formula>"Media"</formula>
    </cfRule>
    <cfRule type="cellIs" dxfId="390" priority="50" operator="equal">
      <formula>"Baja"</formula>
    </cfRule>
  </conditionalFormatting>
  <conditionalFormatting sqref="H52">
    <cfRule type="cellIs" dxfId="389" priority="38" operator="equal">
      <formula>"Muy Alta"</formula>
    </cfRule>
    <cfRule type="cellIs" dxfId="388" priority="40" operator="equal">
      <formula>"Media"</formula>
    </cfRule>
    <cfRule type="cellIs" dxfId="387" priority="41" operator="equal">
      <formula>"Baja"</formula>
    </cfRule>
    <cfRule type="cellIs" dxfId="386" priority="42" operator="equal">
      <formula>"Muy Baja"</formula>
    </cfRule>
    <cfRule type="cellIs" dxfId="385" priority="39" operator="equal">
      <formula>"Alta"</formula>
    </cfRule>
  </conditionalFormatting>
  <conditionalFormatting sqref="H58">
    <cfRule type="cellIs" dxfId="384" priority="32" operator="equal">
      <formula>"Baja"</formula>
    </cfRule>
    <cfRule type="cellIs" dxfId="383" priority="29" operator="equal">
      <formula>"Muy Alta"</formula>
    </cfRule>
    <cfRule type="cellIs" dxfId="382" priority="30" operator="equal">
      <formula>"Alta"</formula>
    </cfRule>
    <cfRule type="cellIs" dxfId="381" priority="31" operator="equal">
      <formula>"Media"</formula>
    </cfRule>
    <cfRule type="cellIs" dxfId="380" priority="33" operator="equal">
      <formula>"Muy Baja"</formula>
    </cfRule>
  </conditionalFormatting>
  <conditionalFormatting sqref="H64">
    <cfRule type="cellIs" dxfId="379" priority="24" operator="equal">
      <formula>"Muy Baja"</formula>
    </cfRule>
    <cfRule type="cellIs" dxfId="378" priority="20" operator="equal">
      <formula>"Muy Alta"</formula>
    </cfRule>
    <cfRule type="cellIs" dxfId="377" priority="23" operator="equal">
      <formula>"Baja"</formula>
    </cfRule>
    <cfRule type="cellIs" dxfId="376" priority="22" operator="equal">
      <formula>"Media"</formula>
    </cfRule>
    <cfRule type="cellIs" dxfId="375" priority="21" operator="equal">
      <formula>"Alta"</formula>
    </cfRule>
  </conditionalFormatting>
  <conditionalFormatting sqref="K10:K69">
    <cfRule type="containsText" dxfId="374" priority="1" operator="containsText" text="❌">
      <formula>NOT(ISERROR(SEARCH("❌",K10)))</formula>
    </cfRule>
  </conditionalFormatting>
  <conditionalFormatting sqref="L10 L16 L22 L28 L34 L40 L46 L52 L58 L64">
    <cfRule type="cellIs" dxfId="373" priority="100" operator="equal">
      <formula>"Leve"</formula>
    </cfRule>
    <cfRule type="cellIs" dxfId="372" priority="96" operator="equal">
      <formula>"Catastrófico"</formula>
    </cfRule>
    <cfRule type="cellIs" dxfId="371" priority="97" operator="equal">
      <formula>"Mayor"</formula>
    </cfRule>
    <cfRule type="cellIs" dxfId="370" priority="98" operator="equal">
      <formula>"Moderado"</formula>
    </cfRule>
    <cfRule type="cellIs" dxfId="369" priority="99" operator="equal">
      <formula>"Menor"</formula>
    </cfRule>
  </conditionalFormatting>
  <conditionalFormatting sqref="N10">
    <cfRule type="cellIs" dxfId="368" priority="95" operator="equal">
      <formula>"Bajo"</formula>
    </cfRule>
    <cfRule type="cellIs" dxfId="367" priority="92" operator="equal">
      <formula>"Extremo"</formula>
    </cfRule>
    <cfRule type="cellIs" dxfId="366" priority="93" operator="equal">
      <formula>"Alto"</formula>
    </cfRule>
    <cfRule type="cellIs" dxfId="365" priority="94" operator="equal">
      <formula>"Moderado"</formula>
    </cfRule>
  </conditionalFormatting>
  <conditionalFormatting sqref="N16">
    <cfRule type="cellIs" dxfId="364" priority="88" operator="equal">
      <formula>"Extremo"</formula>
    </cfRule>
    <cfRule type="cellIs" dxfId="363" priority="91" operator="equal">
      <formula>"Bajo"</formula>
    </cfRule>
    <cfRule type="cellIs" dxfId="362" priority="90" operator="equal">
      <formula>"Moderado"</formula>
    </cfRule>
    <cfRule type="cellIs" dxfId="361" priority="89" operator="equal">
      <formula>"Alto"</formula>
    </cfRule>
  </conditionalFormatting>
  <conditionalFormatting sqref="N22">
    <cfRule type="cellIs" dxfId="360" priority="82" operator="equal">
      <formula>"Bajo"</formula>
    </cfRule>
    <cfRule type="cellIs" dxfId="359" priority="79" operator="equal">
      <formula>"Extremo"</formula>
    </cfRule>
    <cfRule type="cellIs" dxfId="358" priority="80" operator="equal">
      <formula>"Alto"</formula>
    </cfRule>
    <cfRule type="cellIs" dxfId="357" priority="81" operator="equal">
      <formula>"Moderado"</formula>
    </cfRule>
  </conditionalFormatting>
  <conditionalFormatting sqref="N28">
    <cfRule type="cellIs" dxfId="356" priority="70" operator="equal">
      <formula>"Extremo"</formula>
    </cfRule>
    <cfRule type="cellIs" dxfId="355" priority="71" operator="equal">
      <formula>"Alto"</formula>
    </cfRule>
    <cfRule type="cellIs" dxfId="354" priority="72" operator="equal">
      <formula>"Moderado"</formula>
    </cfRule>
    <cfRule type="cellIs" dxfId="353" priority="73" operator="equal">
      <formula>"Bajo"</formula>
    </cfRule>
  </conditionalFormatting>
  <conditionalFormatting sqref="N34">
    <cfRule type="cellIs" dxfId="352" priority="62" operator="equal">
      <formula>"Alto"</formula>
    </cfRule>
    <cfRule type="cellIs" dxfId="351" priority="61" operator="equal">
      <formula>"Extremo"</formula>
    </cfRule>
    <cfRule type="cellIs" dxfId="350" priority="63" operator="equal">
      <formula>"Moderado"</formula>
    </cfRule>
    <cfRule type="cellIs" dxfId="349" priority="64" operator="equal">
      <formula>"Bajo"</formula>
    </cfRule>
  </conditionalFormatting>
  <conditionalFormatting sqref="N40">
    <cfRule type="cellIs" dxfId="348" priority="54" operator="equal">
      <formula>"Moderado"</formula>
    </cfRule>
    <cfRule type="cellIs" dxfId="347" priority="53" operator="equal">
      <formula>"Alto"</formula>
    </cfRule>
    <cfRule type="cellIs" dxfId="346" priority="55" operator="equal">
      <formula>"Bajo"</formula>
    </cfRule>
    <cfRule type="cellIs" dxfId="345" priority="52" operator="equal">
      <formula>"Extremo"</formula>
    </cfRule>
  </conditionalFormatting>
  <conditionalFormatting sqref="N46">
    <cfRule type="cellIs" dxfId="344" priority="46" operator="equal">
      <formula>"Bajo"</formula>
    </cfRule>
    <cfRule type="cellIs" dxfId="343" priority="45" operator="equal">
      <formula>"Moderado"</formula>
    </cfRule>
    <cfRule type="cellIs" dxfId="342" priority="44" operator="equal">
      <formula>"Alto"</formula>
    </cfRule>
    <cfRule type="cellIs" dxfId="341" priority="43" operator="equal">
      <formula>"Extremo"</formula>
    </cfRule>
  </conditionalFormatting>
  <conditionalFormatting sqref="N52">
    <cfRule type="cellIs" dxfId="340" priority="34" operator="equal">
      <formula>"Extremo"</formula>
    </cfRule>
    <cfRule type="cellIs" dxfId="339" priority="35" operator="equal">
      <formula>"Alto"</formula>
    </cfRule>
    <cfRule type="cellIs" dxfId="338" priority="37" operator="equal">
      <formula>"Bajo"</formula>
    </cfRule>
    <cfRule type="cellIs" dxfId="337" priority="36" operator="equal">
      <formula>"Moderado"</formula>
    </cfRule>
  </conditionalFormatting>
  <conditionalFormatting sqref="N58">
    <cfRule type="cellIs" dxfId="336" priority="25" operator="equal">
      <formula>"Extremo"</formula>
    </cfRule>
    <cfRule type="cellIs" dxfId="335" priority="26" operator="equal">
      <formula>"Alto"</formula>
    </cfRule>
    <cfRule type="cellIs" dxfId="334" priority="28" operator="equal">
      <formula>"Bajo"</formula>
    </cfRule>
    <cfRule type="cellIs" dxfId="333" priority="27" operator="equal">
      <formula>"Moderado"</formula>
    </cfRule>
  </conditionalFormatting>
  <conditionalFormatting sqref="N64">
    <cfRule type="cellIs" dxfId="332" priority="16" operator="equal">
      <formula>"Extremo"</formula>
    </cfRule>
    <cfRule type="cellIs" dxfId="331" priority="19" operator="equal">
      <formula>"Bajo"</formula>
    </cfRule>
    <cfRule type="cellIs" dxfId="330" priority="18" operator="equal">
      <formula>"Moderado"</formula>
    </cfRule>
    <cfRule type="cellIs" dxfId="329" priority="17" operator="equal">
      <formula>"Alto"</formula>
    </cfRule>
  </conditionalFormatting>
  <conditionalFormatting sqref="Y10:Y69">
    <cfRule type="cellIs" dxfId="328" priority="15" operator="equal">
      <formula>"Muy Baja"</formula>
    </cfRule>
    <cfRule type="cellIs" dxfId="327" priority="13" operator="equal">
      <formula>"Media"</formula>
    </cfRule>
    <cfRule type="cellIs" dxfId="326" priority="12" operator="equal">
      <formula>"Alta"</formula>
    </cfRule>
    <cfRule type="cellIs" dxfId="325" priority="11" operator="equal">
      <formula>"Muy Alta"</formula>
    </cfRule>
    <cfRule type="cellIs" dxfId="324" priority="14" operator="equal">
      <formula>"Baja"</formula>
    </cfRule>
  </conditionalFormatting>
  <conditionalFormatting sqref="AA10:AA69">
    <cfRule type="cellIs" dxfId="323" priority="10" operator="equal">
      <formula>"Leve"</formula>
    </cfRule>
    <cfRule type="cellIs" dxfId="322" priority="9" operator="equal">
      <formula>"Menor"</formula>
    </cfRule>
    <cfRule type="cellIs" dxfId="321" priority="7" operator="equal">
      <formula>"Mayor"</formula>
    </cfRule>
    <cfRule type="cellIs" dxfId="320" priority="6" operator="equal">
      <formula>"Catastrófico"</formula>
    </cfRule>
    <cfRule type="cellIs" dxfId="319" priority="8" operator="equal">
      <formula>"Moderado"</formula>
    </cfRule>
  </conditionalFormatting>
  <conditionalFormatting sqref="AC10:AC69">
    <cfRule type="cellIs" dxfId="318" priority="2" operator="equal">
      <formula>"Extremo"</formula>
    </cfRule>
    <cfRule type="cellIs" dxfId="317" priority="5" operator="equal">
      <formula>"Bajo"</formula>
    </cfRule>
    <cfRule type="cellIs" dxfId="316" priority="4" operator="equal">
      <formula>"Moderado"</formula>
    </cfRule>
    <cfRule type="cellIs" dxfId="315"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B00-000000000000}">
          <x14:formula1>
            <xm:f>'Tabla Valoración controles'!$D$4:$D$6</xm:f>
          </x14:formula1>
          <xm:sqref>R10:R69</xm:sqref>
        </x14:dataValidation>
        <x14:dataValidation type="list" allowBlank="1" showInputMessage="1" showErrorMessage="1" xr:uid="{00000000-0002-0000-0B00-000001000000}">
          <x14:formula1>
            <xm:f>'Tabla Valoración controles'!$D$7:$D$8</xm:f>
          </x14:formula1>
          <xm:sqref>S10:S69</xm:sqref>
        </x14:dataValidation>
        <x14:dataValidation type="list" allowBlank="1" showInputMessage="1" showErrorMessage="1" xr:uid="{00000000-0002-0000-0B00-000002000000}">
          <x14:formula1>
            <xm:f>'Tabla Valoración controles'!$D$9:$D$10</xm:f>
          </x14:formula1>
          <xm:sqref>U10:U69</xm:sqref>
        </x14:dataValidation>
        <x14:dataValidation type="list" allowBlank="1" showInputMessage="1" showErrorMessage="1" xr:uid="{00000000-0002-0000-0B00-000003000000}">
          <x14:formula1>
            <xm:f>'Tabla Valoración controles'!$D$11:$D$12</xm:f>
          </x14:formula1>
          <xm:sqref>V10:V69</xm:sqref>
        </x14:dataValidation>
        <x14:dataValidation type="list" allowBlank="1" showInputMessage="1" showErrorMessage="1" xr:uid="{00000000-0002-0000-0B00-000004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B00-000005000000}">
          <x14:formula1>
            <xm:f>'Tabla Valoración controles'!$D$13:$D$14</xm:f>
          </x14:formula1>
          <xm:sqref>W10:W69</xm:sqref>
        </x14:dataValidation>
        <x14:dataValidation type="list" allowBlank="1" showInputMessage="1" showErrorMessage="1" xr:uid="{00000000-0002-0000-0B00-000006000000}">
          <x14:formula1>
            <xm:f>'Opciones Tratamiento'!$B$13:$B$19</xm:f>
          </x14:formula1>
          <xm:sqref>F10:F69</xm:sqref>
        </x14:dataValidation>
        <x14:dataValidation type="list" allowBlank="1" showInputMessage="1" showErrorMessage="1" xr:uid="{00000000-0002-0000-0B00-000007000000}">
          <x14:formula1>
            <xm:f>'Opciones Tratamiento'!$E$2:$E$4</xm:f>
          </x14:formula1>
          <xm:sqref>B10:B69</xm:sqref>
        </x14:dataValidation>
        <x14:dataValidation type="list" allowBlank="1" showInputMessage="1" showErrorMessage="1" xr:uid="{00000000-0002-0000-0B00-000008000000}">
          <x14:formula1>
            <xm:f>'Opciones Tratamiento'!$B$2:$B$5</xm:f>
          </x14:formula1>
          <xm:sqref>AD10:AD69</xm:sqref>
        </x14:dataValidation>
        <x14:dataValidation type="list" allowBlank="1" showInputMessage="1" showErrorMessage="1" xr:uid="{00000000-0002-0000-0B00-000009000000}">
          <x14:formula1>
            <xm:f>'Tabla Impacto'!$F$210:$F$221</xm:f>
          </x14:formula1>
          <xm:sqref>J10:J69</xm:sqref>
        </x14:dataValidation>
        <x14:dataValidation type="custom" allowBlank="1" showInputMessage="1" showErrorMessage="1" error="Recuerde que las acciones se generan bajo la medida de mitigar el riesgo" xr:uid="{00000000-0002-0000-0B00-00000A000000}">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r:uid="{00000000-0002-0000-0B00-00000B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B00-00000C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B00-00000D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B00-00000E000000}">
          <x14:formula1>
            <xm:f>IF(OR(AD10='Opciones Tratamiento'!$B$2,AD10='Opciones Tratamiento'!$B$3,AD10='Opciones Tratamiento'!$B$4),ISBLANK(AD10),ISTEXT(AD10))</xm:f>
          </x14:formula1>
          <xm:sqref>AI10:AI69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BP72"/>
  <sheetViews>
    <sheetView topLeftCell="N4" zoomScale="59" zoomScaleNormal="59" workbookViewId="0">
      <selection activeCell="AI10" sqref="AI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352</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351</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353</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132</v>
      </c>
      <c r="C10" s="218" t="s">
        <v>310</v>
      </c>
      <c r="D10" s="218" t="s">
        <v>311</v>
      </c>
      <c r="E10" s="230" t="s">
        <v>385</v>
      </c>
      <c r="F10" s="218" t="s">
        <v>128</v>
      </c>
      <c r="G10" s="221">
        <v>365</v>
      </c>
      <c r="H10" s="224" t="str">
        <f>IF(G10&lt;=0,"",IF(G10&lt;=2,"Muy Baja",IF(G10&lt;=24,"Baja",IF(G10&lt;=500,"Media",IF(G10&lt;=5000,"Alta","Muy Alta")))))</f>
        <v>Media</v>
      </c>
      <c r="I10" s="212">
        <f>IF(H10="","",IF(H10="Muy Baja",0.2,IF(H10="Baja",0.4,IF(H10="Media",0.6,IF(H10="Alta",0.8,IF(H10="Muy Alta",1,))))))</f>
        <v>0.6</v>
      </c>
      <c r="J10" s="227" t="s">
        <v>154</v>
      </c>
      <c r="K10" s="212" t="str">
        <f>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224" t="str">
        <f>IF(OR(K10='Tabla Impacto'!$C$11,K10='Tabla Impacto'!$D$11),"Leve",IF(OR(K10='Tabla Impacto'!$C$12,K10='Tabla Impacto'!$D$12),"Menor",IF(OR(K10='Tabla Impacto'!$C$13,K10='Tabla Impacto'!$D$13),"Moderado",IF(OR(K10='Tabla Impacto'!$C$14,K10='Tabla Impacto'!$D$14),"Mayor",IF(OR(K10='Tabla Impacto'!$C$15,K10='Tabla Impacto'!$D$15),"Catastrófico","")))))</f>
        <v>Menor</v>
      </c>
      <c r="M10" s="212">
        <f>IF(L10="","",IF(L10="Leve",0.2,IF(L10="Menor",0.4,IF(L10="Moderado",0.6,IF(L10="Mayor",0.8,IF(L10="Catastrófico",1,))))))</f>
        <v>0.4</v>
      </c>
      <c r="N10" s="209"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313</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IFERROR(IF(AB10="","",IF(AB10&lt;=0.2,"Leve",IF(AB10&lt;=0.4,"Menor",IF(AB10&lt;=0.6,"Moderado",IF(AB10&lt;=0.8,"Mayor","Catastrófico"))))),"")</f>
        <v>Menor</v>
      </c>
      <c r="AB10" s="130">
        <f>IFERROR(IF(Q10="Impacto",(M10-(+M10*T10)),IF(Q10="Probabilidad",M10,"")),"")</f>
        <v>0.4</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366</v>
      </c>
      <c r="AF10" s="133" t="s">
        <v>312</v>
      </c>
      <c r="AG10" s="135">
        <v>46022</v>
      </c>
      <c r="AH10" s="135">
        <v>45783</v>
      </c>
      <c r="AI10" s="133" t="s">
        <v>386</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IF(NOT(ISERROR(MATCH(J11,_xlfn.ANCHORARRAY(E22),0))),I24&amp;"Por favor no seleccionar los criterios de impacto",J11)</f>
        <v>0</v>
      </c>
      <c r="L11" s="225"/>
      <c r="M11" s="213"/>
      <c r="N11" s="210"/>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36"/>
      <c r="E16" s="236"/>
      <c r="F16" s="218"/>
      <c r="G16" s="221"/>
      <c r="H16" s="224" t="str">
        <f>IF(G16&lt;=0,"",IF(G16&lt;=2,"Muy Baja",IF(G16&lt;=24,"Baja",IF(G16&lt;=500,"Media",IF(G16&lt;=5000,"Alta","Muy Alta")))))</f>
        <v/>
      </c>
      <c r="I16" s="212" t="str">
        <f>IF(H16="","",IF(H16="Muy Baja",0.2,IF(H16="Baja",0.4,IF(H16="Media",0.6,IF(H16="Alta",0.8,IF(H16="Muy Alta",1,))))))</f>
        <v/>
      </c>
      <c r="J16" s="227"/>
      <c r="K16" s="212">
        <f>IF(NOT(ISERROR(MATCH(J16,'Tabla Impacto'!$B$221:$B$223,0))),'Tabla Impacto'!$F$223&amp;"Por favor no seleccionar los criterios de impacto(Afectación Económica o presupuestal y Pérdida Reputacional)",J16)</f>
        <v>0</v>
      </c>
      <c r="L16" s="224" t="str">
        <f>IF(OR(K16='Tabla Impacto'!$C$11,K16='Tabla Impacto'!$D$11),"Leve",IF(OR(K16='Tabla Impacto'!$C$12,K16='Tabla Impacto'!$D$12),"Menor",IF(OR(K16='Tabla Impacto'!$C$13,K16='Tabla Impacto'!$D$13),"Moderado",IF(OR(K16='Tabla Impacto'!$C$14,K16='Tabla Impacto'!$D$14),"Mayor",IF(OR(K16='Tabla Impacto'!$C$15,K16='Tabla Impacto'!$D$15),"Catastrófico","")))))</f>
        <v/>
      </c>
      <c r="M16" s="212" t="str">
        <f>IF(L16="","",IF(L16="Leve",0.2,IF(L16="Menor",0.4,IF(L16="Moderado",0.6,IF(L16="Mayor",0.8,IF(L16="Catastrófico",1,))))))</f>
        <v/>
      </c>
      <c r="N16" s="209"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37"/>
      <c r="E17" s="237"/>
      <c r="F17" s="219"/>
      <c r="G17" s="222"/>
      <c r="H17" s="225"/>
      <c r="I17" s="213"/>
      <c r="J17" s="228"/>
      <c r="K17" s="213">
        <f>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37"/>
      <c r="E18" s="237"/>
      <c r="F18" s="219"/>
      <c r="G18" s="222"/>
      <c r="H18" s="225"/>
      <c r="I18" s="213"/>
      <c r="J18" s="228"/>
      <c r="K18" s="213">
        <f>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36"/>
      <c r="E19" s="236"/>
      <c r="F19" s="219"/>
      <c r="G19" s="222"/>
      <c r="H19" s="225"/>
      <c r="I19" s="213"/>
      <c r="J19" s="228"/>
      <c r="K19" s="213">
        <f>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37"/>
      <c r="E20" s="237"/>
      <c r="F20" s="219"/>
      <c r="G20" s="222"/>
      <c r="H20" s="225"/>
      <c r="I20" s="213"/>
      <c r="J20" s="228"/>
      <c r="K20" s="213">
        <f>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37"/>
      <c r="E21" s="237"/>
      <c r="F21" s="220"/>
      <c r="G21" s="223"/>
      <c r="H21" s="226"/>
      <c r="I21" s="214"/>
      <c r="J21" s="229"/>
      <c r="K21" s="214">
        <f>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IF(NOT(ISERROR(MATCH(J22,'Tabla Impacto'!$B$221:$B$223,0))),'Tabla Impacto'!$F$223&amp;"Por favor no seleccionar los criterios de impacto(Afectación Económica o presupuestal y Pérdida Reputacional)",J22)</f>
        <v>0</v>
      </c>
      <c r="L22" s="224" t="str">
        <f>IF(OR(K22='Tabla Impacto'!$C$11,K22='Tabla Impacto'!$D$11),"Leve",IF(OR(K22='Tabla Impacto'!$C$12,K22='Tabla Impacto'!$D$12),"Menor",IF(OR(K22='Tabla Impacto'!$C$13,K22='Tabla Impacto'!$D$13),"Moderado",IF(OR(K22='Tabla Impacto'!$C$14,K22='Tabla Impacto'!$D$14),"Mayor",IF(OR(K22='Tabla Impacto'!$C$15,K22='Tabla Impacto'!$D$15),"Catastrófico","")))))</f>
        <v/>
      </c>
      <c r="M22" s="212" t="str">
        <f>IF(L22="","",IF(L22="Leve",0.2,IF(L22="Menor",0.4,IF(L22="Moderado",0.6,IF(L22="Mayor",0.8,IF(L22="Catastrófico",1,))))))</f>
        <v/>
      </c>
      <c r="N22" s="209"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IF(NOT(ISERROR(MATCH(J28,'Tabla Impacto'!$B$221:$B$223,0))),'Tabla Impacto'!$F$223&amp;"Por favor no seleccionar los criterios de impacto(Afectación Económica o presupuestal y Pérdida Reputacional)",J28)</f>
        <v>0</v>
      </c>
      <c r="L28" s="224" t="str">
        <f>IF(OR(K28='Tabla Impacto'!$C$11,K28='Tabla Impacto'!$D$11),"Leve",IF(OR(K28='Tabla Impacto'!$C$12,K28='Tabla Impacto'!$D$12),"Menor",IF(OR(K28='Tabla Impacto'!$C$13,K28='Tabla Impacto'!$D$13),"Moderado",IF(OR(K28='Tabla Impacto'!$C$14,K28='Tabla Impacto'!$D$14),"Mayor",IF(OR(K28='Tabla Impacto'!$C$15,K28='Tabla Impacto'!$D$15),"Catastrófico","")))))</f>
        <v/>
      </c>
      <c r="M28" s="212" t="str">
        <f>IF(L28="","",IF(L28="Leve",0.2,IF(L28="Menor",0.4,IF(L28="Moderado",0.6,IF(L28="Mayor",0.8,IF(L28="Catastrófico",1,))))))</f>
        <v/>
      </c>
      <c r="N28" s="209"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IF(NOT(ISERROR(MATCH(J34,'Tabla Impacto'!$B$221:$B$223,0))),'Tabla Impacto'!$F$223&amp;"Por favor no seleccionar los criterios de impacto(Afectación Económica o presupuestal y Pérdida Reputacional)",J34)</f>
        <v>0</v>
      </c>
      <c r="L34" s="224" t="str">
        <f>IF(OR(K34='Tabla Impacto'!$C$11,K34='Tabla Impacto'!$D$11),"Leve",IF(OR(K34='Tabla Impacto'!$C$12,K34='Tabla Impacto'!$D$12),"Menor",IF(OR(K34='Tabla Impacto'!$C$13,K34='Tabla Impacto'!$D$13),"Moderado",IF(OR(K34='Tabla Impacto'!$C$14,K34='Tabla Impacto'!$D$14),"Mayor",IF(OR(K34='Tabla Impacto'!$C$15,K34='Tabla Impacto'!$D$15),"Catastrófico","")))))</f>
        <v/>
      </c>
      <c r="M34" s="212" t="str">
        <f>IF(L34="","",IF(L34="Leve",0.2,IF(L34="Menor",0.4,IF(L34="Moderado",0.6,IF(L34="Mayor",0.8,IF(L34="Catastrófico",1,))))))</f>
        <v/>
      </c>
      <c r="N34" s="209"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IF(NOT(ISERROR(MATCH(J40,'Tabla Impacto'!$B$221:$B$223,0))),'Tabla Impacto'!$F$223&amp;"Por favor no seleccionar los criterios de impacto(Afectación Económica o presupuestal y Pérdida Reputacional)",J40)</f>
        <v>0</v>
      </c>
      <c r="L40" s="224" t="str">
        <f>IF(OR(K40='Tabla Impacto'!$C$11,K40='Tabla Impacto'!$D$11),"Leve",IF(OR(K40='Tabla Impacto'!$C$12,K40='Tabla Impacto'!$D$12),"Menor",IF(OR(K40='Tabla Impacto'!$C$13,K40='Tabla Impacto'!$D$13),"Moderado",IF(OR(K40='Tabla Impacto'!$C$14,K40='Tabla Impacto'!$D$14),"Mayor",IF(OR(K40='Tabla Impacto'!$C$15,K40='Tabla Impacto'!$D$15),"Catastrófico","")))))</f>
        <v/>
      </c>
      <c r="M40" s="212" t="str">
        <f>IF(L40="","",IF(L40="Leve",0.2,IF(L40="Menor",0.4,IF(L40="Moderado",0.6,IF(L40="Mayor",0.8,IF(L40="Catastrófico",1,))))))</f>
        <v/>
      </c>
      <c r="N40" s="209"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IF(NOT(ISERROR(MATCH(J46,'Tabla Impacto'!$B$221:$B$223,0))),'Tabla Impacto'!$F$223&amp;"Por favor no seleccionar los criterios de impacto(Afectación Económica o presupuestal y Pérdida Reputacional)",J46)</f>
        <v>0</v>
      </c>
      <c r="L46" s="224" t="str">
        <f>IF(OR(K46='Tabla Impacto'!$C$11,K46='Tabla Impacto'!$D$11),"Leve",IF(OR(K46='Tabla Impacto'!$C$12,K46='Tabla Impacto'!$D$12),"Menor",IF(OR(K46='Tabla Impacto'!$C$13,K46='Tabla Impacto'!$D$13),"Moderado",IF(OR(K46='Tabla Impacto'!$C$14,K46='Tabla Impacto'!$D$14),"Mayor",IF(OR(K46='Tabla Impacto'!$C$15,K46='Tabla Impacto'!$D$15),"Catastrófico","")))))</f>
        <v/>
      </c>
      <c r="M46" s="212" t="str">
        <f>IF(L46="","",IF(L46="Leve",0.2,IF(L46="Menor",0.4,IF(L46="Moderado",0.6,IF(L46="Mayor",0.8,IF(L46="Catastrófico",1,))))))</f>
        <v/>
      </c>
      <c r="N46" s="209"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IF(NOT(ISERROR(MATCH(J52,'Tabla Impacto'!$B$221:$B$223,0))),'Tabla Impacto'!$F$223&amp;"Por favor no seleccionar los criterios de impacto(Afectación Económica o presupuestal y Pérdida Reputacional)",J52)</f>
        <v>0</v>
      </c>
      <c r="L52" s="224" t="str">
        <f>IF(OR(K52='Tabla Impacto'!$C$11,K52='Tabla Impacto'!$D$11),"Leve",IF(OR(K52='Tabla Impacto'!$C$12,K52='Tabla Impacto'!$D$12),"Menor",IF(OR(K52='Tabla Impacto'!$C$13,K52='Tabla Impacto'!$D$13),"Moderado",IF(OR(K52='Tabla Impacto'!$C$14,K52='Tabla Impacto'!$D$14),"Mayor",IF(OR(K52='Tabla Impacto'!$C$15,K52='Tabla Impacto'!$D$15),"Catastrófico","")))))</f>
        <v/>
      </c>
      <c r="M52" s="212" t="str">
        <f>IF(L52="","",IF(L52="Leve",0.2,IF(L52="Menor",0.4,IF(L52="Moderado",0.6,IF(L52="Mayor",0.8,IF(L52="Catastrófico",1,))))))</f>
        <v/>
      </c>
      <c r="N52" s="209"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IF(NOT(ISERROR(MATCH(J58,'Tabla Impacto'!$B$221:$B$223,0))),'Tabla Impacto'!$F$223&amp;"Por favor no seleccionar los criterios de impacto(Afectación Económica o presupuestal y Pérdida Reputacional)",J58)</f>
        <v>0</v>
      </c>
      <c r="L58" s="224" t="str">
        <f>IF(OR(K58='Tabla Impacto'!$C$11,K58='Tabla Impacto'!$D$11),"Leve",IF(OR(K58='Tabla Impacto'!$C$12,K58='Tabla Impacto'!$D$12),"Menor",IF(OR(K58='Tabla Impacto'!$C$13,K58='Tabla Impacto'!$D$13),"Moderado",IF(OR(K58='Tabla Impacto'!$C$14,K58='Tabla Impacto'!$D$14),"Mayor",IF(OR(K58='Tabla Impacto'!$C$15,K58='Tabla Impacto'!$D$15),"Catastrófico","")))))</f>
        <v/>
      </c>
      <c r="M58" s="212" t="str">
        <f>IF(L58="","",IF(L58="Leve",0.2,IF(L58="Menor",0.4,IF(L58="Moderado",0.6,IF(L58="Mayor",0.8,IF(L58="Catastrófico",1,))))))</f>
        <v/>
      </c>
      <c r="N58" s="209"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IF(NOT(ISERROR(MATCH(J64,'Tabla Impacto'!$B$221:$B$223,0))),'Tabla Impacto'!$F$223&amp;"Por favor no seleccionar los criterios de impacto(Afectación Económica o presupuestal y Pérdida Reputacional)",J64)</f>
        <v>0</v>
      </c>
      <c r="L64" s="224" t="str">
        <f>IF(OR(K64='Tabla Impacto'!$C$11,K64='Tabla Impacto'!$D$11),"Leve",IF(OR(K64='Tabla Impacto'!$C$12,K64='Tabla Impacto'!$D$12),"Menor",IF(OR(K64='Tabla Impacto'!$C$13,K64='Tabla Impacto'!$D$13),"Moderado",IF(OR(K64='Tabla Impacto'!$C$14,K64='Tabla Impacto'!$D$14),"Mayor",IF(OR(K64='Tabla Impacto'!$C$15,K64='Tabla Impacto'!$D$15),"Catastrófico","")))))</f>
        <v/>
      </c>
      <c r="M64" s="212" t="str">
        <f>IF(L64="","",IF(L64="Leve",0.2,IF(L64="Menor",0.4,IF(L64="Moderado",0.6,IF(L64="Mayor",0.8,IF(L64="Catastrófico",1,))))))</f>
        <v/>
      </c>
      <c r="N64" s="209"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314" priority="105" operator="equal">
      <formula>"Muy Baja"</formula>
    </cfRule>
    <cfRule type="cellIs" dxfId="313" priority="101" operator="equal">
      <formula>"Muy Alta"</formula>
    </cfRule>
    <cfRule type="cellIs" dxfId="312" priority="104" operator="equal">
      <formula>"Baja"</formula>
    </cfRule>
    <cfRule type="cellIs" dxfId="311" priority="103" operator="equal">
      <formula>"Media"</formula>
    </cfRule>
    <cfRule type="cellIs" dxfId="310" priority="102" operator="equal">
      <formula>"Alta"</formula>
    </cfRule>
  </conditionalFormatting>
  <conditionalFormatting sqref="H22">
    <cfRule type="cellIs" dxfId="309" priority="84" operator="equal">
      <formula>"Alta"</formula>
    </cfRule>
    <cfRule type="cellIs" dxfId="308" priority="87" operator="equal">
      <formula>"Muy Baja"</formula>
    </cfRule>
    <cfRule type="cellIs" dxfId="307" priority="83" operator="equal">
      <formula>"Muy Alta"</formula>
    </cfRule>
    <cfRule type="cellIs" dxfId="306" priority="86" operator="equal">
      <formula>"Baja"</formula>
    </cfRule>
    <cfRule type="cellIs" dxfId="305" priority="85" operator="equal">
      <formula>"Media"</formula>
    </cfRule>
  </conditionalFormatting>
  <conditionalFormatting sqref="H28">
    <cfRule type="cellIs" dxfId="304" priority="78" operator="equal">
      <formula>"Muy Baja"</formula>
    </cfRule>
    <cfRule type="cellIs" dxfId="303" priority="76" operator="equal">
      <formula>"Media"</formula>
    </cfRule>
    <cfRule type="cellIs" dxfId="302" priority="74" operator="equal">
      <formula>"Muy Alta"</formula>
    </cfRule>
    <cfRule type="cellIs" dxfId="301" priority="75" operator="equal">
      <formula>"Alta"</formula>
    </cfRule>
    <cfRule type="cellIs" dxfId="300" priority="77" operator="equal">
      <formula>"Baja"</formula>
    </cfRule>
  </conditionalFormatting>
  <conditionalFormatting sqref="H34">
    <cfRule type="cellIs" dxfId="299" priority="66" operator="equal">
      <formula>"Alta"</formula>
    </cfRule>
    <cfRule type="cellIs" dxfId="298" priority="65" operator="equal">
      <formula>"Muy Alta"</formula>
    </cfRule>
    <cfRule type="cellIs" dxfId="297" priority="67" operator="equal">
      <formula>"Media"</formula>
    </cfRule>
    <cfRule type="cellIs" dxfId="296" priority="68" operator="equal">
      <formula>"Baja"</formula>
    </cfRule>
    <cfRule type="cellIs" dxfId="295" priority="69" operator="equal">
      <formula>"Muy Baja"</formula>
    </cfRule>
  </conditionalFormatting>
  <conditionalFormatting sqref="H40">
    <cfRule type="cellIs" dxfId="294" priority="56" operator="equal">
      <formula>"Muy Alta"</formula>
    </cfRule>
    <cfRule type="cellIs" dxfId="293" priority="58" operator="equal">
      <formula>"Media"</formula>
    </cfRule>
    <cfRule type="cellIs" dxfId="292" priority="60" operator="equal">
      <formula>"Muy Baja"</formula>
    </cfRule>
    <cfRule type="cellIs" dxfId="291" priority="59" operator="equal">
      <formula>"Baja"</formula>
    </cfRule>
    <cfRule type="cellIs" dxfId="290" priority="57" operator="equal">
      <formula>"Alta"</formula>
    </cfRule>
  </conditionalFormatting>
  <conditionalFormatting sqref="H46">
    <cfRule type="cellIs" dxfId="289" priority="51" operator="equal">
      <formula>"Muy Baja"</formula>
    </cfRule>
    <cfRule type="cellIs" dxfId="288" priority="47" operator="equal">
      <formula>"Muy Alta"</formula>
    </cfRule>
    <cfRule type="cellIs" dxfId="287" priority="48" operator="equal">
      <formula>"Alta"</formula>
    </cfRule>
    <cfRule type="cellIs" dxfId="286" priority="49" operator="equal">
      <formula>"Media"</formula>
    </cfRule>
    <cfRule type="cellIs" dxfId="285" priority="50" operator="equal">
      <formula>"Baja"</formula>
    </cfRule>
  </conditionalFormatting>
  <conditionalFormatting sqref="H52">
    <cfRule type="cellIs" dxfId="284" priority="38" operator="equal">
      <formula>"Muy Alta"</formula>
    </cfRule>
    <cfRule type="cellIs" dxfId="283" priority="40" operator="equal">
      <formula>"Media"</formula>
    </cfRule>
    <cfRule type="cellIs" dxfId="282" priority="41" operator="equal">
      <formula>"Baja"</formula>
    </cfRule>
    <cfRule type="cellIs" dxfId="281" priority="42" operator="equal">
      <formula>"Muy Baja"</formula>
    </cfRule>
    <cfRule type="cellIs" dxfId="280" priority="39" operator="equal">
      <formula>"Alta"</formula>
    </cfRule>
  </conditionalFormatting>
  <conditionalFormatting sqref="H58">
    <cfRule type="cellIs" dxfId="279" priority="32" operator="equal">
      <formula>"Baja"</formula>
    </cfRule>
    <cfRule type="cellIs" dxfId="278" priority="29" operator="equal">
      <formula>"Muy Alta"</formula>
    </cfRule>
    <cfRule type="cellIs" dxfId="277" priority="30" operator="equal">
      <formula>"Alta"</formula>
    </cfRule>
    <cfRule type="cellIs" dxfId="276" priority="31" operator="equal">
      <formula>"Media"</formula>
    </cfRule>
    <cfRule type="cellIs" dxfId="275" priority="33" operator="equal">
      <formula>"Muy Baja"</formula>
    </cfRule>
  </conditionalFormatting>
  <conditionalFormatting sqref="H64">
    <cfRule type="cellIs" dxfId="274" priority="24" operator="equal">
      <formula>"Muy Baja"</formula>
    </cfRule>
    <cfRule type="cellIs" dxfId="273" priority="20" operator="equal">
      <formula>"Muy Alta"</formula>
    </cfRule>
    <cfRule type="cellIs" dxfId="272" priority="23" operator="equal">
      <formula>"Baja"</formula>
    </cfRule>
    <cfRule type="cellIs" dxfId="271" priority="22" operator="equal">
      <formula>"Media"</formula>
    </cfRule>
    <cfRule type="cellIs" dxfId="270" priority="21" operator="equal">
      <formula>"Alta"</formula>
    </cfRule>
  </conditionalFormatting>
  <conditionalFormatting sqref="K10:K69">
    <cfRule type="containsText" dxfId="269" priority="1" operator="containsText" text="❌">
      <formula>NOT(ISERROR(SEARCH("❌",K10)))</formula>
    </cfRule>
  </conditionalFormatting>
  <conditionalFormatting sqref="L10 L16 L22 L28 L34 L40 L46 L52 L58 L64">
    <cfRule type="cellIs" dxfId="268" priority="100" operator="equal">
      <formula>"Leve"</formula>
    </cfRule>
    <cfRule type="cellIs" dxfId="267" priority="96" operator="equal">
      <formula>"Catastrófico"</formula>
    </cfRule>
    <cfRule type="cellIs" dxfId="266" priority="97" operator="equal">
      <formula>"Mayor"</formula>
    </cfRule>
    <cfRule type="cellIs" dxfId="265" priority="98" operator="equal">
      <formula>"Moderado"</formula>
    </cfRule>
    <cfRule type="cellIs" dxfId="264" priority="99" operator="equal">
      <formula>"Menor"</formula>
    </cfRule>
  </conditionalFormatting>
  <conditionalFormatting sqref="N10">
    <cfRule type="cellIs" dxfId="263" priority="95" operator="equal">
      <formula>"Bajo"</formula>
    </cfRule>
    <cfRule type="cellIs" dxfId="262" priority="92" operator="equal">
      <formula>"Extremo"</formula>
    </cfRule>
    <cfRule type="cellIs" dxfId="261" priority="93" operator="equal">
      <formula>"Alto"</formula>
    </cfRule>
    <cfRule type="cellIs" dxfId="260" priority="94" operator="equal">
      <formula>"Moderado"</formula>
    </cfRule>
  </conditionalFormatting>
  <conditionalFormatting sqref="N16">
    <cfRule type="cellIs" dxfId="259" priority="88" operator="equal">
      <formula>"Extremo"</formula>
    </cfRule>
    <cfRule type="cellIs" dxfId="258" priority="91" operator="equal">
      <formula>"Bajo"</formula>
    </cfRule>
    <cfRule type="cellIs" dxfId="257" priority="90" operator="equal">
      <formula>"Moderado"</formula>
    </cfRule>
    <cfRule type="cellIs" dxfId="256" priority="89" operator="equal">
      <formula>"Alto"</formula>
    </cfRule>
  </conditionalFormatting>
  <conditionalFormatting sqref="N22">
    <cfRule type="cellIs" dxfId="255" priority="82" operator="equal">
      <formula>"Bajo"</formula>
    </cfRule>
    <cfRule type="cellIs" dxfId="254" priority="79" operator="equal">
      <formula>"Extremo"</formula>
    </cfRule>
    <cfRule type="cellIs" dxfId="253" priority="80" operator="equal">
      <formula>"Alto"</formula>
    </cfRule>
    <cfRule type="cellIs" dxfId="252" priority="81" operator="equal">
      <formula>"Moderado"</formula>
    </cfRule>
  </conditionalFormatting>
  <conditionalFormatting sqref="N28">
    <cfRule type="cellIs" dxfId="251" priority="70" operator="equal">
      <formula>"Extremo"</formula>
    </cfRule>
    <cfRule type="cellIs" dxfId="250" priority="71" operator="equal">
      <formula>"Alto"</formula>
    </cfRule>
    <cfRule type="cellIs" dxfId="249" priority="72" operator="equal">
      <formula>"Moderado"</formula>
    </cfRule>
    <cfRule type="cellIs" dxfId="248" priority="73" operator="equal">
      <formula>"Bajo"</formula>
    </cfRule>
  </conditionalFormatting>
  <conditionalFormatting sqref="N34">
    <cfRule type="cellIs" dxfId="247" priority="62" operator="equal">
      <formula>"Alto"</formula>
    </cfRule>
    <cfRule type="cellIs" dxfId="246" priority="61" operator="equal">
      <formula>"Extremo"</formula>
    </cfRule>
    <cfRule type="cellIs" dxfId="245" priority="63" operator="equal">
      <formula>"Moderado"</formula>
    </cfRule>
    <cfRule type="cellIs" dxfId="244" priority="64" operator="equal">
      <formula>"Bajo"</formula>
    </cfRule>
  </conditionalFormatting>
  <conditionalFormatting sqref="N40">
    <cfRule type="cellIs" dxfId="243" priority="54" operator="equal">
      <formula>"Moderado"</formula>
    </cfRule>
    <cfRule type="cellIs" dxfId="242" priority="53" operator="equal">
      <formula>"Alto"</formula>
    </cfRule>
    <cfRule type="cellIs" dxfId="241" priority="55" operator="equal">
      <formula>"Bajo"</formula>
    </cfRule>
    <cfRule type="cellIs" dxfId="240" priority="52" operator="equal">
      <formula>"Extremo"</formula>
    </cfRule>
  </conditionalFormatting>
  <conditionalFormatting sqref="N46">
    <cfRule type="cellIs" dxfId="239" priority="46" operator="equal">
      <formula>"Bajo"</formula>
    </cfRule>
    <cfRule type="cellIs" dxfId="238" priority="45" operator="equal">
      <formula>"Moderado"</formula>
    </cfRule>
    <cfRule type="cellIs" dxfId="237" priority="44" operator="equal">
      <formula>"Alto"</formula>
    </cfRule>
    <cfRule type="cellIs" dxfId="236" priority="43" operator="equal">
      <formula>"Extremo"</formula>
    </cfRule>
  </conditionalFormatting>
  <conditionalFormatting sqref="N52">
    <cfRule type="cellIs" dxfId="235" priority="34" operator="equal">
      <formula>"Extremo"</formula>
    </cfRule>
    <cfRule type="cellIs" dxfId="234" priority="35" operator="equal">
      <formula>"Alto"</formula>
    </cfRule>
    <cfRule type="cellIs" dxfId="233" priority="37" operator="equal">
      <formula>"Bajo"</formula>
    </cfRule>
    <cfRule type="cellIs" dxfId="232" priority="36" operator="equal">
      <formula>"Moderado"</formula>
    </cfRule>
  </conditionalFormatting>
  <conditionalFormatting sqref="N58">
    <cfRule type="cellIs" dxfId="231" priority="25" operator="equal">
      <formula>"Extremo"</formula>
    </cfRule>
    <cfRule type="cellIs" dxfId="230" priority="26" operator="equal">
      <formula>"Alto"</formula>
    </cfRule>
    <cfRule type="cellIs" dxfId="229" priority="28" operator="equal">
      <formula>"Bajo"</formula>
    </cfRule>
    <cfRule type="cellIs" dxfId="228" priority="27" operator="equal">
      <formula>"Moderado"</formula>
    </cfRule>
  </conditionalFormatting>
  <conditionalFormatting sqref="N64">
    <cfRule type="cellIs" dxfId="227" priority="16" operator="equal">
      <formula>"Extremo"</formula>
    </cfRule>
    <cfRule type="cellIs" dxfId="226" priority="19" operator="equal">
      <formula>"Bajo"</formula>
    </cfRule>
    <cfRule type="cellIs" dxfId="225" priority="18" operator="equal">
      <formula>"Moderado"</formula>
    </cfRule>
    <cfRule type="cellIs" dxfId="224" priority="17" operator="equal">
      <formula>"Alto"</formula>
    </cfRule>
  </conditionalFormatting>
  <conditionalFormatting sqref="Y10:Y69">
    <cfRule type="cellIs" dxfId="223" priority="15" operator="equal">
      <formula>"Muy Baja"</formula>
    </cfRule>
    <cfRule type="cellIs" dxfId="222" priority="13" operator="equal">
      <formula>"Media"</formula>
    </cfRule>
    <cfRule type="cellIs" dxfId="221" priority="12" operator="equal">
      <formula>"Alta"</formula>
    </cfRule>
    <cfRule type="cellIs" dxfId="220" priority="11" operator="equal">
      <formula>"Muy Alta"</formula>
    </cfRule>
    <cfRule type="cellIs" dxfId="219" priority="14" operator="equal">
      <formula>"Baja"</formula>
    </cfRule>
  </conditionalFormatting>
  <conditionalFormatting sqref="AA10:AA69">
    <cfRule type="cellIs" dxfId="218" priority="10" operator="equal">
      <formula>"Leve"</formula>
    </cfRule>
    <cfRule type="cellIs" dxfId="217" priority="9" operator="equal">
      <formula>"Menor"</formula>
    </cfRule>
    <cfRule type="cellIs" dxfId="216" priority="7" operator="equal">
      <formula>"Mayor"</formula>
    </cfRule>
    <cfRule type="cellIs" dxfId="215" priority="6" operator="equal">
      <formula>"Catastrófico"</formula>
    </cfRule>
    <cfRule type="cellIs" dxfId="214" priority="8" operator="equal">
      <formula>"Moderado"</formula>
    </cfRule>
  </conditionalFormatting>
  <conditionalFormatting sqref="AC10:AC69">
    <cfRule type="cellIs" dxfId="213" priority="2" operator="equal">
      <formula>"Extremo"</formula>
    </cfRule>
    <cfRule type="cellIs" dxfId="212" priority="5" operator="equal">
      <formula>"Bajo"</formula>
    </cfRule>
    <cfRule type="cellIs" dxfId="211" priority="4" operator="equal">
      <formula>"Moderado"</formula>
    </cfRule>
    <cfRule type="cellIs" dxfId="210"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0000000-0002-0000-0C00-000000000000}">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0000000-0002-0000-0C00-000001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C00-000002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C00-000003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C00-000004000000}">
          <x14:formula1>
            <xm:f>IF(OR(AD10='Opciones Tratamiento'!$B$2,AD10='Opciones Tratamiento'!$B$3,AD10='Opciones Tratamiento'!$B$4),ISBLANK(AD10),ISTEXT(AD10))</xm:f>
          </x14:formula1>
          <xm:sqref>AE10:AE69</xm:sqref>
        </x14:dataValidation>
        <x14:dataValidation type="list" allowBlank="1" showInputMessage="1" showErrorMessage="1" xr:uid="{00000000-0002-0000-0C00-000005000000}">
          <x14:formula1>
            <xm:f>'Tabla Impacto'!$F$210:$F$221</xm:f>
          </x14:formula1>
          <xm:sqref>J10:J69</xm:sqref>
        </x14:dataValidation>
        <x14:dataValidation type="list" allowBlank="1" showInputMessage="1" showErrorMessage="1" xr:uid="{00000000-0002-0000-0C00-000006000000}">
          <x14:formula1>
            <xm:f>'Opciones Tratamiento'!$B$2:$B$5</xm:f>
          </x14:formula1>
          <xm:sqref>AD10:AD69</xm:sqref>
        </x14:dataValidation>
        <x14:dataValidation type="list" allowBlank="1" showInputMessage="1" showErrorMessage="1" xr:uid="{00000000-0002-0000-0C00-000007000000}">
          <x14:formula1>
            <xm:f>'Opciones Tratamiento'!$E$2:$E$4</xm:f>
          </x14:formula1>
          <xm:sqref>B10:B69</xm:sqref>
        </x14:dataValidation>
        <x14:dataValidation type="list" allowBlank="1" showInputMessage="1" showErrorMessage="1" xr:uid="{00000000-0002-0000-0C00-000008000000}">
          <x14:formula1>
            <xm:f>'Opciones Tratamiento'!$B$13:$B$19</xm:f>
          </x14:formula1>
          <xm:sqref>F10:F69</xm:sqref>
        </x14:dataValidation>
        <x14:dataValidation type="list" allowBlank="1" showInputMessage="1" showErrorMessage="1" xr:uid="{00000000-0002-0000-0C00-000009000000}">
          <x14:formula1>
            <xm:f>'Tabla Valoración controles'!$D$13:$D$14</xm:f>
          </x14:formula1>
          <xm:sqref>W10:W69</xm:sqref>
        </x14:dataValidation>
        <x14:dataValidation type="list" allowBlank="1" showInputMessage="1" showErrorMessage="1" xr:uid="{00000000-0002-0000-0C00-00000A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C00-00000B000000}">
          <x14:formula1>
            <xm:f>'Tabla Valoración controles'!$D$11:$D$12</xm:f>
          </x14:formula1>
          <xm:sqref>V10:V69</xm:sqref>
        </x14:dataValidation>
        <x14:dataValidation type="list" allowBlank="1" showInputMessage="1" showErrorMessage="1" xr:uid="{00000000-0002-0000-0C00-00000C000000}">
          <x14:formula1>
            <xm:f>'Tabla Valoración controles'!$D$9:$D$10</xm:f>
          </x14:formula1>
          <xm:sqref>U10:U69</xm:sqref>
        </x14:dataValidation>
        <x14:dataValidation type="list" allowBlank="1" showInputMessage="1" showErrorMessage="1" xr:uid="{00000000-0002-0000-0C00-00000D000000}">
          <x14:formula1>
            <xm:f>'Tabla Valoración controles'!$D$7:$D$8</xm:f>
          </x14:formula1>
          <xm:sqref>S10:S69</xm:sqref>
        </x14:dataValidation>
        <x14:dataValidation type="list" allowBlank="1" showInputMessage="1" showErrorMessage="1" xr:uid="{00000000-0002-0000-0C00-00000E000000}">
          <x14:formula1>
            <xm:f>'Tabla Valoración controles'!$D$4:$D$6</xm:f>
          </x14:formula1>
          <xm:sqref>R10:R69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BP72"/>
  <sheetViews>
    <sheetView topLeftCell="A6" zoomScale="59" zoomScaleNormal="59" workbookViewId="0">
      <selection activeCell="AL11" sqref="AL11"/>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354</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355</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356</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134</v>
      </c>
      <c r="C10" s="218" t="s">
        <v>307</v>
      </c>
      <c r="D10" s="218" t="s">
        <v>306</v>
      </c>
      <c r="E10" s="230" t="s">
        <v>305</v>
      </c>
      <c r="F10" s="218" t="s">
        <v>123</v>
      </c>
      <c r="G10" s="221">
        <v>7</v>
      </c>
      <c r="H10" s="224" t="str">
        <f>IF(G10&lt;=0,"",IF(G10&lt;=2,"Muy Baja",IF(G10&lt;=24,"Baja",IF(G10&lt;=500,"Media",IF(G10&lt;=5000,"Alta","Muy Alta")))))</f>
        <v>Baja</v>
      </c>
      <c r="I10" s="212">
        <f>IF(H10="","",IF(H10="Muy Baja",0.2,IF(H10="Baja",0.4,IF(H10="Media",0.6,IF(H10="Alta",0.8,IF(H10="Muy Alta",1,))))))</f>
        <v>0.4</v>
      </c>
      <c r="J10" s="227" t="s">
        <v>155</v>
      </c>
      <c r="K10" s="212" t="str">
        <f>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4" t="str">
        <f>IF(OR(K10='Tabla Impacto'!$C$11,K10='Tabla Impacto'!$D$11),"Leve",IF(OR(K10='Tabla Impacto'!$C$12,K10='Tabla Impacto'!$D$12),"Menor",IF(OR(K10='Tabla Impacto'!$C$13,K10='Tabla Impacto'!$D$13),"Moderado",IF(OR(K10='Tabla Impacto'!$C$14,K10='Tabla Impacto'!$D$14),"Mayor",IF(OR(K10='Tabla Impacto'!$C$15,K10='Tabla Impacto'!$D$15),"Catastrófico","")))))</f>
        <v>Moderado</v>
      </c>
      <c r="M10" s="212">
        <f>IF(L10="","",IF(L10="Leve",0.2,IF(L10="Menor",0.4,IF(L10="Moderado",0.6,IF(L10="Mayor",0.8,IF(L10="Catastrófico",1,))))))</f>
        <v>0.6</v>
      </c>
      <c r="N10" s="209"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308</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IFERROR(IF(AB10="","",IF(AB10&lt;=0.2,"Leve",IF(AB10&lt;=0.4,"Menor",IF(AB10&lt;=0.6,"Moderado",IF(AB10&lt;=0.8,"Mayor","Catastrófico"))))),"")</f>
        <v>Moderado</v>
      </c>
      <c r="AB10" s="130">
        <f>IFERROR(IF(Q10="Impacto",(M10-(+M10*T10)),IF(Q10="Probabilidad",M10,"")),"")</f>
        <v>0.6</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309</v>
      </c>
      <c r="AF10" s="133" t="s">
        <v>304</v>
      </c>
      <c r="AG10" s="135">
        <v>46022</v>
      </c>
      <c r="AH10" s="135">
        <v>45783</v>
      </c>
      <c r="AI10" s="133" t="s">
        <v>395</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IF(NOT(ISERROR(MATCH(J11,_xlfn.ANCHORARRAY(E22),0))),I24&amp;"Por favor no seleccionar los criterios de impacto",J11)</f>
        <v>0</v>
      </c>
      <c r="L11" s="225"/>
      <c r="M11" s="213"/>
      <c r="N11" s="210"/>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t="s">
        <v>367</v>
      </c>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36"/>
      <c r="E16" s="236"/>
      <c r="F16" s="218"/>
      <c r="G16" s="221"/>
      <c r="H16" s="224" t="str">
        <f>IF(G16&lt;=0,"",IF(G16&lt;=2,"Muy Baja",IF(G16&lt;=24,"Baja",IF(G16&lt;=500,"Media",IF(G16&lt;=5000,"Alta","Muy Alta")))))</f>
        <v/>
      </c>
      <c r="I16" s="212" t="str">
        <f>IF(H16="","",IF(H16="Muy Baja",0.2,IF(H16="Baja",0.4,IF(H16="Media",0.6,IF(H16="Alta",0.8,IF(H16="Muy Alta",1,))))))</f>
        <v/>
      </c>
      <c r="J16" s="227"/>
      <c r="K16" s="212">
        <f>IF(NOT(ISERROR(MATCH(J16,'Tabla Impacto'!$B$221:$B$223,0))),'Tabla Impacto'!$F$223&amp;"Por favor no seleccionar los criterios de impacto(Afectación Económica o presupuestal y Pérdida Reputacional)",J16)</f>
        <v>0</v>
      </c>
      <c r="L16" s="224" t="str">
        <f>IF(OR(K16='Tabla Impacto'!$C$11,K16='Tabla Impacto'!$D$11),"Leve",IF(OR(K16='Tabla Impacto'!$C$12,K16='Tabla Impacto'!$D$12),"Menor",IF(OR(K16='Tabla Impacto'!$C$13,K16='Tabla Impacto'!$D$13),"Moderado",IF(OR(K16='Tabla Impacto'!$C$14,K16='Tabla Impacto'!$D$14),"Mayor",IF(OR(K16='Tabla Impacto'!$C$15,K16='Tabla Impacto'!$D$15),"Catastrófico","")))))</f>
        <v/>
      </c>
      <c r="M16" s="212" t="str">
        <f>IF(L16="","",IF(L16="Leve",0.2,IF(L16="Menor",0.4,IF(L16="Moderado",0.6,IF(L16="Mayor",0.8,IF(L16="Catastrófico",1,))))))</f>
        <v/>
      </c>
      <c r="N16" s="209"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37"/>
      <c r="E17" s="237"/>
      <c r="F17" s="219"/>
      <c r="G17" s="222"/>
      <c r="H17" s="225"/>
      <c r="I17" s="213"/>
      <c r="J17" s="228"/>
      <c r="K17" s="213">
        <f>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37"/>
      <c r="E18" s="237"/>
      <c r="F18" s="219"/>
      <c r="G18" s="222"/>
      <c r="H18" s="225"/>
      <c r="I18" s="213"/>
      <c r="J18" s="228"/>
      <c r="K18" s="213">
        <f>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36"/>
      <c r="E19" s="236"/>
      <c r="F19" s="219"/>
      <c r="G19" s="222"/>
      <c r="H19" s="225"/>
      <c r="I19" s="213"/>
      <c r="J19" s="228"/>
      <c r="K19" s="213">
        <f>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37"/>
      <c r="E20" s="237"/>
      <c r="F20" s="219"/>
      <c r="G20" s="222"/>
      <c r="H20" s="225"/>
      <c r="I20" s="213"/>
      <c r="J20" s="228"/>
      <c r="K20" s="213">
        <f>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37"/>
      <c r="E21" s="237"/>
      <c r="F21" s="220"/>
      <c r="G21" s="223"/>
      <c r="H21" s="226"/>
      <c r="I21" s="214"/>
      <c r="J21" s="229"/>
      <c r="K21" s="214">
        <f>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IF(NOT(ISERROR(MATCH(J22,'Tabla Impacto'!$B$221:$B$223,0))),'Tabla Impacto'!$F$223&amp;"Por favor no seleccionar los criterios de impacto(Afectación Económica o presupuestal y Pérdida Reputacional)",J22)</f>
        <v>0</v>
      </c>
      <c r="L22" s="224" t="str">
        <f>IF(OR(K22='Tabla Impacto'!$C$11,K22='Tabla Impacto'!$D$11),"Leve",IF(OR(K22='Tabla Impacto'!$C$12,K22='Tabla Impacto'!$D$12),"Menor",IF(OR(K22='Tabla Impacto'!$C$13,K22='Tabla Impacto'!$D$13),"Moderado",IF(OR(K22='Tabla Impacto'!$C$14,K22='Tabla Impacto'!$D$14),"Mayor",IF(OR(K22='Tabla Impacto'!$C$15,K22='Tabla Impacto'!$D$15),"Catastrófico","")))))</f>
        <v/>
      </c>
      <c r="M22" s="212" t="str">
        <f>IF(L22="","",IF(L22="Leve",0.2,IF(L22="Menor",0.4,IF(L22="Moderado",0.6,IF(L22="Mayor",0.8,IF(L22="Catastrófico",1,))))))</f>
        <v/>
      </c>
      <c r="N22" s="209"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IF(NOT(ISERROR(MATCH(J28,'Tabla Impacto'!$B$221:$B$223,0))),'Tabla Impacto'!$F$223&amp;"Por favor no seleccionar los criterios de impacto(Afectación Económica o presupuestal y Pérdida Reputacional)",J28)</f>
        <v>0</v>
      </c>
      <c r="L28" s="224" t="str">
        <f>IF(OR(K28='Tabla Impacto'!$C$11,K28='Tabla Impacto'!$D$11),"Leve",IF(OR(K28='Tabla Impacto'!$C$12,K28='Tabla Impacto'!$D$12),"Menor",IF(OR(K28='Tabla Impacto'!$C$13,K28='Tabla Impacto'!$D$13),"Moderado",IF(OR(K28='Tabla Impacto'!$C$14,K28='Tabla Impacto'!$D$14),"Mayor",IF(OR(K28='Tabla Impacto'!$C$15,K28='Tabla Impacto'!$D$15),"Catastrófico","")))))</f>
        <v/>
      </c>
      <c r="M28" s="212" t="str">
        <f>IF(L28="","",IF(L28="Leve",0.2,IF(L28="Menor",0.4,IF(L28="Moderado",0.6,IF(L28="Mayor",0.8,IF(L28="Catastrófico",1,))))))</f>
        <v/>
      </c>
      <c r="N28" s="209"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IF(NOT(ISERROR(MATCH(J34,'Tabla Impacto'!$B$221:$B$223,0))),'Tabla Impacto'!$F$223&amp;"Por favor no seleccionar los criterios de impacto(Afectación Económica o presupuestal y Pérdida Reputacional)",J34)</f>
        <v>0</v>
      </c>
      <c r="L34" s="224" t="str">
        <f>IF(OR(K34='Tabla Impacto'!$C$11,K34='Tabla Impacto'!$D$11),"Leve",IF(OR(K34='Tabla Impacto'!$C$12,K34='Tabla Impacto'!$D$12),"Menor",IF(OR(K34='Tabla Impacto'!$C$13,K34='Tabla Impacto'!$D$13),"Moderado",IF(OR(K34='Tabla Impacto'!$C$14,K34='Tabla Impacto'!$D$14),"Mayor",IF(OR(K34='Tabla Impacto'!$C$15,K34='Tabla Impacto'!$D$15),"Catastrófico","")))))</f>
        <v/>
      </c>
      <c r="M34" s="212" t="str">
        <f>IF(L34="","",IF(L34="Leve",0.2,IF(L34="Menor",0.4,IF(L34="Moderado",0.6,IF(L34="Mayor",0.8,IF(L34="Catastrófico",1,))))))</f>
        <v/>
      </c>
      <c r="N34" s="209"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IF(NOT(ISERROR(MATCH(J40,'Tabla Impacto'!$B$221:$B$223,0))),'Tabla Impacto'!$F$223&amp;"Por favor no seleccionar los criterios de impacto(Afectación Económica o presupuestal y Pérdida Reputacional)",J40)</f>
        <v>0</v>
      </c>
      <c r="L40" s="224" t="str">
        <f>IF(OR(K40='Tabla Impacto'!$C$11,K40='Tabla Impacto'!$D$11),"Leve",IF(OR(K40='Tabla Impacto'!$C$12,K40='Tabla Impacto'!$D$12),"Menor",IF(OR(K40='Tabla Impacto'!$C$13,K40='Tabla Impacto'!$D$13),"Moderado",IF(OR(K40='Tabla Impacto'!$C$14,K40='Tabla Impacto'!$D$14),"Mayor",IF(OR(K40='Tabla Impacto'!$C$15,K40='Tabla Impacto'!$D$15),"Catastrófico","")))))</f>
        <v/>
      </c>
      <c r="M40" s="212" t="str">
        <f>IF(L40="","",IF(L40="Leve",0.2,IF(L40="Menor",0.4,IF(L40="Moderado",0.6,IF(L40="Mayor",0.8,IF(L40="Catastrófico",1,))))))</f>
        <v/>
      </c>
      <c r="N40" s="209"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IF(NOT(ISERROR(MATCH(J46,'Tabla Impacto'!$B$221:$B$223,0))),'Tabla Impacto'!$F$223&amp;"Por favor no seleccionar los criterios de impacto(Afectación Económica o presupuestal y Pérdida Reputacional)",J46)</f>
        <v>0</v>
      </c>
      <c r="L46" s="224" t="str">
        <f>IF(OR(K46='Tabla Impacto'!$C$11,K46='Tabla Impacto'!$D$11),"Leve",IF(OR(K46='Tabla Impacto'!$C$12,K46='Tabla Impacto'!$D$12),"Menor",IF(OR(K46='Tabla Impacto'!$C$13,K46='Tabla Impacto'!$D$13),"Moderado",IF(OR(K46='Tabla Impacto'!$C$14,K46='Tabla Impacto'!$D$14),"Mayor",IF(OR(K46='Tabla Impacto'!$C$15,K46='Tabla Impacto'!$D$15),"Catastrófico","")))))</f>
        <v/>
      </c>
      <c r="M46" s="212" t="str">
        <f>IF(L46="","",IF(L46="Leve",0.2,IF(L46="Menor",0.4,IF(L46="Moderado",0.6,IF(L46="Mayor",0.8,IF(L46="Catastrófico",1,))))))</f>
        <v/>
      </c>
      <c r="N46" s="209"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IF(NOT(ISERROR(MATCH(J52,'Tabla Impacto'!$B$221:$B$223,0))),'Tabla Impacto'!$F$223&amp;"Por favor no seleccionar los criterios de impacto(Afectación Económica o presupuestal y Pérdida Reputacional)",J52)</f>
        <v>0</v>
      </c>
      <c r="L52" s="224" t="str">
        <f>IF(OR(K52='Tabla Impacto'!$C$11,K52='Tabla Impacto'!$D$11),"Leve",IF(OR(K52='Tabla Impacto'!$C$12,K52='Tabla Impacto'!$D$12),"Menor",IF(OR(K52='Tabla Impacto'!$C$13,K52='Tabla Impacto'!$D$13),"Moderado",IF(OR(K52='Tabla Impacto'!$C$14,K52='Tabla Impacto'!$D$14),"Mayor",IF(OR(K52='Tabla Impacto'!$C$15,K52='Tabla Impacto'!$D$15),"Catastrófico","")))))</f>
        <v/>
      </c>
      <c r="M52" s="212" t="str">
        <f>IF(L52="","",IF(L52="Leve",0.2,IF(L52="Menor",0.4,IF(L52="Moderado",0.6,IF(L52="Mayor",0.8,IF(L52="Catastrófico",1,))))))</f>
        <v/>
      </c>
      <c r="N52" s="209"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IF(NOT(ISERROR(MATCH(J58,'Tabla Impacto'!$B$221:$B$223,0))),'Tabla Impacto'!$F$223&amp;"Por favor no seleccionar los criterios de impacto(Afectación Económica o presupuestal y Pérdida Reputacional)",J58)</f>
        <v>0</v>
      </c>
      <c r="L58" s="224" t="str">
        <f>IF(OR(K58='Tabla Impacto'!$C$11,K58='Tabla Impacto'!$D$11),"Leve",IF(OR(K58='Tabla Impacto'!$C$12,K58='Tabla Impacto'!$D$12),"Menor",IF(OR(K58='Tabla Impacto'!$C$13,K58='Tabla Impacto'!$D$13),"Moderado",IF(OR(K58='Tabla Impacto'!$C$14,K58='Tabla Impacto'!$D$14),"Mayor",IF(OR(K58='Tabla Impacto'!$C$15,K58='Tabla Impacto'!$D$15),"Catastrófico","")))))</f>
        <v/>
      </c>
      <c r="M58" s="212" t="str">
        <f>IF(L58="","",IF(L58="Leve",0.2,IF(L58="Menor",0.4,IF(L58="Moderado",0.6,IF(L58="Mayor",0.8,IF(L58="Catastrófico",1,))))))</f>
        <v/>
      </c>
      <c r="N58" s="209"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IF(NOT(ISERROR(MATCH(J64,'Tabla Impacto'!$B$221:$B$223,0))),'Tabla Impacto'!$F$223&amp;"Por favor no seleccionar los criterios de impacto(Afectación Económica o presupuestal y Pérdida Reputacional)",J64)</f>
        <v>0</v>
      </c>
      <c r="L64" s="224" t="str">
        <f>IF(OR(K64='Tabla Impacto'!$C$11,K64='Tabla Impacto'!$D$11),"Leve",IF(OR(K64='Tabla Impacto'!$C$12,K64='Tabla Impacto'!$D$12),"Menor",IF(OR(K64='Tabla Impacto'!$C$13,K64='Tabla Impacto'!$D$13),"Moderado",IF(OR(K64='Tabla Impacto'!$C$14,K64='Tabla Impacto'!$D$14),"Mayor",IF(OR(K64='Tabla Impacto'!$C$15,K64='Tabla Impacto'!$D$15),"Catastrófico","")))))</f>
        <v/>
      </c>
      <c r="M64" s="212" t="str">
        <f>IF(L64="","",IF(L64="Leve",0.2,IF(L64="Menor",0.4,IF(L64="Moderado",0.6,IF(L64="Mayor",0.8,IF(L64="Catastrófico",1,))))))</f>
        <v/>
      </c>
      <c r="N64" s="209"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209" priority="105" operator="equal">
      <formula>"Muy Baja"</formula>
    </cfRule>
    <cfRule type="cellIs" dxfId="208" priority="101" operator="equal">
      <formula>"Muy Alta"</formula>
    </cfRule>
    <cfRule type="cellIs" dxfId="207" priority="104" operator="equal">
      <formula>"Baja"</formula>
    </cfRule>
    <cfRule type="cellIs" dxfId="206" priority="103" operator="equal">
      <formula>"Media"</formula>
    </cfRule>
    <cfRule type="cellIs" dxfId="205" priority="102" operator="equal">
      <formula>"Alta"</formula>
    </cfRule>
  </conditionalFormatting>
  <conditionalFormatting sqref="H22">
    <cfRule type="cellIs" dxfId="204" priority="84" operator="equal">
      <formula>"Alta"</formula>
    </cfRule>
    <cfRule type="cellIs" dxfId="203" priority="87" operator="equal">
      <formula>"Muy Baja"</formula>
    </cfRule>
    <cfRule type="cellIs" dxfId="202" priority="83" operator="equal">
      <formula>"Muy Alta"</formula>
    </cfRule>
    <cfRule type="cellIs" dxfId="201" priority="86" operator="equal">
      <formula>"Baja"</formula>
    </cfRule>
    <cfRule type="cellIs" dxfId="200" priority="85" operator="equal">
      <formula>"Media"</formula>
    </cfRule>
  </conditionalFormatting>
  <conditionalFormatting sqref="H28">
    <cfRule type="cellIs" dxfId="199" priority="78" operator="equal">
      <formula>"Muy Baja"</formula>
    </cfRule>
    <cfRule type="cellIs" dxfId="198" priority="76" operator="equal">
      <formula>"Media"</formula>
    </cfRule>
    <cfRule type="cellIs" dxfId="197" priority="74" operator="equal">
      <formula>"Muy Alta"</formula>
    </cfRule>
    <cfRule type="cellIs" dxfId="196" priority="75" operator="equal">
      <formula>"Alta"</formula>
    </cfRule>
    <cfRule type="cellIs" dxfId="195" priority="77" operator="equal">
      <formula>"Baja"</formula>
    </cfRule>
  </conditionalFormatting>
  <conditionalFormatting sqref="H34">
    <cfRule type="cellIs" dxfId="194" priority="66" operator="equal">
      <formula>"Alta"</formula>
    </cfRule>
    <cfRule type="cellIs" dxfId="193" priority="65" operator="equal">
      <formula>"Muy Alta"</formula>
    </cfRule>
    <cfRule type="cellIs" dxfId="192" priority="67" operator="equal">
      <formula>"Media"</formula>
    </cfRule>
    <cfRule type="cellIs" dxfId="191" priority="68" operator="equal">
      <formula>"Baja"</formula>
    </cfRule>
    <cfRule type="cellIs" dxfId="190" priority="69" operator="equal">
      <formula>"Muy Baja"</formula>
    </cfRule>
  </conditionalFormatting>
  <conditionalFormatting sqref="H40">
    <cfRule type="cellIs" dxfId="189" priority="56" operator="equal">
      <formula>"Muy Alta"</formula>
    </cfRule>
    <cfRule type="cellIs" dxfId="188" priority="58" operator="equal">
      <formula>"Media"</formula>
    </cfRule>
    <cfRule type="cellIs" dxfId="187" priority="60" operator="equal">
      <formula>"Muy Baja"</formula>
    </cfRule>
    <cfRule type="cellIs" dxfId="186" priority="59" operator="equal">
      <formula>"Baja"</formula>
    </cfRule>
    <cfRule type="cellIs" dxfId="185" priority="57" operator="equal">
      <formula>"Alta"</formula>
    </cfRule>
  </conditionalFormatting>
  <conditionalFormatting sqref="H46">
    <cfRule type="cellIs" dxfId="184" priority="51" operator="equal">
      <formula>"Muy Baja"</formula>
    </cfRule>
    <cfRule type="cellIs" dxfId="183" priority="47" operator="equal">
      <formula>"Muy Alta"</formula>
    </cfRule>
    <cfRule type="cellIs" dxfId="182" priority="48" operator="equal">
      <formula>"Alta"</formula>
    </cfRule>
    <cfRule type="cellIs" dxfId="181" priority="49" operator="equal">
      <formula>"Media"</formula>
    </cfRule>
    <cfRule type="cellIs" dxfId="180" priority="50" operator="equal">
      <formula>"Baja"</formula>
    </cfRule>
  </conditionalFormatting>
  <conditionalFormatting sqref="H52">
    <cfRule type="cellIs" dxfId="179" priority="38" operator="equal">
      <formula>"Muy Alta"</formula>
    </cfRule>
    <cfRule type="cellIs" dxfId="178" priority="40" operator="equal">
      <formula>"Media"</formula>
    </cfRule>
    <cfRule type="cellIs" dxfId="177" priority="41" operator="equal">
      <formula>"Baja"</formula>
    </cfRule>
    <cfRule type="cellIs" dxfId="176" priority="42" operator="equal">
      <formula>"Muy Baja"</formula>
    </cfRule>
    <cfRule type="cellIs" dxfId="175" priority="39" operator="equal">
      <formula>"Alta"</formula>
    </cfRule>
  </conditionalFormatting>
  <conditionalFormatting sqref="H58">
    <cfRule type="cellIs" dxfId="174" priority="32" operator="equal">
      <formula>"Baja"</formula>
    </cfRule>
    <cfRule type="cellIs" dxfId="173" priority="29" operator="equal">
      <formula>"Muy Alta"</formula>
    </cfRule>
    <cfRule type="cellIs" dxfId="172" priority="30" operator="equal">
      <formula>"Alta"</formula>
    </cfRule>
    <cfRule type="cellIs" dxfId="171" priority="31" operator="equal">
      <formula>"Media"</formula>
    </cfRule>
    <cfRule type="cellIs" dxfId="170" priority="33" operator="equal">
      <formula>"Muy Baja"</formula>
    </cfRule>
  </conditionalFormatting>
  <conditionalFormatting sqref="H64">
    <cfRule type="cellIs" dxfId="169" priority="24" operator="equal">
      <formula>"Muy Baja"</formula>
    </cfRule>
    <cfRule type="cellIs" dxfId="168" priority="20" operator="equal">
      <formula>"Muy Alta"</formula>
    </cfRule>
    <cfRule type="cellIs" dxfId="167" priority="23" operator="equal">
      <formula>"Baja"</formula>
    </cfRule>
    <cfRule type="cellIs" dxfId="166" priority="22" operator="equal">
      <formula>"Media"</formula>
    </cfRule>
    <cfRule type="cellIs" dxfId="165" priority="21" operator="equal">
      <formula>"Alta"</formula>
    </cfRule>
  </conditionalFormatting>
  <conditionalFormatting sqref="K10:K69">
    <cfRule type="containsText" dxfId="164" priority="1" operator="containsText" text="❌">
      <formula>NOT(ISERROR(SEARCH("❌",K10)))</formula>
    </cfRule>
  </conditionalFormatting>
  <conditionalFormatting sqref="L10 L16 L22 L28 L34 L40 L46 L52 L58 L64">
    <cfRule type="cellIs" dxfId="163" priority="100" operator="equal">
      <formula>"Leve"</formula>
    </cfRule>
    <cfRule type="cellIs" dxfId="162" priority="96" operator="equal">
      <formula>"Catastrófico"</formula>
    </cfRule>
    <cfRule type="cellIs" dxfId="161" priority="97" operator="equal">
      <formula>"Mayor"</formula>
    </cfRule>
    <cfRule type="cellIs" dxfId="160" priority="98" operator="equal">
      <formula>"Moderado"</formula>
    </cfRule>
    <cfRule type="cellIs" dxfId="159" priority="99" operator="equal">
      <formula>"Menor"</formula>
    </cfRule>
  </conditionalFormatting>
  <conditionalFormatting sqref="N10">
    <cfRule type="cellIs" dxfId="158" priority="95" operator="equal">
      <formula>"Bajo"</formula>
    </cfRule>
    <cfRule type="cellIs" dxfId="157" priority="92" operator="equal">
      <formula>"Extremo"</formula>
    </cfRule>
    <cfRule type="cellIs" dxfId="156" priority="93" operator="equal">
      <formula>"Alto"</formula>
    </cfRule>
    <cfRule type="cellIs" dxfId="155" priority="94" operator="equal">
      <formula>"Moderado"</formula>
    </cfRule>
  </conditionalFormatting>
  <conditionalFormatting sqref="N16">
    <cfRule type="cellIs" dxfId="154" priority="88" operator="equal">
      <formula>"Extremo"</formula>
    </cfRule>
    <cfRule type="cellIs" dxfId="153" priority="91" operator="equal">
      <formula>"Bajo"</formula>
    </cfRule>
    <cfRule type="cellIs" dxfId="152" priority="90" operator="equal">
      <formula>"Moderado"</formula>
    </cfRule>
    <cfRule type="cellIs" dxfId="151" priority="89" operator="equal">
      <formula>"Alto"</formula>
    </cfRule>
  </conditionalFormatting>
  <conditionalFormatting sqref="N22">
    <cfRule type="cellIs" dxfId="150" priority="82" operator="equal">
      <formula>"Bajo"</formula>
    </cfRule>
    <cfRule type="cellIs" dxfId="149" priority="79" operator="equal">
      <formula>"Extremo"</formula>
    </cfRule>
    <cfRule type="cellIs" dxfId="148" priority="80" operator="equal">
      <formula>"Alto"</formula>
    </cfRule>
    <cfRule type="cellIs" dxfId="147" priority="81" operator="equal">
      <formula>"Moderado"</formula>
    </cfRule>
  </conditionalFormatting>
  <conditionalFormatting sqref="N28">
    <cfRule type="cellIs" dxfId="146" priority="70" operator="equal">
      <formula>"Extremo"</formula>
    </cfRule>
    <cfRule type="cellIs" dxfId="145" priority="71" operator="equal">
      <formula>"Alto"</formula>
    </cfRule>
    <cfRule type="cellIs" dxfId="144" priority="72" operator="equal">
      <formula>"Moderado"</formula>
    </cfRule>
    <cfRule type="cellIs" dxfId="143" priority="73" operator="equal">
      <formula>"Bajo"</formula>
    </cfRule>
  </conditionalFormatting>
  <conditionalFormatting sqref="N34">
    <cfRule type="cellIs" dxfId="142" priority="62" operator="equal">
      <formula>"Alto"</formula>
    </cfRule>
    <cfRule type="cellIs" dxfId="141" priority="61" operator="equal">
      <formula>"Extremo"</formula>
    </cfRule>
    <cfRule type="cellIs" dxfId="140" priority="63" operator="equal">
      <formula>"Moderado"</formula>
    </cfRule>
    <cfRule type="cellIs" dxfId="139" priority="64" operator="equal">
      <formula>"Bajo"</formula>
    </cfRule>
  </conditionalFormatting>
  <conditionalFormatting sqref="N40">
    <cfRule type="cellIs" dxfId="138" priority="54" operator="equal">
      <formula>"Moderado"</formula>
    </cfRule>
    <cfRule type="cellIs" dxfId="137" priority="53" operator="equal">
      <formula>"Alto"</formula>
    </cfRule>
    <cfRule type="cellIs" dxfId="136" priority="55" operator="equal">
      <formula>"Bajo"</formula>
    </cfRule>
    <cfRule type="cellIs" dxfId="135" priority="52" operator="equal">
      <formula>"Extremo"</formula>
    </cfRule>
  </conditionalFormatting>
  <conditionalFormatting sqref="N46">
    <cfRule type="cellIs" dxfId="134" priority="46" operator="equal">
      <formula>"Bajo"</formula>
    </cfRule>
    <cfRule type="cellIs" dxfId="133" priority="45" operator="equal">
      <formula>"Moderado"</formula>
    </cfRule>
    <cfRule type="cellIs" dxfId="132" priority="44" operator="equal">
      <formula>"Alto"</formula>
    </cfRule>
    <cfRule type="cellIs" dxfId="131" priority="43" operator="equal">
      <formula>"Extremo"</formula>
    </cfRule>
  </conditionalFormatting>
  <conditionalFormatting sqref="N52">
    <cfRule type="cellIs" dxfId="130" priority="34" operator="equal">
      <formula>"Extremo"</formula>
    </cfRule>
    <cfRule type="cellIs" dxfId="129" priority="35" operator="equal">
      <formula>"Alto"</formula>
    </cfRule>
    <cfRule type="cellIs" dxfId="128" priority="37" operator="equal">
      <formula>"Bajo"</formula>
    </cfRule>
    <cfRule type="cellIs" dxfId="127" priority="36" operator="equal">
      <formula>"Moderado"</formula>
    </cfRule>
  </conditionalFormatting>
  <conditionalFormatting sqref="N58">
    <cfRule type="cellIs" dxfId="126" priority="25" operator="equal">
      <formula>"Extremo"</formula>
    </cfRule>
    <cfRule type="cellIs" dxfId="125" priority="26" operator="equal">
      <formula>"Alto"</formula>
    </cfRule>
    <cfRule type="cellIs" dxfId="124" priority="28" operator="equal">
      <formula>"Bajo"</formula>
    </cfRule>
    <cfRule type="cellIs" dxfId="123" priority="27" operator="equal">
      <formula>"Moderado"</formula>
    </cfRule>
  </conditionalFormatting>
  <conditionalFormatting sqref="N64">
    <cfRule type="cellIs" dxfId="122" priority="16" operator="equal">
      <formula>"Extremo"</formula>
    </cfRule>
    <cfRule type="cellIs" dxfId="121" priority="19" operator="equal">
      <formula>"Bajo"</formula>
    </cfRule>
    <cfRule type="cellIs" dxfId="120" priority="18" operator="equal">
      <formula>"Moderado"</formula>
    </cfRule>
    <cfRule type="cellIs" dxfId="119" priority="17" operator="equal">
      <formula>"Alto"</formula>
    </cfRule>
  </conditionalFormatting>
  <conditionalFormatting sqref="Y10:Y69">
    <cfRule type="cellIs" dxfId="118" priority="15" operator="equal">
      <formula>"Muy Baja"</formula>
    </cfRule>
    <cfRule type="cellIs" dxfId="117" priority="13" operator="equal">
      <formula>"Media"</formula>
    </cfRule>
    <cfRule type="cellIs" dxfId="116" priority="12" operator="equal">
      <formula>"Alta"</formula>
    </cfRule>
    <cfRule type="cellIs" dxfId="115" priority="11" operator="equal">
      <formula>"Muy Alta"</formula>
    </cfRule>
    <cfRule type="cellIs" dxfId="114" priority="14" operator="equal">
      <formula>"Baja"</formula>
    </cfRule>
  </conditionalFormatting>
  <conditionalFormatting sqref="AA10:AA69">
    <cfRule type="cellIs" dxfId="113" priority="10" operator="equal">
      <formula>"Leve"</formula>
    </cfRule>
    <cfRule type="cellIs" dxfId="112" priority="9" operator="equal">
      <formula>"Menor"</formula>
    </cfRule>
    <cfRule type="cellIs" dxfId="111" priority="7" operator="equal">
      <formula>"Mayor"</formula>
    </cfRule>
    <cfRule type="cellIs" dxfId="110" priority="6" operator="equal">
      <formula>"Catastrófico"</formula>
    </cfRule>
    <cfRule type="cellIs" dxfId="109" priority="8" operator="equal">
      <formula>"Moderado"</formula>
    </cfRule>
  </conditionalFormatting>
  <conditionalFormatting sqref="AC10:AC69">
    <cfRule type="cellIs" dxfId="108" priority="2" operator="equal">
      <formula>"Extremo"</formula>
    </cfRule>
    <cfRule type="cellIs" dxfId="107" priority="5" operator="equal">
      <formula>"Bajo"</formula>
    </cfRule>
    <cfRule type="cellIs" dxfId="106" priority="4" operator="equal">
      <formula>"Moderado"</formula>
    </cfRule>
    <cfRule type="cellIs" dxfId="105"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0000000-0002-0000-0D00-000000000000}">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0000000-0002-0000-0D00-000001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D00-000002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D00-000003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D00-000004000000}">
          <x14:formula1>
            <xm:f>IF(OR(AD10='Opciones Tratamiento'!$B$2,AD10='Opciones Tratamiento'!$B$3,AD10='Opciones Tratamiento'!$B$4),ISBLANK(AD10),ISTEXT(AD10))</xm:f>
          </x14:formula1>
          <xm:sqref>AE10:AE69</xm:sqref>
        </x14:dataValidation>
        <x14:dataValidation type="list" allowBlank="1" showInputMessage="1" showErrorMessage="1" xr:uid="{00000000-0002-0000-0D00-000005000000}">
          <x14:formula1>
            <xm:f>'Tabla Impacto'!$F$210:$F$221</xm:f>
          </x14:formula1>
          <xm:sqref>J10:J69</xm:sqref>
        </x14:dataValidation>
        <x14:dataValidation type="list" allowBlank="1" showInputMessage="1" showErrorMessage="1" xr:uid="{00000000-0002-0000-0D00-000006000000}">
          <x14:formula1>
            <xm:f>'Opciones Tratamiento'!$B$2:$B$5</xm:f>
          </x14:formula1>
          <xm:sqref>AD10:AD69</xm:sqref>
        </x14:dataValidation>
        <x14:dataValidation type="list" allowBlank="1" showInputMessage="1" showErrorMessage="1" xr:uid="{00000000-0002-0000-0D00-000007000000}">
          <x14:formula1>
            <xm:f>'Opciones Tratamiento'!$E$2:$E$4</xm:f>
          </x14:formula1>
          <xm:sqref>B10:B69</xm:sqref>
        </x14:dataValidation>
        <x14:dataValidation type="list" allowBlank="1" showInputMessage="1" showErrorMessage="1" xr:uid="{00000000-0002-0000-0D00-000008000000}">
          <x14:formula1>
            <xm:f>'Opciones Tratamiento'!$B$13:$B$19</xm:f>
          </x14:formula1>
          <xm:sqref>F10:F69</xm:sqref>
        </x14:dataValidation>
        <x14:dataValidation type="list" allowBlank="1" showInputMessage="1" showErrorMessage="1" xr:uid="{00000000-0002-0000-0D00-000009000000}">
          <x14:formula1>
            <xm:f>'Tabla Valoración controles'!$D$13:$D$14</xm:f>
          </x14:formula1>
          <xm:sqref>W10:W69</xm:sqref>
        </x14:dataValidation>
        <x14:dataValidation type="list" allowBlank="1" showInputMessage="1" showErrorMessage="1" xr:uid="{00000000-0002-0000-0D00-00000A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D00-00000B000000}">
          <x14:formula1>
            <xm:f>'Tabla Valoración controles'!$D$11:$D$12</xm:f>
          </x14:formula1>
          <xm:sqref>V10:V69</xm:sqref>
        </x14:dataValidation>
        <x14:dataValidation type="list" allowBlank="1" showInputMessage="1" showErrorMessage="1" xr:uid="{00000000-0002-0000-0D00-00000C000000}">
          <x14:formula1>
            <xm:f>'Tabla Valoración controles'!$D$9:$D$10</xm:f>
          </x14:formula1>
          <xm:sqref>U10:U69</xm:sqref>
        </x14:dataValidation>
        <x14:dataValidation type="list" allowBlank="1" showInputMessage="1" showErrorMessage="1" xr:uid="{00000000-0002-0000-0D00-00000D000000}">
          <x14:formula1>
            <xm:f>'Tabla Valoración controles'!$D$7:$D$8</xm:f>
          </x14:formula1>
          <xm:sqref>S10:S69</xm:sqref>
        </x14:dataValidation>
        <x14:dataValidation type="list" allowBlank="1" showInputMessage="1" showErrorMessage="1" xr:uid="{00000000-0002-0000-0D00-00000E000000}">
          <x14:formula1>
            <xm:f>'Tabla Valoración controles'!$D$4:$D$6</xm:f>
          </x14:formula1>
          <xm:sqref>R10:R69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A1:BP72"/>
  <sheetViews>
    <sheetView topLeftCell="B10" zoomScale="84" zoomScaleNormal="84" workbookViewId="0">
      <selection activeCell="E10" sqref="E10:E15"/>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359</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357</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358</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132</v>
      </c>
      <c r="C10" s="218" t="s">
        <v>238</v>
      </c>
      <c r="D10" s="218" t="s">
        <v>240</v>
      </c>
      <c r="E10" s="230" t="s">
        <v>239</v>
      </c>
      <c r="F10" s="218" t="s">
        <v>123</v>
      </c>
      <c r="G10" s="221">
        <v>24</v>
      </c>
      <c r="H10" s="224" t="str">
        <f>IF(G10&lt;=0,"",IF(G10&lt;=2,"Muy Baja",IF(G10&lt;=24,"Baja",IF(G10&lt;=500,"Media",IF(G10&lt;=5000,"Alta","Muy Alta")))))</f>
        <v>Baja</v>
      </c>
      <c r="I10" s="212">
        <f>IF(H10="","",IF(H10="Muy Baja",0.2,IF(H10="Baja",0.4,IF(H10="Media",0.6,IF(H10="Alta",0.8,IF(H10="Muy Alta",1,))))))</f>
        <v>0.4</v>
      </c>
      <c r="J10" s="227" t="s">
        <v>155</v>
      </c>
      <c r="K10" s="212" t="str">
        <f>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4" t="str">
        <f>IF(OR(K10='Tabla Impacto'!$C$11,K10='Tabla Impacto'!$D$11),"Leve",IF(OR(K10='Tabla Impacto'!$C$12,K10='Tabla Impacto'!$D$12),"Menor",IF(OR(K10='Tabla Impacto'!$C$13,K10='Tabla Impacto'!$D$13),"Moderado",IF(OR(K10='Tabla Impacto'!$C$14,K10='Tabla Impacto'!$D$14),"Mayor",IF(OR(K10='Tabla Impacto'!$C$15,K10='Tabla Impacto'!$D$15),"Catastrófico","")))))</f>
        <v>Moderado</v>
      </c>
      <c r="M10" s="212">
        <f>IF(L10="","",IF(L10="Leve",0.2,IF(L10="Menor",0.4,IF(L10="Moderado",0.6,IF(L10="Mayor",0.8,IF(L10="Catastrófico",1,))))))</f>
        <v>0.6</v>
      </c>
      <c r="N10" s="209"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241</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IFERROR(IF(AB10="","",IF(AB10&lt;=0.2,"Leve",IF(AB10&lt;=0.4,"Menor",IF(AB10&lt;=0.6,"Moderado",IF(AB10&lt;=0.8,"Mayor","Catastrófico"))))),"")</f>
        <v>Moderado</v>
      </c>
      <c r="AB10" s="130">
        <f>IFERROR(IF(Q10="Impacto",(M10-(+M10*T10)),IF(Q10="Probabilidad",M10,"")),"")</f>
        <v>0.6</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244</v>
      </c>
      <c r="AF10" s="133" t="s">
        <v>243</v>
      </c>
      <c r="AG10" s="135">
        <v>46022</v>
      </c>
      <c r="AH10" s="135">
        <v>45783</v>
      </c>
      <c r="AI10" s="133" t="s">
        <v>383</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IF(NOT(ISERROR(MATCH(J11,_xlfn.ANCHORARRAY(E22),0))),I24&amp;"Por favor no seleccionar los criterios de impacto",J11)</f>
        <v>0</v>
      </c>
      <c r="L11" s="225"/>
      <c r="M11" s="213"/>
      <c r="N11" s="210"/>
      <c r="O11" s="123">
        <v>2</v>
      </c>
      <c r="P11" s="124" t="s">
        <v>242</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23</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si="3">IFERROR(IF(AB11="","",IF(AB11&lt;=0.2,"Leve",IF(AB11&lt;=0.4,"Menor",IF(AB11&lt;=0.6,"Moderado",IF(AB11&lt;=0.8,"Mayor","Catastrófico"))))),"")</f>
        <v>Moderado</v>
      </c>
      <c r="AB11" s="130">
        <f>IFERROR(IF(AND(Q10="Impacto",Q11="Impacto"),(AB10-(+AB10*T11)),IF(Q11="Impacto",($M$10-(+$M$10*T11)),IF(Q11="Probabilidad",AB10,""))),"")</f>
        <v>0.6</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245</v>
      </c>
      <c r="AF11" s="134" t="s">
        <v>246</v>
      </c>
      <c r="AG11" s="135">
        <v>46022</v>
      </c>
      <c r="AH11" s="135">
        <v>45783</v>
      </c>
      <c r="AI11" s="133" t="s">
        <v>384</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3"/>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36"/>
      <c r="E16" s="236"/>
      <c r="F16" s="218"/>
      <c r="G16" s="221"/>
      <c r="H16" s="224" t="str">
        <f>IF(G16&lt;=0,"",IF(G16&lt;=2,"Muy Baja",IF(G16&lt;=24,"Baja",IF(G16&lt;=500,"Media",IF(G16&lt;=5000,"Alta","Muy Alta")))))</f>
        <v/>
      </c>
      <c r="I16" s="212" t="str">
        <f>IF(H16="","",IF(H16="Muy Baja",0.2,IF(H16="Baja",0.4,IF(H16="Media",0.6,IF(H16="Alta",0.8,IF(H16="Muy Alta",1,))))))</f>
        <v/>
      </c>
      <c r="J16" s="227"/>
      <c r="K16" s="212">
        <f>IF(NOT(ISERROR(MATCH(J16,'Tabla Impacto'!$B$221:$B$223,0))),'Tabla Impacto'!$F$223&amp;"Por favor no seleccionar los criterios de impacto(Afectación Económica o presupuestal y Pérdida Reputacional)",J16)</f>
        <v>0</v>
      </c>
      <c r="L16" s="224" t="str">
        <f>IF(OR(K16='Tabla Impacto'!$C$11,K16='Tabla Impacto'!$D$11),"Leve",IF(OR(K16='Tabla Impacto'!$C$12,K16='Tabla Impacto'!$D$12),"Menor",IF(OR(K16='Tabla Impacto'!$C$13,K16='Tabla Impacto'!$D$13),"Moderado",IF(OR(K16='Tabla Impacto'!$C$14,K16='Tabla Impacto'!$D$14),"Mayor",IF(OR(K16='Tabla Impacto'!$C$15,K16='Tabla Impacto'!$D$15),"Catastrófico","")))))</f>
        <v/>
      </c>
      <c r="M16" s="212" t="str">
        <f>IF(L16="","",IF(L16="Leve",0.2,IF(L16="Menor",0.4,IF(L16="Moderado",0.6,IF(L16="Mayor",0.8,IF(L16="Catastrófico",1,))))))</f>
        <v/>
      </c>
      <c r="N16" s="209"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37"/>
      <c r="E17" s="237"/>
      <c r="F17" s="219"/>
      <c r="G17" s="222"/>
      <c r="H17" s="225"/>
      <c r="I17" s="213"/>
      <c r="J17" s="228"/>
      <c r="K17" s="213">
        <f>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37"/>
      <c r="E18" s="237"/>
      <c r="F18" s="219"/>
      <c r="G18" s="222"/>
      <c r="H18" s="225"/>
      <c r="I18" s="213"/>
      <c r="J18" s="228"/>
      <c r="K18" s="213">
        <f>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36"/>
      <c r="E19" s="236"/>
      <c r="F19" s="219"/>
      <c r="G19" s="222"/>
      <c r="H19" s="225"/>
      <c r="I19" s="213"/>
      <c r="J19" s="228"/>
      <c r="K19" s="213">
        <f>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37"/>
      <c r="E20" s="237"/>
      <c r="F20" s="219"/>
      <c r="G20" s="222"/>
      <c r="H20" s="225"/>
      <c r="I20" s="213"/>
      <c r="J20" s="228"/>
      <c r="K20" s="213">
        <f>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37"/>
      <c r="E21" s="237"/>
      <c r="F21" s="220"/>
      <c r="G21" s="223"/>
      <c r="H21" s="226"/>
      <c r="I21" s="214"/>
      <c r="J21" s="229"/>
      <c r="K21" s="214">
        <f>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IF(NOT(ISERROR(MATCH(J22,'Tabla Impacto'!$B$221:$B$223,0))),'Tabla Impacto'!$F$223&amp;"Por favor no seleccionar los criterios de impacto(Afectación Económica o presupuestal y Pérdida Reputacional)",J22)</f>
        <v>0</v>
      </c>
      <c r="L22" s="224" t="str">
        <f>IF(OR(K22='Tabla Impacto'!$C$11,K22='Tabla Impacto'!$D$11),"Leve",IF(OR(K22='Tabla Impacto'!$C$12,K22='Tabla Impacto'!$D$12),"Menor",IF(OR(K22='Tabla Impacto'!$C$13,K22='Tabla Impacto'!$D$13),"Moderado",IF(OR(K22='Tabla Impacto'!$C$14,K22='Tabla Impacto'!$D$14),"Mayor",IF(OR(K22='Tabla Impacto'!$C$15,K22='Tabla Impacto'!$D$15),"Catastrófico","")))))</f>
        <v/>
      </c>
      <c r="M22" s="212" t="str">
        <f>IF(L22="","",IF(L22="Leve",0.2,IF(L22="Menor",0.4,IF(L22="Moderado",0.6,IF(L22="Mayor",0.8,IF(L22="Catastrófico",1,))))))</f>
        <v/>
      </c>
      <c r="N22" s="209"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IF(NOT(ISERROR(MATCH(J28,'Tabla Impacto'!$B$221:$B$223,0))),'Tabla Impacto'!$F$223&amp;"Por favor no seleccionar los criterios de impacto(Afectación Económica o presupuestal y Pérdida Reputacional)",J28)</f>
        <v>0</v>
      </c>
      <c r="L28" s="224" t="str">
        <f>IF(OR(K28='Tabla Impacto'!$C$11,K28='Tabla Impacto'!$D$11),"Leve",IF(OR(K28='Tabla Impacto'!$C$12,K28='Tabla Impacto'!$D$12),"Menor",IF(OR(K28='Tabla Impacto'!$C$13,K28='Tabla Impacto'!$D$13),"Moderado",IF(OR(K28='Tabla Impacto'!$C$14,K28='Tabla Impacto'!$D$14),"Mayor",IF(OR(K28='Tabla Impacto'!$C$15,K28='Tabla Impacto'!$D$15),"Catastrófico","")))))</f>
        <v/>
      </c>
      <c r="M28" s="212" t="str">
        <f>IF(L28="","",IF(L28="Leve",0.2,IF(L28="Menor",0.4,IF(L28="Moderado",0.6,IF(L28="Mayor",0.8,IF(L28="Catastrófico",1,))))))</f>
        <v/>
      </c>
      <c r="N28" s="209"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IF(NOT(ISERROR(MATCH(J34,'Tabla Impacto'!$B$221:$B$223,0))),'Tabla Impacto'!$F$223&amp;"Por favor no seleccionar los criterios de impacto(Afectación Económica o presupuestal y Pérdida Reputacional)",J34)</f>
        <v>0</v>
      </c>
      <c r="L34" s="224" t="str">
        <f>IF(OR(K34='Tabla Impacto'!$C$11,K34='Tabla Impacto'!$D$11),"Leve",IF(OR(K34='Tabla Impacto'!$C$12,K34='Tabla Impacto'!$D$12),"Menor",IF(OR(K34='Tabla Impacto'!$C$13,K34='Tabla Impacto'!$D$13),"Moderado",IF(OR(K34='Tabla Impacto'!$C$14,K34='Tabla Impacto'!$D$14),"Mayor",IF(OR(K34='Tabla Impacto'!$C$15,K34='Tabla Impacto'!$D$15),"Catastrófico","")))))</f>
        <v/>
      </c>
      <c r="M34" s="212" t="str">
        <f>IF(L34="","",IF(L34="Leve",0.2,IF(L34="Menor",0.4,IF(L34="Moderado",0.6,IF(L34="Mayor",0.8,IF(L34="Catastrófico",1,))))))</f>
        <v/>
      </c>
      <c r="N34" s="209"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IF(NOT(ISERROR(MATCH(J40,'Tabla Impacto'!$B$221:$B$223,0))),'Tabla Impacto'!$F$223&amp;"Por favor no seleccionar los criterios de impacto(Afectación Económica o presupuestal y Pérdida Reputacional)",J40)</f>
        <v>0</v>
      </c>
      <c r="L40" s="224" t="str">
        <f>IF(OR(K40='Tabla Impacto'!$C$11,K40='Tabla Impacto'!$D$11),"Leve",IF(OR(K40='Tabla Impacto'!$C$12,K40='Tabla Impacto'!$D$12),"Menor",IF(OR(K40='Tabla Impacto'!$C$13,K40='Tabla Impacto'!$D$13),"Moderado",IF(OR(K40='Tabla Impacto'!$C$14,K40='Tabla Impacto'!$D$14),"Mayor",IF(OR(K40='Tabla Impacto'!$C$15,K40='Tabla Impacto'!$D$15),"Catastrófico","")))))</f>
        <v/>
      </c>
      <c r="M40" s="212" t="str">
        <f>IF(L40="","",IF(L40="Leve",0.2,IF(L40="Menor",0.4,IF(L40="Moderado",0.6,IF(L40="Mayor",0.8,IF(L40="Catastrófico",1,))))))</f>
        <v/>
      </c>
      <c r="N40" s="209"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IF(NOT(ISERROR(MATCH(J46,'Tabla Impacto'!$B$221:$B$223,0))),'Tabla Impacto'!$F$223&amp;"Por favor no seleccionar los criterios de impacto(Afectación Económica o presupuestal y Pérdida Reputacional)",J46)</f>
        <v>0</v>
      </c>
      <c r="L46" s="224" t="str">
        <f>IF(OR(K46='Tabla Impacto'!$C$11,K46='Tabla Impacto'!$D$11),"Leve",IF(OR(K46='Tabla Impacto'!$C$12,K46='Tabla Impacto'!$D$12),"Menor",IF(OR(K46='Tabla Impacto'!$C$13,K46='Tabla Impacto'!$D$13),"Moderado",IF(OR(K46='Tabla Impacto'!$C$14,K46='Tabla Impacto'!$D$14),"Mayor",IF(OR(K46='Tabla Impacto'!$C$15,K46='Tabla Impacto'!$D$15),"Catastrófico","")))))</f>
        <v/>
      </c>
      <c r="M46" s="212" t="str">
        <f>IF(L46="","",IF(L46="Leve",0.2,IF(L46="Menor",0.4,IF(L46="Moderado",0.6,IF(L46="Mayor",0.8,IF(L46="Catastrófico",1,))))))</f>
        <v/>
      </c>
      <c r="N46" s="209"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IF(NOT(ISERROR(MATCH(J52,'Tabla Impacto'!$B$221:$B$223,0))),'Tabla Impacto'!$F$223&amp;"Por favor no seleccionar los criterios de impacto(Afectación Económica o presupuestal y Pérdida Reputacional)",J52)</f>
        <v>0</v>
      </c>
      <c r="L52" s="224" t="str">
        <f>IF(OR(K52='Tabla Impacto'!$C$11,K52='Tabla Impacto'!$D$11),"Leve",IF(OR(K52='Tabla Impacto'!$C$12,K52='Tabla Impacto'!$D$12),"Menor",IF(OR(K52='Tabla Impacto'!$C$13,K52='Tabla Impacto'!$D$13),"Moderado",IF(OR(K52='Tabla Impacto'!$C$14,K52='Tabla Impacto'!$D$14),"Mayor",IF(OR(K52='Tabla Impacto'!$C$15,K52='Tabla Impacto'!$D$15),"Catastrófico","")))))</f>
        <v/>
      </c>
      <c r="M52" s="212" t="str">
        <f>IF(L52="","",IF(L52="Leve",0.2,IF(L52="Menor",0.4,IF(L52="Moderado",0.6,IF(L52="Mayor",0.8,IF(L52="Catastrófico",1,))))))</f>
        <v/>
      </c>
      <c r="N52" s="209"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IF(NOT(ISERROR(MATCH(J58,'Tabla Impacto'!$B$221:$B$223,0))),'Tabla Impacto'!$F$223&amp;"Por favor no seleccionar los criterios de impacto(Afectación Económica o presupuestal y Pérdida Reputacional)",J58)</f>
        <v>0</v>
      </c>
      <c r="L58" s="224" t="str">
        <f>IF(OR(K58='Tabla Impacto'!$C$11,K58='Tabla Impacto'!$D$11),"Leve",IF(OR(K58='Tabla Impacto'!$C$12,K58='Tabla Impacto'!$D$12),"Menor",IF(OR(K58='Tabla Impacto'!$C$13,K58='Tabla Impacto'!$D$13),"Moderado",IF(OR(K58='Tabla Impacto'!$C$14,K58='Tabla Impacto'!$D$14),"Mayor",IF(OR(K58='Tabla Impacto'!$C$15,K58='Tabla Impacto'!$D$15),"Catastrófico","")))))</f>
        <v/>
      </c>
      <c r="M58" s="212" t="str">
        <f>IF(L58="","",IF(L58="Leve",0.2,IF(L58="Menor",0.4,IF(L58="Moderado",0.6,IF(L58="Mayor",0.8,IF(L58="Catastrófico",1,))))))</f>
        <v/>
      </c>
      <c r="N58" s="209"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IF(NOT(ISERROR(MATCH(J64,'Tabla Impacto'!$B$221:$B$223,0))),'Tabla Impacto'!$F$223&amp;"Por favor no seleccionar los criterios de impacto(Afectación Económica o presupuestal y Pérdida Reputacional)",J64)</f>
        <v>0</v>
      </c>
      <c r="L64" s="224" t="str">
        <f>IF(OR(K64='Tabla Impacto'!$C$11,K64='Tabla Impacto'!$D$11),"Leve",IF(OR(K64='Tabla Impacto'!$C$12,K64='Tabla Impacto'!$D$12),"Menor",IF(OR(K64='Tabla Impacto'!$C$13,K64='Tabla Impacto'!$D$13),"Moderado",IF(OR(K64='Tabla Impacto'!$C$14,K64='Tabla Impacto'!$D$14),"Mayor",IF(OR(K64='Tabla Impacto'!$C$15,K64='Tabla Impacto'!$D$15),"Catastrófico","")))))</f>
        <v/>
      </c>
      <c r="M64" s="212" t="str">
        <f>IF(L64="","",IF(L64="Leve",0.2,IF(L64="Menor",0.4,IF(L64="Moderado",0.6,IF(L64="Mayor",0.8,IF(L64="Catastrófico",1,))))))</f>
        <v/>
      </c>
      <c r="N64" s="209"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104" priority="231" operator="equal">
      <formula>"Muy Baja"</formula>
    </cfRule>
    <cfRule type="cellIs" dxfId="103" priority="227" operator="equal">
      <formula>"Muy Alta"</formula>
    </cfRule>
    <cfRule type="cellIs" dxfId="102" priority="230" operator="equal">
      <formula>"Baja"</formula>
    </cfRule>
    <cfRule type="cellIs" dxfId="101" priority="229" operator="equal">
      <formula>"Media"</formula>
    </cfRule>
    <cfRule type="cellIs" dxfId="100" priority="228" operator="equal">
      <formula>"Alta"</formula>
    </cfRule>
  </conditionalFormatting>
  <conditionalFormatting sqref="H22">
    <cfRule type="cellIs" dxfId="99" priority="182" operator="equal">
      <formula>"Alta"</formula>
    </cfRule>
    <cfRule type="cellIs" dxfId="98" priority="185" operator="equal">
      <formula>"Muy Baja"</formula>
    </cfRule>
    <cfRule type="cellIs" dxfId="97" priority="181" operator="equal">
      <formula>"Muy Alta"</formula>
    </cfRule>
    <cfRule type="cellIs" dxfId="96" priority="184" operator="equal">
      <formula>"Baja"</formula>
    </cfRule>
    <cfRule type="cellIs" dxfId="95" priority="183" operator="equal">
      <formula>"Media"</formula>
    </cfRule>
  </conditionalFormatting>
  <conditionalFormatting sqref="H28">
    <cfRule type="cellIs" dxfId="94" priority="162" operator="equal">
      <formula>"Muy Baja"</formula>
    </cfRule>
    <cfRule type="cellIs" dxfId="93" priority="160" operator="equal">
      <formula>"Media"</formula>
    </cfRule>
    <cfRule type="cellIs" dxfId="92" priority="158" operator="equal">
      <formula>"Muy Alta"</formula>
    </cfRule>
    <cfRule type="cellIs" dxfId="91" priority="159" operator="equal">
      <formula>"Alta"</formula>
    </cfRule>
    <cfRule type="cellIs" dxfId="90" priority="161" operator="equal">
      <formula>"Baja"</formula>
    </cfRule>
  </conditionalFormatting>
  <conditionalFormatting sqref="H34">
    <cfRule type="cellIs" dxfId="89" priority="136" operator="equal">
      <formula>"Alta"</formula>
    </cfRule>
    <cfRule type="cellIs" dxfId="88" priority="135" operator="equal">
      <formula>"Muy Alta"</formula>
    </cfRule>
    <cfRule type="cellIs" dxfId="87" priority="137" operator="equal">
      <formula>"Media"</formula>
    </cfRule>
    <cfRule type="cellIs" dxfId="86" priority="138" operator="equal">
      <formula>"Baja"</formula>
    </cfRule>
    <cfRule type="cellIs" dxfId="85" priority="139" operator="equal">
      <formula>"Muy Baja"</formula>
    </cfRule>
  </conditionalFormatting>
  <conditionalFormatting sqref="H40">
    <cfRule type="cellIs" dxfId="84" priority="112" operator="equal">
      <formula>"Muy Alta"</formula>
    </cfRule>
    <cfRule type="cellIs" dxfId="83" priority="114" operator="equal">
      <formula>"Media"</formula>
    </cfRule>
    <cfRule type="cellIs" dxfId="82" priority="116" operator="equal">
      <formula>"Muy Baja"</formula>
    </cfRule>
    <cfRule type="cellIs" dxfId="81" priority="115" operator="equal">
      <formula>"Baja"</formula>
    </cfRule>
    <cfRule type="cellIs" dxfId="80" priority="113" operator="equal">
      <formula>"Alta"</formula>
    </cfRule>
  </conditionalFormatting>
  <conditionalFormatting sqref="H46">
    <cfRule type="cellIs" dxfId="79" priority="93" operator="equal">
      <formula>"Muy Baja"</formula>
    </cfRule>
    <cfRule type="cellIs" dxfId="78" priority="89" operator="equal">
      <formula>"Muy Alta"</formula>
    </cfRule>
    <cfRule type="cellIs" dxfId="77" priority="90" operator="equal">
      <formula>"Alta"</formula>
    </cfRule>
    <cfRule type="cellIs" dxfId="76" priority="91" operator="equal">
      <formula>"Media"</formula>
    </cfRule>
    <cfRule type="cellIs" dxfId="75" priority="92" operator="equal">
      <formula>"Baja"</formula>
    </cfRule>
  </conditionalFormatting>
  <conditionalFormatting sqref="H52">
    <cfRule type="cellIs" dxfId="74" priority="66" operator="equal">
      <formula>"Muy Alta"</formula>
    </cfRule>
    <cfRule type="cellIs" dxfId="73" priority="68" operator="equal">
      <formula>"Media"</formula>
    </cfRule>
    <cfRule type="cellIs" dxfId="72" priority="69" operator="equal">
      <formula>"Baja"</formula>
    </cfRule>
    <cfRule type="cellIs" dxfId="71" priority="70" operator="equal">
      <formula>"Muy Baja"</formula>
    </cfRule>
    <cfRule type="cellIs" dxfId="70" priority="67" operator="equal">
      <formula>"Alta"</formula>
    </cfRule>
  </conditionalFormatting>
  <conditionalFormatting sqref="H58">
    <cfRule type="cellIs" dxfId="69" priority="46" operator="equal">
      <formula>"Baja"</formula>
    </cfRule>
    <cfRule type="cellIs" dxfId="68" priority="43" operator="equal">
      <formula>"Muy Alta"</formula>
    </cfRule>
    <cfRule type="cellIs" dxfId="67" priority="44" operator="equal">
      <formula>"Alta"</formula>
    </cfRule>
    <cfRule type="cellIs" dxfId="66" priority="45" operator="equal">
      <formula>"Media"</formula>
    </cfRule>
    <cfRule type="cellIs" dxfId="65" priority="47" operator="equal">
      <formula>"Muy Baja"</formula>
    </cfRule>
  </conditionalFormatting>
  <conditionalFormatting sqref="H64">
    <cfRule type="cellIs" dxfId="64" priority="24" operator="equal">
      <formula>"Muy Baja"</formula>
    </cfRule>
    <cfRule type="cellIs" dxfId="63" priority="20" operator="equal">
      <formula>"Muy Alta"</formula>
    </cfRule>
    <cfRule type="cellIs" dxfId="62" priority="23" operator="equal">
      <formula>"Baja"</formula>
    </cfRule>
    <cfRule type="cellIs" dxfId="61" priority="22" operator="equal">
      <formula>"Media"</formula>
    </cfRule>
    <cfRule type="cellIs" dxfId="60" priority="21" operator="equal">
      <formula>"Alta"</formula>
    </cfRule>
  </conditionalFormatting>
  <conditionalFormatting sqref="K10:K69">
    <cfRule type="containsText" dxfId="59" priority="1" operator="containsText" text="❌">
      <formula>NOT(ISERROR(SEARCH("❌",K10)))</formula>
    </cfRule>
  </conditionalFormatting>
  <conditionalFormatting sqref="L10 L16 L22 L28 L34 L40 L46 L52 L58 L64">
    <cfRule type="cellIs" dxfId="58" priority="226" operator="equal">
      <formula>"Leve"</formula>
    </cfRule>
    <cfRule type="cellIs" dxfId="57" priority="222" operator="equal">
      <formula>"Catastrófico"</formula>
    </cfRule>
    <cfRule type="cellIs" dxfId="56" priority="223" operator="equal">
      <formula>"Mayor"</formula>
    </cfRule>
    <cfRule type="cellIs" dxfId="55" priority="224" operator="equal">
      <formula>"Moderado"</formula>
    </cfRule>
    <cfRule type="cellIs" dxfId="54" priority="225" operator="equal">
      <formula>"Menor"</formula>
    </cfRule>
  </conditionalFormatting>
  <conditionalFormatting sqref="N10">
    <cfRule type="cellIs" dxfId="53" priority="221" operator="equal">
      <formula>"Bajo"</formula>
    </cfRule>
    <cfRule type="cellIs" dxfId="52" priority="218" operator="equal">
      <formula>"Extremo"</formula>
    </cfRule>
    <cfRule type="cellIs" dxfId="51" priority="219" operator="equal">
      <formula>"Alto"</formula>
    </cfRule>
    <cfRule type="cellIs" dxfId="50" priority="220" operator="equal">
      <formula>"Moderado"</formula>
    </cfRule>
  </conditionalFormatting>
  <conditionalFormatting sqref="N16">
    <cfRule type="cellIs" dxfId="49" priority="200" operator="equal">
      <formula>"Extremo"</formula>
    </cfRule>
    <cfRule type="cellIs" dxfId="48" priority="203" operator="equal">
      <formula>"Bajo"</formula>
    </cfRule>
    <cfRule type="cellIs" dxfId="47" priority="202" operator="equal">
      <formula>"Moderado"</formula>
    </cfRule>
    <cfRule type="cellIs" dxfId="46" priority="201" operator="equal">
      <formula>"Alto"</formula>
    </cfRule>
  </conditionalFormatting>
  <conditionalFormatting sqref="N22">
    <cfRule type="cellIs" dxfId="45" priority="180" operator="equal">
      <formula>"Bajo"</formula>
    </cfRule>
    <cfRule type="cellIs" dxfId="44" priority="177" operator="equal">
      <formula>"Extremo"</formula>
    </cfRule>
    <cfRule type="cellIs" dxfId="43" priority="178" operator="equal">
      <formula>"Alto"</formula>
    </cfRule>
    <cfRule type="cellIs" dxfId="42" priority="179" operator="equal">
      <formula>"Moderado"</formula>
    </cfRule>
  </conditionalFormatting>
  <conditionalFormatting sqref="N28">
    <cfRule type="cellIs" dxfId="41" priority="154" operator="equal">
      <formula>"Extremo"</formula>
    </cfRule>
    <cfRule type="cellIs" dxfId="40" priority="155" operator="equal">
      <formula>"Alto"</formula>
    </cfRule>
    <cfRule type="cellIs" dxfId="39" priority="156" operator="equal">
      <formula>"Moderado"</formula>
    </cfRule>
    <cfRule type="cellIs" dxfId="38" priority="157" operator="equal">
      <formula>"Bajo"</formula>
    </cfRule>
  </conditionalFormatting>
  <conditionalFormatting sqref="N34">
    <cfRule type="cellIs" dxfId="37" priority="132" operator="equal">
      <formula>"Alto"</formula>
    </cfRule>
    <cfRule type="cellIs" dxfId="36" priority="131" operator="equal">
      <formula>"Extremo"</formula>
    </cfRule>
    <cfRule type="cellIs" dxfId="35" priority="133" operator="equal">
      <formula>"Moderado"</formula>
    </cfRule>
    <cfRule type="cellIs" dxfId="34" priority="134" operator="equal">
      <formula>"Bajo"</formula>
    </cfRule>
  </conditionalFormatting>
  <conditionalFormatting sqref="N40">
    <cfRule type="cellIs" dxfId="33" priority="110" operator="equal">
      <formula>"Moderado"</formula>
    </cfRule>
    <cfRule type="cellIs" dxfId="32" priority="109" operator="equal">
      <formula>"Alto"</formula>
    </cfRule>
    <cfRule type="cellIs" dxfId="31" priority="111" operator="equal">
      <formula>"Bajo"</formula>
    </cfRule>
    <cfRule type="cellIs" dxfId="30" priority="108" operator="equal">
      <formula>"Extremo"</formula>
    </cfRule>
  </conditionalFormatting>
  <conditionalFormatting sqref="N46">
    <cfRule type="cellIs" dxfId="29" priority="88" operator="equal">
      <formula>"Bajo"</formula>
    </cfRule>
    <cfRule type="cellIs" dxfId="28" priority="87" operator="equal">
      <formula>"Moderado"</formula>
    </cfRule>
    <cfRule type="cellIs" dxfId="27" priority="86" operator="equal">
      <formula>"Alto"</formula>
    </cfRule>
    <cfRule type="cellIs" dxfId="26" priority="85" operator="equal">
      <formula>"Extremo"</formula>
    </cfRule>
  </conditionalFormatting>
  <conditionalFormatting sqref="N52">
    <cfRule type="cellIs" dxfId="25" priority="62" operator="equal">
      <formula>"Extremo"</formula>
    </cfRule>
    <cfRule type="cellIs" dxfId="24" priority="63" operator="equal">
      <formula>"Alto"</formula>
    </cfRule>
    <cfRule type="cellIs" dxfId="23" priority="65" operator="equal">
      <formula>"Bajo"</formula>
    </cfRule>
    <cfRule type="cellIs" dxfId="22" priority="64" operator="equal">
      <formula>"Moderado"</formula>
    </cfRule>
  </conditionalFormatting>
  <conditionalFormatting sqref="N58">
    <cfRule type="cellIs" dxfId="21" priority="39" operator="equal">
      <formula>"Extremo"</formula>
    </cfRule>
    <cfRule type="cellIs" dxfId="20" priority="40" operator="equal">
      <formula>"Alto"</formula>
    </cfRule>
    <cfRule type="cellIs" dxfId="19" priority="42" operator="equal">
      <formula>"Bajo"</formula>
    </cfRule>
    <cfRule type="cellIs" dxfId="18" priority="41" operator="equal">
      <formula>"Moderado"</formula>
    </cfRule>
  </conditionalFormatting>
  <conditionalFormatting sqref="N64">
    <cfRule type="cellIs" dxfId="17" priority="16" operator="equal">
      <formula>"Extremo"</formula>
    </cfRule>
    <cfRule type="cellIs" dxfId="16" priority="19" operator="equal">
      <formula>"Bajo"</formula>
    </cfRule>
    <cfRule type="cellIs" dxfId="15" priority="18" operator="equal">
      <formula>"Moderado"</formula>
    </cfRule>
    <cfRule type="cellIs" dxfId="14" priority="17" operator="equal">
      <formula>"Alto"</formula>
    </cfRule>
  </conditionalFormatting>
  <conditionalFormatting sqref="Y10:Y69">
    <cfRule type="cellIs" dxfId="13" priority="15" operator="equal">
      <formula>"Muy Baja"</formula>
    </cfRule>
    <cfRule type="cellIs" dxfId="12" priority="13" operator="equal">
      <formula>"Media"</formula>
    </cfRule>
    <cfRule type="cellIs" dxfId="11" priority="12" operator="equal">
      <formula>"Alta"</formula>
    </cfRule>
    <cfRule type="cellIs" dxfId="10" priority="11" operator="equal">
      <formula>"Muy Alta"</formula>
    </cfRule>
    <cfRule type="cellIs" dxfId="9" priority="14" operator="equal">
      <formula>"Baja"</formula>
    </cfRule>
  </conditionalFormatting>
  <conditionalFormatting sqref="AA10:AA69">
    <cfRule type="cellIs" dxfId="8" priority="10" operator="equal">
      <formula>"Leve"</formula>
    </cfRule>
    <cfRule type="cellIs" dxfId="7" priority="9" operator="equal">
      <formula>"Menor"</formula>
    </cfRule>
    <cfRule type="cellIs" dxfId="6" priority="7" operator="equal">
      <formula>"Mayor"</formula>
    </cfRule>
    <cfRule type="cellIs" dxfId="5" priority="6" operator="equal">
      <formula>"Catastrófico"</formula>
    </cfRule>
    <cfRule type="cellIs" dxfId="4" priority="8" operator="equal">
      <formula>"Moderado"</formula>
    </cfRule>
  </conditionalFormatting>
  <conditionalFormatting sqref="AC10:AC69">
    <cfRule type="cellIs" dxfId="3" priority="2" operator="equal">
      <formula>"Extremo"</formula>
    </cfRule>
    <cfRule type="cellIs" dxfId="2" priority="5" operator="equal">
      <formula>"Bajo"</formula>
    </cfRule>
    <cfRule type="cellIs" dxfId="1" priority="4" operator="equal">
      <formula>"Moderado"</formula>
    </cfRule>
    <cfRule type="cellIs" dxfId="0"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0000000-0002-0000-0E00-000000000000}">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0000000-0002-0000-0E00-000001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E00-000002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E00-000003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E00-000004000000}">
          <x14:formula1>
            <xm:f>IF(OR(AD10='Opciones Tratamiento'!$B$2,AD10='Opciones Tratamiento'!$B$3,AD10='Opciones Tratamiento'!$B$4),ISBLANK(AD10),ISTEXT(AD10))</xm:f>
          </x14:formula1>
          <xm:sqref>AE10:AE69</xm:sqref>
        </x14:dataValidation>
        <x14:dataValidation type="list" allowBlank="1" showInputMessage="1" showErrorMessage="1" xr:uid="{00000000-0002-0000-0E00-000005000000}">
          <x14:formula1>
            <xm:f>'Tabla Impacto'!$F$210:$F$221</xm:f>
          </x14:formula1>
          <xm:sqref>J10:J69</xm:sqref>
        </x14:dataValidation>
        <x14:dataValidation type="list" allowBlank="1" showInputMessage="1" showErrorMessage="1" xr:uid="{00000000-0002-0000-0E00-000006000000}">
          <x14:formula1>
            <xm:f>'Opciones Tratamiento'!$B$2:$B$5</xm:f>
          </x14:formula1>
          <xm:sqref>AD10:AD69</xm:sqref>
        </x14:dataValidation>
        <x14:dataValidation type="list" allowBlank="1" showInputMessage="1" showErrorMessage="1" xr:uid="{00000000-0002-0000-0E00-000007000000}">
          <x14:formula1>
            <xm:f>'Opciones Tratamiento'!$E$2:$E$4</xm:f>
          </x14:formula1>
          <xm:sqref>B10:B69</xm:sqref>
        </x14:dataValidation>
        <x14:dataValidation type="list" allowBlank="1" showInputMessage="1" showErrorMessage="1" xr:uid="{00000000-0002-0000-0E00-000008000000}">
          <x14:formula1>
            <xm:f>'Opciones Tratamiento'!$B$13:$B$19</xm:f>
          </x14:formula1>
          <xm:sqref>F10:F69</xm:sqref>
        </x14:dataValidation>
        <x14:dataValidation type="list" allowBlank="1" showInputMessage="1" showErrorMessage="1" xr:uid="{00000000-0002-0000-0E00-000009000000}">
          <x14:formula1>
            <xm:f>'Tabla Valoración controles'!$D$13:$D$14</xm:f>
          </x14:formula1>
          <xm:sqref>W10:W69</xm:sqref>
        </x14:dataValidation>
        <x14:dataValidation type="list" allowBlank="1" showInputMessage="1" showErrorMessage="1" xr:uid="{00000000-0002-0000-0E00-00000A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E00-00000B000000}">
          <x14:formula1>
            <xm:f>'Tabla Valoración controles'!$D$11:$D$12</xm:f>
          </x14:formula1>
          <xm:sqref>V10:V69</xm:sqref>
        </x14:dataValidation>
        <x14:dataValidation type="list" allowBlank="1" showInputMessage="1" showErrorMessage="1" xr:uid="{00000000-0002-0000-0E00-00000C000000}">
          <x14:formula1>
            <xm:f>'Tabla Valoración controles'!$D$9:$D$10</xm:f>
          </x14:formula1>
          <xm:sqref>U10:U69</xm:sqref>
        </x14:dataValidation>
        <x14:dataValidation type="list" allowBlank="1" showInputMessage="1" showErrorMessage="1" xr:uid="{00000000-0002-0000-0E00-00000D000000}">
          <x14:formula1>
            <xm:f>'Tabla Valoración controles'!$D$7:$D$8</xm:f>
          </x14:formula1>
          <xm:sqref>S10:S69</xm:sqref>
        </x14:dataValidation>
        <x14:dataValidation type="list" allowBlank="1" showInputMessage="1" showErrorMessage="1" xr:uid="{00000000-0002-0000-0E00-00000E000000}">
          <x14:formula1>
            <xm:f>'Tabla Valoración controles'!$D$4:$D$6</xm:f>
          </x14:formula1>
          <xm:sqref>R10:R69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baseColWidth="10" defaultRowHeight="15" x14ac:dyDescent="0.25"/>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CU140"/>
  <sheetViews>
    <sheetView topLeftCell="A3" zoomScale="50" zoomScaleNormal="50" workbookViewId="0">
      <selection activeCell="AL62" sqref="AL62"/>
    </sheetView>
  </sheetViews>
  <sheetFormatPr baseColWidth="10" defaultRowHeight="15" x14ac:dyDescent="0.25"/>
  <cols>
    <col min="2" max="39" width="5.7109375" customWidth="1"/>
    <col min="41" max="46" width="5.7109375" customWidth="1"/>
  </cols>
  <sheetData>
    <row r="1" spans="1:99" x14ac:dyDescent="0.25">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row>
    <row r="2" spans="1:99" ht="18" customHeight="1" x14ac:dyDescent="0.25">
      <c r="A2" s="83"/>
      <c r="B2" s="238" t="s">
        <v>161</v>
      </c>
      <c r="C2" s="238"/>
      <c r="D2" s="238"/>
      <c r="E2" s="238"/>
      <c r="F2" s="238"/>
      <c r="G2" s="238"/>
      <c r="H2" s="238"/>
      <c r="I2" s="238"/>
      <c r="J2" s="275" t="s">
        <v>2</v>
      </c>
      <c r="K2" s="275"/>
      <c r="L2" s="275"/>
      <c r="M2" s="275"/>
      <c r="N2" s="275"/>
      <c r="O2" s="275"/>
      <c r="P2" s="275"/>
      <c r="Q2" s="275"/>
      <c r="R2" s="275"/>
      <c r="S2" s="275"/>
      <c r="T2" s="275"/>
      <c r="U2" s="275"/>
      <c r="V2" s="275"/>
      <c r="W2" s="275"/>
      <c r="X2" s="275"/>
      <c r="Y2" s="275"/>
      <c r="Z2" s="275"/>
      <c r="AA2" s="275"/>
      <c r="AB2" s="275"/>
      <c r="AC2" s="275"/>
      <c r="AD2" s="275"/>
      <c r="AE2" s="275"/>
      <c r="AF2" s="275"/>
      <c r="AG2" s="275"/>
      <c r="AH2" s="275"/>
      <c r="AI2" s="275"/>
      <c r="AJ2" s="275"/>
      <c r="AK2" s="275"/>
      <c r="AL2" s="275"/>
      <c r="AM2" s="275"/>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c r="CN2" s="83"/>
      <c r="CO2" s="83"/>
      <c r="CP2" s="83"/>
      <c r="CQ2" s="83"/>
      <c r="CR2" s="83"/>
      <c r="CS2" s="83"/>
      <c r="CT2" s="83"/>
      <c r="CU2" s="83"/>
    </row>
    <row r="3" spans="1:99" ht="18.75" customHeight="1" x14ac:dyDescent="0.25">
      <c r="A3" s="83"/>
      <c r="B3" s="238"/>
      <c r="C3" s="238"/>
      <c r="D3" s="238"/>
      <c r="E3" s="238"/>
      <c r="F3" s="238"/>
      <c r="G3" s="238"/>
      <c r="H3" s="238"/>
      <c r="I3" s="238"/>
      <c r="J3" s="275"/>
      <c r="K3" s="275"/>
      <c r="L3" s="275"/>
      <c r="M3" s="275"/>
      <c r="N3" s="275"/>
      <c r="O3" s="275"/>
      <c r="P3" s="275"/>
      <c r="Q3" s="275"/>
      <c r="R3" s="275"/>
      <c r="S3" s="275"/>
      <c r="T3" s="275"/>
      <c r="U3" s="275"/>
      <c r="V3" s="275"/>
      <c r="W3" s="275"/>
      <c r="X3" s="275"/>
      <c r="Y3" s="275"/>
      <c r="Z3" s="275"/>
      <c r="AA3" s="275"/>
      <c r="AB3" s="275"/>
      <c r="AC3" s="275"/>
      <c r="AD3" s="275"/>
      <c r="AE3" s="275"/>
      <c r="AF3" s="275"/>
      <c r="AG3" s="275"/>
      <c r="AH3" s="275"/>
      <c r="AI3" s="275"/>
      <c r="AJ3" s="275"/>
      <c r="AK3" s="275"/>
      <c r="AL3" s="275"/>
      <c r="AM3" s="275"/>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row>
    <row r="4" spans="1:99" ht="15" customHeight="1" x14ac:dyDescent="0.25">
      <c r="A4" s="83"/>
      <c r="B4" s="238"/>
      <c r="C4" s="238"/>
      <c r="D4" s="238"/>
      <c r="E4" s="238"/>
      <c r="F4" s="238"/>
      <c r="G4" s="238"/>
      <c r="H4" s="238"/>
      <c r="I4" s="238"/>
      <c r="J4" s="275"/>
      <c r="K4" s="275"/>
      <c r="L4" s="275"/>
      <c r="M4" s="275"/>
      <c r="N4" s="275"/>
      <c r="O4" s="275"/>
      <c r="P4" s="275"/>
      <c r="Q4" s="275"/>
      <c r="R4" s="275"/>
      <c r="S4" s="275"/>
      <c r="T4" s="275"/>
      <c r="U4" s="275"/>
      <c r="V4" s="275"/>
      <c r="W4" s="275"/>
      <c r="X4" s="275"/>
      <c r="Y4" s="275"/>
      <c r="Z4" s="275"/>
      <c r="AA4" s="275"/>
      <c r="AB4" s="275"/>
      <c r="AC4" s="275"/>
      <c r="AD4" s="275"/>
      <c r="AE4" s="275"/>
      <c r="AF4" s="275"/>
      <c r="AG4" s="275"/>
      <c r="AH4" s="275"/>
      <c r="AI4" s="275"/>
      <c r="AJ4" s="275"/>
      <c r="AK4" s="275"/>
      <c r="AL4" s="275"/>
      <c r="AM4" s="275"/>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c r="CP4" s="83"/>
      <c r="CQ4" s="83"/>
      <c r="CR4" s="83"/>
      <c r="CS4" s="83"/>
      <c r="CT4" s="83"/>
      <c r="CU4" s="83"/>
    </row>
    <row r="5" spans="1:99" ht="15.75" thickBot="1" x14ac:dyDescent="0.3">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c r="BV5" s="83"/>
      <c r="BW5" s="83"/>
      <c r="BX5" s="83"/>
      <c r="BY5" s="83"/>
      <c r="BZ5" s="83"/>
      <c r="CA5" s="83"/>
      <c r="CB5" s="83"/>
      <c r="CC5" s="83"/>
      <c r="CD5" s="83"/>
      <c r="CE5" s="83"/>
      <c r="CF5" s="83"/>
      <c r="CG5" s="83"/>
      <c r="CH5" s="83"/>
      <c r="CI5" s="83"/>
      <c r="CJ5" s="83"/>
      <c r="CK5" s="83"/>
      <c r="CL5" s="83"/>
      <c r="CM5" s="83"/>
      <c r="CN5" s="83"/>
      <c r="CO5" s="83"/>
      <c r="CP5" s="83"/>
      <c r="CQ5" s="83"/>
      <c r="CR5" s="83"/>
      <c r="CS5" s="83"/>
      <c r="CT5" s="83"/>
      <c r="CU5" s="83"/>
    </row>
    <row r="6" spans="1:99" ht="15" customHeight="1" x14ac:dyDescent="0.25">
      <c r="A6" s="83"/>
      <c r="B6" s="286" t="s">
        <v>4</v>
      </c>
      <c r="C6" s="286"/>
      <c r="D6" s="287"/>
      <c r="E6" s="276" t="s">
        <v>116</v>
      </c>
      <c r="F6" s="277"/>
      <c r="G6" s="277"/>
      <c r="H6" s="277"/>
      <c r="I6" s="278"/>
      <c r="J6" s="272" t="str">
        <f>IF(AND(academico!$H$10="Muy Alta",academico!$L$10="Leve"),CONCATENATE("R",academico!$A$10),"")</f>
        <v/>
      </c>
      <c r="K6" s="273"/>
      <c r="L6" s="273" t="str">
        <f>IF(AND(academico!$H$16="Muy Alta",academico!$L$16="Leve"),CONCATENATE("R",academico!$A$16),"")</f>
        <v/>
      </c>
      <c r="M6" s="273"/>
      <c r="N6" s="273" t="str">
        <f>IF(AND(academico!$H$22="Muy Alta",academico!$L$22="Leve"),CONCATENATE("R",academico!$A$22),"")</f>
        <v/>
      </c>
      <c r="O6" s="274"/>
      <c r="P6" s="272" t="str">
        <f>IF(AND(academico!$H$10="Muy Alta",academico!$L$10="Menor"),CONCATENATE("R",academico!$A$10),"")</f>
        <v/>
      </c>
      <c r="Q6" s="273"/>
      <c r="R6" s="273" t="str">
        <f>IF(AND(academico!$H$16="Muy Alta",academico!$L$16="Menor"),CONCATENATE("R",academico!$A$16),"")</f>
        <v/>
      </c>
      <c r="S6" s="273"/>
      <c r="T6" s="273" t="str">
        <f>IF(AND(academico!$H$22="Muy Alta",academico!$L$22="Menor"),CONCATENATE("R",academico!$A$22),"")</f>
        <v/>
      </c>
      <c r="U6" s="274"/>
      <c r="V6" s="272" t="str">
        <f>IF(AND(academico!$H$10="Muy Alta",academico!$L$10="Moderado"),CONCATENATE("R",academico!$A$10),"")</f>
        <v/>
      </c>
      <c r="W6" s="273"/>
      <c r="X6" s="273" t="str">
        <f>IF(AND(academico!$H$16="Muy Alta",academico!$L$16="Moderado"),CONCATENATE("R",academico!$A$16),"")</f>
        <v/>
      </c>
      <c r="Y6" s="273"/>
      <c r="Z6" s="273" t="str">
        <f>IF(AND(academico!$H$22="Muy Alta",academico!$L$22="Moderado"),CONCATENATE("R",academico!$A$22),"")</f>
        <v/>
      </c>
      <c r="AA6" s="274"/>
      <c r="AB6" s="272" t="str">
        <f>IF(AND(academico!$H$10="Muy Alta",academico!$L$10="Mayor"),CONCATENATE("R",academico!$A$10),"")</f>
        <v/>
      </c>
      <c r="AC6" s="273"/>
      <c r="AD6" s="273" t="str">
        <f>IF(AND(academico!$H$16="Muy Alta",academico!$L$16="Mayor"),CONCATENATE("R",academico!$A$16),"")</f>
        <v/>
      </c>
      <c r="AE6" s="273"/>
      <c r="AF6" s="273" t="str">
        <f>IF(AND(academico!$H$22="Muy Alta",academico!$L$22="Mayor"),CONCATENATE("R",academico!$A$22),"")</f>
        <v/>
      </c>
      <c r="AG6" s="274"/>
      <c r="AH6" s="263" t="str">
        <f>IF(AND(academico!$H$10="Muy Alta",academico!$L$10="Catastrófico"),CONCATENATE("R",academico!$A$10),"")</f>
        <v/>
      </c>
      <c r="AI6" s="264"/>
      <c r="AJ6" s="264" t="str">
        <f>IF(AND(academico!$H$16="Muy Alta",academico!$L$16="Catastrófico"),CONCATENATE("R",academico!$A$16),"")</f>
        <v/>
      </c>
      <c r="AK6" s="264"/>
      <c r="AL6" s="264" t="str">
        <f>IF(AND(academico!$H$22="Muy Alta",academico!$L$22="Catastrófico"),CONCATENATE("R",academico!$A$22),"")</f>
        <v/>
      </c>
      <c r="AM6" s="265"/>
      <c r="AO6" s="288" t="s">
        <v>79</v>
      </c>
      <c r="AP6" s="289"/>
      <c r="AQ6" s="289"/>
      <c r="AR6" s="289"/>
      <c r="AS6" s="289"/>
      <c r="AT6" s="290"/>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c r="BV6" s="83"/>
      <c r="BW6" s="83"/>
      <c r="BX6" s="83"/>
      <c r="BY6" s="83"/>
      <c r="BZ6" s="83"/>
      <c r="CA6" s="83"/>
      <c r="CB6" s="83"/>
    </row>
    <row r="7" spans="1:99" ht="15" customHeight="1" x14ac:dyDescent="0.25">
      <c r="A7" s="83"/>
      <c r="B7" s="286"/>
      <c r="C7" s="286"/>
      <c r="D7" s="287"/>
      <c r="E7" s="279"/>
      <c r="F7" s="280"/>
      <c r="G7" s="280"/>
      <c r="H7" s="280"/>
      <c r="I7" s="281"/>
      <c r="J7" s="266"/>
      <c r="K7" s="267"/>
      <c r="L7" s="267"/>
      <c r="M7" s="267"/>
      <c r="N7" s="267"/>
      <c r="O7" s="268"/>
      <c r="P7" s="266"/>
      <c r="Q7" s="267"/>
      <c r="R7" s="267"/>
      <c r="S7" s="267"/>
      <c r="T7" s="267"/>
      <c r="U7" s="268"/>
      <c r="V7" s="266"/>
      <c r="W7" s="267"/>
      <c r="X7" s="267"/>
      <c r="Y7" s="267"/>
      <c r="Z7" s="267"/>
      <c r="AA7" s="268"/>
      <c r="AB7" s="266"/>
      <c r="AC7" s="267"/>
      <c r="AD7" s="267"/>
      <c r="AE7" s="267"/>
      <c r="AF7" s="267"/>
      <c r="AG7" s="268"/>
      <c r="AH7" s="257"/>
      <c r="AI7" s="258"/>
      <c r="AJ7" s="258"/>
      <c r="AK7" s="258"/>
      <c r="AL7" s="258"/>
      <c r="AM7" s="259"/>
      <c r="AN7" s="83"/>
      <c r="AO7" s="291"/>
      <c r="AP7" s="292"/>
      <c r="AQ7" s="292"/>
      <c r="AR7" s="292"/>
      <c r="AS7" s="292"/>
      <c r="AT7" s="29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row>
    <row r="8" spans="1:99" ht="15" customHeight="1" x14ac:dyDescent="0.25">
      <c r="A8" s="83"/>
      <c r="B8" s="286"/>
      <c r="C8" s="286"/>
      <c r="D8" s="287"/>
      <c r="E8" s="279"/>
      <c r="F8" s="280"/>
      <c r="G8" s="280"/>
      <c r="H8" s="280"/>
      <c r="I8" s="281"/>
      <c r="J8" s="266" t="str">
        <f>IF(AND(academico!$H$28="Muy Alta",academico!$L$28="Leve"),CONCATENATE("R",academico!$A$28),"")</f>
        <v/>
      </c>
      <c r="K8" s="267"/>
      <c r="L8" s="267" t="str">
        <f>IF(AND(academico!$H$34="Muy Alta",academico!$L$34="Leve"),CONCATENATE("R",academico!$A$34),"")</f>
        <v/>
      </c>
      <c r="M8" s="267"/>
      <c r="N8" s="267" t="str">
        <f>IF(AND(academico!$H$40="Muy Alta",academico!$L$40="Leve"),CONCATENATE("R",academico!$A$40),"")</f>
        <v/>
      </c>
      <c r="O8" s="268"/>
      <c r="P8" s="266" t="str">
        <f>IF(AND(academico!$H$28="Muy Alta",academico!$L$28="Menor"),CONCATENATE("R",academico!$A$28),"")</f>
        <v/>
      </c>
      <c r="Q8" s="267"/>
      <c r="R8" s="267" t="str">
        <f>IF(AND(academico!$H$34="Muy Alta",academico!$L$34="Menor"),CONCATENATE("R",academico!$A$34),"")</f>
        <v/>
      </c>
      <c r="S8" s="267"/>
      <c r="T8" s="267" t="str">
        <f>IF(AND(academico!$H$40="Muy Alta",academico!$L$40="Menor"),CONCATENATE("R",academico!$A$40),"")</f>
        <v/>
      </c>
      <c r="U8" s="268"/>
      <c r="V8" s="266" t="str">
        <f>IF(AND(academico!$H$28="Muy Alta",academico!$L$28="Moderado"),CONCATENATE("R",academico!$A$28),"")</f>
        <v/>
      </c>
      <c r="W8" s="267"/>
      <c r="X8" s="267" t="str">
        <f>IF(AND(academico!$H$34="Muy Alta",academico!$L$34="Moderado"),CONCATENATE("R",academico!$A$34),"")</f>
        <v/>
      </c>
      <c r="Y8" s="267"/>
      <c r="Z8" s="267" t="str">
        <f>IF(AND(academico!$H$40="Muy Alta",academico!$L$40="Moderado"),CONCATENATE("R",academico!$A$40),"")</f>
        <v/>
      </c>
      <c r="AA8" s="268"/>
      <c r="AB8" s="266" t="str">
        <f>IF(AND(academico!$H$28="Muy Alta",academico!$L$28="Mayor"),CONCATENATE("R",academico!$A$28),"")</f>
        <v/>
      </c>
      <c r="AC8" s="267"/>
      <c r="AD8" s="267" t="str">
        <f>IF(AND(academico!$H$34="Muy Alta",academico!$L$34="Mayor"),CONCATENATE("R",academico!$A$34),"")</f>
        <v/>
      </c>
      <c r="AE8" s="267"/>
      <c r="AF8" s="267" t="str">
        <f>IF(AND(academico!$H$40="Muy Alta",academico!$L$40="Mayor"),CONCATENATE("R",academico!$A$40),"")</f>
        <v/>
      </c>
      <c r="AG8" s="268"/>
      <c r="AH8" s="257" t="str">
        <f>IF(AND(academico!$H$28="Muy Alta",academico!$L$28="Catastrófico"),CONCATENATE("R",academico!$A$28),"")</f>
        <v/>
      </c>
      <c r="AI8" s="258"/>
      <c r="AJ8" s="258" t="str">
        <f>IF(AND(academico!$H$34="Muy Alta",academico!$L$34="Catastrófico"),CONCATENATE("R",academico!$A$34),"")</f>
        <v/>
      </c>
      <c r="AK8" s="258"/>
      <c r="AL8" s="258" t="str">
        <f>IF(AND(academico!$H$40="Muy Alta",academico!$L$40="Catastrófico"),CONCATENATE("R",academico!$A$40),"")</f>
        <v/>
      </c>
      <c r="AM8" s="259"/>
      <c r="AN8" s="83"/>
      <c r="AO8" s="291"/>
      <c r="AP8" s="292"/>
      <c r="AQ8" s="292"/>
      <c r="AR8" s="292"/>
      <c r="AS8" s="292"/>
      <c r="AT8" s="293"/>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c r="BV8" s="83"/>
      <c r="BW8" s="83"/>
      <c r="BX8" s="83"/>
      <c r="BY8" s="83"/>
      <c r="BZ8" s="83"/>
      <c r="CA8" s="83"/>
      <c r="CB8" s="83"/>
    </row>
    <row r="9" spans="1:99" ht="15" customHeight="1" x14ac:dyDescent="0.25">
      <c r="A9" s="83"/>
      <c r="B9" s="286"/>
      <c r="C9" s="286"/>
      <c r="D9" s="287"/>
      <c r="E9" s="279"/>
      <c r="F9" s="280"/>
      <c r="G9" s="280"/>
      <c r="H9" s="280"/>
      <c r="I9" s="281"/>
      <c r="J9" s="266"/>
      <c r="K9" s="267"/>
      <c r="L9" s="267"/>
      <c r="M9" s="267"/>
      <c r="N9" s="267"/>
      <c r="O9" s="268"/>
      <c r="P9" s="266"/>
      <c r="Q9" s="267"/>
      <c r="R9" s="267"/>
      <c r="S9" s="267"/>
      <c r="T9" s="267"/>
      <c r="U9" s="268"/>
      <c r="V9" s="266"/>
      <c r="W9" s="267"/>
      <c r="X9" s="267"/>
      <c r="Y9" s="267"/>
      <c r="Z9" s="267"/>
      <c r="AA9" s="268"/>
      <c r="AB9" s="266"/>
      <c r="AC9" s="267"/>
      <c r="AD9" s="267"/>
      <c r="AE9" s="267"/>
      <c r="AF9" s="267"/>
      <c r="AG9" s="268"/>
      <c r="AH9" s="257"/>
      <c r="AI9" s="258"/>
      <c r="AJ9" s="258"/>
      <c r="AK9" s="258"/>
      <c r="AL9" s="258"/>
      <c r="AM9" s="259"/>
      <c r="AN9" s="83"/>
      <c r="AO9" s="291"/>
      <c r="AP9" s="292"/>
      <c r="AQ9" s="292"/>
      <c r="AR9" s="292"/>
      <c r="AS9" s="292"/>
      <c r="AT9" s="293"/>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c r="BY9" s="83"/>
      <c r="BZ9" s="83"/>
      <c r="CA9" s="83"/>
      <c r="CB9" s="83"/>
    </row>
    <row r="10" spans="1:99" ht="15" customHeight="1" x14ac:dyDescent="0.25">
      <c r="A10" s="83"/>
      <c r="B10" s="286"/>
      <c r="C10" s="286"/>
      <c r="D10" s="287"/>
      <c r="E10" s="279"/>
      <c r="F10" s="280"/>
      <c r="G10" s="280"/>
      <c r="H10" s="280"/>
      <c r="I10" s="281"/>
      <c r="J10" s="266" t="str">
        <f>IF(AND(academico!$H$46="Muy Alta",academico!$L$46="Leve"),CONCATENATE("R",academico!$A$46),"")</f>
        <v/>
      </c>
      <c r="K10" s="267"/>
      <c r="L10" s="267" t="str">
        <f>IF(AND(academico!$H$52="Muy Alta",academico!$L$52="Leve"),CONCATENATE("R",academico!$A$52),"")</f>
        <v/>
      </c>
      <c r="M10" s="267"/>
      <c r="N10" s="267" t="str">
        <f>IF(AND(academico!$H$58="Muy Alta",academico!$L$58="Leve"),CONCATENATE("R",academico!$A$58),"")</f>
        <v/>
      </c>
      <c r="O10" s="268"/>
      <c r="P10" s="266" t="str">
        <f>IF(AND(academico!$H$46="Muy Alta",academico!$L$46="Menor"),CONCATENATE("R",academico!$A$46),"")</f>
        <v/>
      </c>
      <c r="Q10" s="267"/>
      <c r="R10" s="267" t="str">
        <f>IF(AND(academico!$H$52="Muy Alta",academico!$L$52="Menor"),CONCATENATE("R",academico!$A$52),"")</f>
        <v/>
      </c>
      <c r="S10" s="267"/>
      <c r="T10" s="267" t="str">
        <f>IF(AND(academico!$H$58="Muy Alta",academico!$L$58="Menor"),CONCATENATE("R",academico!$A$58),"")</f>
        <v/>
      </c>
      <c r="U10" s="268"/>
      <c r="V10" s="266" t="str">
        <f>IF(AND(academico!$H$46="Muy Alta",academico!$L$46="Moderado"),CONCATENATE("R",academico!$A$46),"")</f>
        <v/>
      </c>
      <c r="W10" s="267"/>
      <c r="X10" s="267" t="str">
        <f>IF(AND(academico!$H$52="Muy Alta",academico!$L$52="Moderado"),CONCATENATE("R",academico!$A$52),"")</f>
        <v/>
      </c>
      <c r="Y10" s="267"/>
      <c r="Z10" s="267" t="str">
        <f>IF(AND(academico!$H$58="Muy Alta",academico!$L$58="Moderado"),CONCATENATE("R",academico!$A$58),"")</f>
        <v/>
      </c>
      <c r="AA10" s="268"/>
      <c r="AB10" s="266" t="str">
        <f>IF(AND(academico!$H$46="Muy Alta",academico!$L$46="Mayor"),CONCATENATE("R",academico!$A$46),"")</f>
        <v/>
      </c>
      <c r="AC10" s="267"/>
      <c r="AD10" s="267" t="str">
        <f>IF(AND(academico!$H$52="Muy Alta",academico!$L$52="Mayor"),CONCATENATE("R",academico!$A$52),"")</f>
        <v/>
      </c>
      <c r="AE10" s="267"/>
      <c r="AF10" s="267" t="str">
        <f>IF(AND(academico!$H$58="Muy Alta",academico!$L$58="Mayor"),CONCATENATE("R",academico!$A$58),"")</f>
        <v/>
      </c>
      <c r="AG10" s="268"/>
      <c r="AH10" s="257" t="str">
        <f>IF(AND(academico!$H$46="Muy Alta",academico!$L$46="Catastrófico"),CONCATENATE("R",academico!$A$46),"")</f>
        <v/>
      </c>
      <c r="AI10" s="258"/>
      <c r="AJ10" s="258" t="str">
        <f>IF(AND(academico!$H$52="Muy Alta",academico!$L$52="Catastrófico"),CONCATENATE("R",academico!$A$52),"")</f>
        <v/>
      </c>
      <c r="AK10" s="258"/>
      <c r="AL10" s="258" t="str">
        <f>IF(AND(academico!$H$58="Muy Alta",academico!$L$58="Catastrófico"),CONCATENATE("R",academico!$A$58),"")</f>
        <v/>
      </c>
      <c r="AM10" s="259"/>
      <c r="AN10" s="83"/>
      <c r="AO10" s="291"/>
      <c r="AP10" s="292"/>
      <c r="AQ10" s="292"/>
      <c r="AR10" s="292"/>
      <c r="AS10" s="292"/>
      <c r="AT10" s="293"/>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c r="BY10" s="83"/>
      <c r="BZ10" s="83"/>
      <c r="CA10" s="83"/>
      <c r="CB10" s="83"/>
    </row>
    <row r="11" spans="1:99" ht="15" customHeight="1" x14ac:dyDescent="0.25">
      <c r="A11" s="83"/>
      <c r="B11" s="286"/>
      <c r="C11" s="286"/>
      <c r="D11" s="287"/>
      <c r="E11" s="279"/>
      <c r="F11" s="280"/>
      <c r="G11" s="280"/>
      <c r="H11" s="280"/>
      <c r="I11" s="281"/>
      <c r="J11" s="266"/>
      <c r="K11" s="267"/>
      <c r="L11" s="267"/>
      <c r="M11" s="267"/>
      <c r="N11" s="267"/>
      <c r="O11" s="268"/>
      <c r="P11" s="266"/>
      <c r="Q11" s="267"/>
      <c r="R11" s="267"/>
      <c r="S11" s="267"/>
      <c r="T11" s="267"/>
      <c r="U11" s="268"/>
      <c r="V11" s="266"/>
      <c r="W11" s="267"/>
      <c r="X11" s="267"/>
      <c r="Y11" s="267"/>
      <c r="Z11" s="267"/>
      <c r="AA11" s="268"/>
      <c r="AB11" s="266"/>
      <c r="AC11" s="267"/>
      <c r="AD11" s="267"/>
      <c r="AE11" s="267"/>
      <c r="AF11" s="267"/>
      <c r="AG11" s="268"/>
      <c r="AH11" s="257"/>
      <c r="AI11" s="258"/>
      <c r="AJ11" s="258"/>
      <c r="AK11" s="258"/>
      <c r="AL11" s="258"/>
      <c r="AM11" s="259"/>
      <c r="AN11" s="83"/>
      <c r="AO11" s="291"/>
      <c r="AP11" s="292"/>
      <c r="AQ11" s="292"/>
      <c r="AR11" s="292"/>
      <c r="AS11" s="292"/>
      <c r="AT11" s="29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c r="CB11" s="83"/>
    </row>
    <row r="12" spans="1:99" ht="15" customHeight="1" x14ac:dyDescent="0.25">
      <c r="A12" s="83"/>
      <c r="B12" s="286"/>
      <c r="C12" s="286"/>
      <c r="D12" s="287"/>
      <c r="E12" s="279"/>
      <c r="F12" s="280"/>
      <c r="G12" s="280"/>
      <c r="H12" s="280"/>
      <c r="I12" s="281"/>
      <c r="J12" s="266" t="str">
        <f>IF(AND(academico!$H$64="Muy Alta",academico!$L$64="Leve"),CONCATENATE("R",academico!$A$64),"")</f>
        <v/>
      </c>
      <c r="K12" s="267"/>
      <c r="L12" s="267" t="str">
        <f>IF(AND(academico!$H$70="Muy Alta",academico!$L$70="Leve"),CONCATENATE("R",academico!$A$70),"")</f>
        <v/>
      </c>
      <c r="M12" s="267"/>
      <c r="N12" s="267" t="str">
        <f>IF(AND(academico!$H$76="Muy Alta",academico!$L$76="Leve"),CONCATENATE("R",academico!$A$76),"")</f>
        <v/>
      </c>
      <c r="O12" s="268"/>
      <c r="P12" s="266" t="str">
        <f>IF(AND(academico!$H$64="Muy Alta",academico!$L$64="Menor"),CONCATENATE("R",academico!$A$64),"")</f>
        <v/>
      </c>
      <c r="Q12" s="267"/>
      <c r="R12" s="267" t="str">
        <f>IF(AND(academico!$H$70="Muy Alta",academico!$L$70="Menor"),CONCATENATE("R",academico!$A$70),"")</f>
        <v/>
      </c>
      <c r="S12" s="267"/>
      <c r="T12" s="267" t="str">
        <f>IF(AND(academico!$H$76="Muy Alta",academico!$L$76="Menor"),CONCATENATE("R",academico!$A$76),"")</f>
        <v/>
      </c>
      <c r="U12" s="268"/>
      <c r="V12" s="266" t="str">
        <f>IF(AND(academico!$H$64="Muy Alta",academico!$L$64="Moderado"),CONCATENATE("R",academico!$A$64),"")</f>
        <v/>
      </c>
      <c r="W12" s="267"/>
      <c r="X12" s="267" t="str">
        <f>IF(AND(academico!$H$70="Muy Alta",academico!$L$70="Moderado"),CONCATENATE("R",academico!$A$70),"")</f>
        <v/>
      </c>
      <c r="Y12" s="267"/>
      <c r="Z12" s="267" t="str">
        <f>IF(AND(academico!$H$76="Muy Alta",academico!$L$76="Moderado"),CONCATENATE("R",academico!$A$76),"")</f>
        <v/>
      </c>
      <c r="AA12" s="268"/>
      <c r="AB12" s="266" t="str">
        <f>IF(AND(academico!$H$64="Muy Alta",academico!$L$64="Mayor"),CONCATENATE("R",academico!$A$64),"")</f>
        <v/>
      </c>
      <c r="AC12" s="267"/>
      <c r="AD12" s="267" t="str">
        <f>IF(AND(academico!$H$70="Muy Alta",academico!$L$70="Mayor"),CONCATENATE("R",academico!$A$70),"")</f>
        <v/>
      </c>
      <c r="AE12" s="267"/>
      <c r="AF12" s="267" t="str">
        <f>IF(AND(academico!$H$76="Muy Alta",academico!$L$76="Mayor"),CONCATENATE("R",academico!$A$76),"")</f>
        <v/>
      </c>
      <c r="AG12" s="268"/>
      <c r="AH12" s="257" t="str">
        <f>IF(AND(academico!$H$64="Muy Alta",academico!$L$64="Catastrófico"),CONCATENATE("R",academico!$A$64),"")</f>
        <v/>
      </c>
      <c r="AI12" s="258"/>
      <c r="AJ12" s="258" t="str">
        <f>IF(AND(academico!$H$70="Muy Alta",academico!$L$70="Catastrófico"),CONCATENATE("R",academico!$A$70),"")</f>
        <v/>
      </c>
      <c r="AK12" s="258"/>
      <c r="AL12" s="258" t="str">
        <f>IF(AND(academico!$H$76="Muy Alta",academico!$L$76="Catastrófico"),CONCATENATE("R",academico!$A$76),"")</f>
        <v/>
      </c>
      <c r="AM12" s="259"/>
      <c r="AN12" s="83"/>
      <c r="AO12" s="291"/>
      <c r="AP12" s="292"/>
      <c r="AQ12" s="292"/>
      <c r="AR12" s="292"/>
      <c r="AS12" s="292"/>
      <c r="AT12" s="293"/>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c r="BY12" s="83"/>
      <c r="BZ12" s="83"/>
      <c r="CA12" s="83"/>
      <c r="CB12" s="83"/>
    </row>
    <row r="13" spans="1:99" ht="15.75" customHeight="1" thickBot="1" x14ac:dyDescent="0.3">
      <c r="A13" s="83"/>
      <c r="B13" s="286"/>
      <c r="C13" s="286"/>
      <c r="D13" s="287"/>
      <c r="E13" s="282"/>
      <c r="F13" s="283"/>
      <c r="G13" s="283"/>
      <c r="H13" s="283"/>
      <c r="I13" s="284"/>
      <c r="J13" s="266"/>
      <c r="K13" s="267"/>
      <c r="L13" s="267"/>
      <c r="M13" s="267"/>
      <c r="N13" s="267"/>
      <c r="O13" s="268"/>
      <c r="P13" s="266"/>
      <c r="Q13" s="267"/>
      <c r="R13" s="267"/>
      <c r="S13" s="267"/>
      <c r="T13" s="267"/>
      <c r="U13" s="268"/>
      <c r="V13" s="266"/>
      <c r="W13" s="267"/>
      <c r="X13" s="267"/>
      <c r="Y13" s="267"/>
      <c r="Z13" s="267"/>
      <c r="AA13" s="268"/>
      <c r="AB13" s="266"/>
      <c r="AC13" s="267"/>
      <c r="AD13" s="267"/>
      <c r="AE13" s="267"/>
      <c r="AF13" s="267"/>
      <c r="AG13" s="268"/>
      <c r="AH13" s="260"/>
      <c r="AI13" s="261"/>
      <c r="AJ13" s="261"/>
      <c r="AK13" s="261"/>
      <c r="AL13" s="261"/>
      <c r="AM13" s="262"/>
      <c r="AN13" s="83"/>
      <c r="AO13" s="294"/>
      <c r="AP13" s="295"/>
      <c r="AQ13" s="295"/>
      <c r="AR13" s="295"/>
      <c r="AS13" s="295"/>
      <c r="AT13" s="296"/>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c r="BY13" s="83"/>
      <c r="BZ13" s="83"/>
      <c r="CA13" s="83"/>
      <c r="CB13" s="83"/>
    </row>
    <row r="14" spans="1:99" ht="15" customHeight="1" x14ac:dyDescent="0.25">
      <c r="A14" s="83"/>
      <c r="B14" s="286"/>
      <c r="C14" s="286"/>
      <c r="D14" s="287"/>
      <c r="E14" s="276" t="s">
        <v>115</v>
      </c>
      <c r="F14" s="277"/>
      <c r="G14" s="277"/>
      <c r="H14" s="277"/>
      <c r="I14" s="277"/>
      <c r="J14" s="254" t="str">
        <f>IF(AND(academico!$H$10="Alta",academico!$L$10="Leve"),CONCATENATE("R",academico!$A$10),"")</f>
        <v/>
      </c>
      <c r="K14" s="255"/>
      <c r="L14" s="255" t="str">
        <f>IF(AND(academico!$H$16="Alta",academico!$L$16="Leve"),CONCATENATE("R",academico!$A$16),"")</f>
        <v/>
      </c>
      <c r="M14" s="255"/>
      <c r="N14" s="255" t="str">
        <f>IF(AND(academico!$H$22="Alta",academico!$L$22="Leve"),CONCATENATE("R",academico!$A$22),"")</f>
        <v/>
      </c>
      <c r="O14" s="256"/>
      <c r="P14" s="254" t="str">
        <f>IF(AND(academico!$H$10="Alta",academico!$L$10="Menor"),CONCATENATE("R",academico!$A$10),"")</f>
        <v/>
      </c>
      <c r="Q14" s="255"/>
      <c r="R14" s="255" t="str">
        <f>IF(AND(academico!$H$16="Alta",academico!$L$16="Menor"),CONCATENATE("R",academico!$A$16),"")</f>
        <v/>
      </c>
      <c r="S14" s="255"/>
      <c r="T14" s="255" t="str">
        <f>IF(AND(academico!$H$22="Alta",academico!$L$22="Menor"),CONCATENATE("R",academico!$A$22),"")</f>
        <v/>
      </c>
      <c r="U14" s="256"/>
      <c r="V14" s="272" t="str">
        <f>IF(AND(academico!$H$10="Alta",academico!$L$10="Moderado"),CONCATENATE("R",academico!$A$10),"")</f>
        <v/>
      </c>
      <c r="W14" s="273"/>
      <c r="X14" s="273" t="str">
        <f>IF(AND(academico!$H$16="Alta",academico!$L$16="Moderado"),CONCATENATE("R",academico!$A$16),"")</f>
        <v/>
      </c>
      <c r="Y14" s="273"/>
      <c r="Z14" s="273" t="str">
        <f>IF(AND(academico!$H$22="Alta",academico!$L$22="Moderado"),CONCATENATE("R",academico!$A$22),"")</f>
        <v/>
      </c>
      <c r="AA14" s="274"/>
      <c r="AB14" s="272" t="str">
        <f>IF(AND(academico!$H$10="Alta",academico!$L$10="Mayor"),CONCATENATE("R",academico!$A$10),"")</f>
        <v/>
      </c>
      <c r="AC14" s="273"/>
      <c r="AD14" s="273" t="str">
        <f>IF(AND(academico!$H$16="Alta",academico!$L$16="Mayor"),CONCATENATE("R",academico!$A$16),"")</f>
        <v/>
      </c>
      <c r="AE14" s="273"/>
      <c r="AF14" s="273" t="str">
        <f>IF(AND(academico!$H$22="Alta",academico!$L$22="Mayor"),CONCATENATE("R",academico!$A$22),"")</f>
        <v/>
      </c>
      <c r="AG14" s="274"/>
      <c r="AH14" s="263" t="str">
        <f>IF(AND(academico!$H$10="Alta",academico!$L$10="Catastrófico"),CONCATENATE("R",academico!$A$10),"")</f>
        <v/>
      </c>
      <c r="AI14" s="264"/>
      <c r="AJ14" s="264" t="str">
        <f>IF(AND(academico!$H$16="Alta",academico!$L$16="Catastrófico"),CONCATENATE("R",academico!$A$16),"")</f>
        <v/>
      </c>
      <c r="AK14" s="264"/>
      <c r="AL14" s="264" t="str">
        <f>IF(AND(academico!$H$22="Alta",academico!$L$22="Catastrófico"),CONCATENATE("R",academico!$A$22),"")</f>
        <v/>
      </c>
      <c r="AM14" s="265"/>
      <c r="AN14" s="83"/>
      <c r="AO14" s="297" t="s">
        <v>80</v>
      </c>
      <c r="AP14" s="298"/>
      <c r="AQ14" s="298"/>
      <c r="AR14" s="298"/>
      <c r="AS14" s="298"/>
      <c r="AT14" s="299"/>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c r="BY14" s="83"/>
      <c r="BZ14" s="83"/>
      <c r="CA14" s="83"/>
      <c r="CB14" s="83"/>
    </row>
    <row r="15" spans="1:99" ht="15" customHeight="1" x14ac:dyDescent="0.25">
      <c r="A15" s="83"/>
      <c r="B15" s="286"/>
      <c r="C15" s="286"/>
      <c r="D15" s="287"/>
      <c r="E15" s="279"/>
      <c r="F15" s="280"/>
      <c r="G15" s="280"/>
      <c r="H15" s="280"/>
      <c r="I15" s="280"/>
      <c r="J15" s="248"/>
      <c r="K15" s="249"/>
      <c r="L15" s="249"/>
      <c r="M15" s="249"/>
      <c r="N15" s="249"/>
      <c r="O15" s="250"/>
      <c r="P15" s="248"/>
      <c r="Q15" s="249"/>
      <c r="R15" s="249"/>
      <c r="S15" s="249"/>
      <c r="T15" s="249"/>
      <c r="U15" s="250"/>
      <c r="V15" s="266"/>
      <c r="W15" s="267"/>
      <c r="X15" s="267"/>
      <c r="Y15" s="267"/>
      <c r="Z15" s="267"/>
      <c r="AA15" s="268"/>
      <c r="AB15" s="266"/>
      <c r="AC15" s="267"/>
      <c r="AD15" s="267"/>
      <c r="AE15" s="267"/>
      <c r="AF15" s="267"/>
      <c r="AG15" s="268"/>
      <c r="AH15" s="257"/>
      <c r="AI15" s="258"/>
      <c r="AJ15" s="258"/>
      <c r="AK15" s="258"/>
      <c r="AL15" s="258"/>
      <c r="AM15" s="259"/>
      <c r="AN15" s="83"/>
      <c r="AO15" s="300"/>
      <c r="AP15" s="301"/>
      <c r="AQ15" s="301"/>
      <c r="AR15" s="301"/>
      <c r="AS15" s="301"/>
      <c r="AT15" s="302"/>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c r="BZ15" s="83"/>
      <c r="CA15" s="83"/>
      <c r="CB15" s="83"/>
    </row>
    <row r="16" spans="1:99" ht="15" customHeight="1" x14ac:dyDescent="0.25">
      <c r="A16" s="83"/>
      <c r="B16" s="286"/>
      <c r="C16" s="286"/>
      <c r="D16" s="287"/>
      <c r="E16" s="279"/>
      <c r="F16" s="280"/>
      <c r="G16" s="280"/>
      <c r="H16" s="280"/>
      <c r="I16" s="280"/>
      <c r="J16" s="248" t="str">
        <f>IF(AND(academico!$H$28="Alta",academico!$L$28="Leve"),CONCATENATE("R",academico!$A$28),"")</f>
        <v/>
      </c>
      <c r="K16" s="249"/>
      <c r="L16" s="249" t="str">
        <f>IF(AND(academico!$H$34="Alta",academico!$L$34="Leve"),CONCATENATE("R",academico!$A$34),"")</f>
        <v/>
      </c>
      <c r="M16" s="249"/>
      <c r="N16" s="249" t="str">
        <f>IF(AND(academico!$H$40="Alta",academico!$L$40="Leve"),CONCATENATE("R",academico!$A$40),"")</f>
        <v/>
      </c>
      <c r="O16" s="250"/>
      <c r="P16" s="248" t="str">
        <f>IF(AND(academico!$H$28="Alta",academico!$L$28="Menor"),CONCATENATE("R",academico!$A$28),"")</f>
        <v/>
      </c>
      <c r="Q16" s="249"/>
      <c r="R16" s="249" t="str">
        <f>IF(AND(academico!$H$34="Alta",academico!$L$34="Menor"),CONCATENATE("R",academico!$A$34),"")</f>
        <v/>
      </c>
      <c r="S16" s="249"/>
      <c r="T16" s="249" t="str">
        <f>IF(AND(academico!$H$40="Alta",academico!$L$40="Menor"),CONCATENATE("R",academico!$A$40),"")</f>
        <v/>
      </c>
      <c r="U16" s="250"/>
      <c r="V16" s="266" t="str">
        <f>IF(AND(academico!$H$28="Alta",academico!$L$28="Moderado"),CONCATENATE("R",academico!$A$28),"")</f>
        <v/>
      </c>
      <c r="W16" s="267"/>
      <c r="X16" s="267" t="str">
        <f>IF(AND(academico!$H$34="Alta",academico!$L$34="Moderado"),CONCATENATE("R",academico!$A$34),"")</f>
        <v/>
      </c>
      <c r="Y16" s="267"/>
      <c r="Z16" s="267" t="str">
        <f>IF(AND(academico!$H$40="Alta",academico!$L$40="Moderado"),CONCATENATE("R",academico!$A$40),"")</f>
        <v/>
      </c>
      <c r="AA16" s="268"/>
      <c r="AB16" s="266" t="str">
        <f>IF(AND(academico!$H$28="Alta",academico!$L$28="Mayor"),CONCATENATE("R",academico!$A$28),"")</f>
        <v/>
      </c>
      <c r="AC16" s="267"/>
      <c r="AD16" s="267" t="str">
        <f>IF(AND(academico!$H$34="Alta",academico!$L$34="Mayor"),CONCATENATE("R",academico!$A$34),"")</f>
        <v/>
      </c>
      <c r="AE16" s="267"/>
      <c r="AF16" s="267" t="str">
        <f>IF(AND(academico!$H$40="Alta",academico!$L$40="Mayor"),CONCATENATE("R",academico!$A$40),"")</f>
        <v/>
      </c>
      <c r="AG16" s="268"/>
      <c r="AH16" s="257" t="str">
        <f>IF(AND(academico!$H$28="Alta",academico!$L$28="Catastrófico"),CONCATENATE("R",academico!$A$28),"")</f>
        <v/>
      </c>
      <c r="AI16" s="258"/>
      <c r="AJ16" s="258" t="str">
        <f>IF(AND(academico!$H$34="Alta",academico!$L$34="Catastrófico"),CONCATENATE("R",academico!$A$34),"")</f>
        <v/>
      </c>
      <c r="AK16" s="258"/>
      <c r="AL16" s="258" t="str">
        <f>IF(AND(academico!$H$40="Alta",academico!$L$40="Catastrófico"),CONCATENATE("R",academico!$A$40),"")</f>
        <v/>
      </c>
      <c r="AM16" s="259"/>
      <c r="AN16" s="83"/>
      <c r="AO16" s="300"/>
      <c r="AP16" s="301"/>
      <c r="AQ16" s="301"/>
      <c r="AR16" s="301"/>
      <c r="AS16" s="301"/>
      <c r="AT16" s="302"/>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c r="BV16" s="83"/>
      <c r="BW16" s="83"/>
      <c r="BX16" s="83"/>
      <c r="BY16" s="83"/>
      <c r="BZ16" s="83"/>
      <c r="CA16" s="83"/>
      <c r="CB16" s="83"/>
    </row>
    <row r="17" spans="1:80" ht="15" customHeight="1" x14ac:dyDescent="0.25">
      <c r="A17" s="83"/>
      <c r="B17" s="286"/>
      <c r="C17" s="286"/>
      <c r="D17" s="287"/>
      <c r="E17" s="279"/>
      <c r="F17" s="280"/>
      <c r="G17" s="280"/>
      <c r="H17" s="280"/>
      <c r="I17" s="280"/>
      <c r="J17" s="248"/>
      <c r="K17" s="249"/>
      <c r="L17" s="249"/>
      <c r="M17" s="249"/>
      <c r="N17" s="249"/>
      <c r="O17" s="250"/>
      <c r="P17" s="248"/>
      <c r="Q17" s="249"/>
      <c r="R17" s="249"/>
      <c r="S17" s="249"/>
      <c r="T17" s="249"/>
      <c r="U17" s="250"/>
      <c r="V17" s="266"/>
      <c r="W17" s="267"/>
      <c r="X17" s="267"/>
      <c r="Y17" s="267"/>
      <c r="Z17" s="267"/>
      <c r="AA17" s="268"/>
      <c r="AB17" s="266"/>
      <c r="AC17" s="267"/>
      <c r="AD17" s="267"/>
      <c r="AE17" s="267"/>
      <c r="AF17" s="267"/>
      <c r="AG17" s="268"/>
      <c r="AH17" s="257"/>
      <c r="AI17" s="258"/>
      <c r="AJ17" s="258"/>
      <c r="AK17" s="258"/>
      <c r="AL17" s="258"/>
      <c r="AM17" s="259"/>
      <c r="AN17" s="83"/>
      <c r="AO17" s="300"/>
      <c r="AP17" s="301"/>
      <c r="AQ17" s="301"/>
      <c r="AR17" s="301"/>
      <c r="AS17" s="301"/>
      <c r="AT17" s="302"/>
      <c r="AU17" s="83"/>
      <c r="AV17" s="83"/>
      <c r="AW17" s="83"/>
      <c r="AX17" s="83"/>
      <c r="AY17" s="83"/>
      <c r="AZ17" s="83"/>
      <c r="BA17" s="83"/>
      <c r="BB17" s="83"/>
      <c r="BC17" s="83"/>
      <c r="BD17" s="83"/>
      <c r="BE17" s="83"/>
      <c r="BF17" s="83"/>
      <c r="BG17" s="83"/>
      <c r="BH17" s="83"/>
      <c r="BI17" s="83"/>
      <c r="BJ17" s="83"/>
      <c r="BK17" s="83"/>
      <c r="BL17" s="83"/>
      <c r="BM17" s="83"/>
      <c r="BN17" s="83"/>
      <c r="BO17" s="83"/>
      <c r="BP17" s="83"/>
      <c r="BQ17" s="83"/>
      <c r="BR17" s="83"/>
      <c r="BS17" s="83"/>
      <c r="BT17" s="83"/>
      <c r="BU17" s="83"/>
      <c r="BV17" s="83"/>
      <c r="BW17" s="83"/>
      <c r="BX17" s="83"/>
      <c r="BY17" s="83"/>
      <c r="BZ17" s="83"/>
      <c r="CA17" s="83"/>
      <c r="CB17" s="83"/>
    </row>
    <row r="18" spans="1:80" ht="15" customHeight="1" x14ac:dyDescent="0.25">
      <c r="A18" s="83"/>
      <c r="B18" s="286"/>
      <c r="C18" s="286"/>
      <c r="D18" s="287"/>
      <c r="E18" s="279"/>
      <c r="F18" s="280"/>
      <c r="G18" s="280"/>
      <c r="H18" s="280"/>
      <c r="I18" s="280"/>
      <c r="J18" s="248" t="str">
        <f>IF(AND(academico!$H$46="Alta",academico!$L$46="Leve"),CONCATENATE("R",academico!$A$46),"")</f>
        <v/>
      </c>
      <c r="K18" s="249"/>
      <c r="L18" s="249" t="str">
        <f>IF(AND(academico!$H$52="Alta",academico!$L$52="Leve"),CONCATENATE("R",academico!$A$52),"")</f>
        <v/>
      </c>
      <c r="M18" s="249"/>
      <c r="N18" s="249" t="str">
        <f>IF(AND(academico!$H$58="Alta",academico!$L$58="Leve"),CONCATENATE("R",academico!$A$58),"")</f>
        <v/>
      </c>
      <c r="O18" s="250"/>
      <c r="P18" s="248" t="str">
        <f>IF(AND(academico!$H$46="Alta",academico!$L$46="Menor"),CONCATENATE("R",academico!$A$46),"")</f>
        <v/>
      </c>
      <c r="Q18" s="249"/>
      <c r="R18" s="249" t="str">
        <f>IF(AND(academico!$H$52="Alta",academico!$L$52="Menor"),CONCATENATE("R",academico!$A$52),"")</f>
        <v/>
      </c>
      <c r="S18" s="249"/>
      <c r="T18" s="249" t="str">
        <f>IF(AND(academico!$H$58="Alta",academico!$L$58="Menor"),CONCATENATE("R",academico!$A$58),"")</f>
        <v/>
      </c>
      <c r="U18" s="250"/>
      <c r="V18" s="266" t="str">
        <f>IF(AND(academico!$H$46="Alta",academico!$L$46="Moderado"),CONCATENATE("R",academico!$A$46),"")</f>
        <v/>
      </c>
      <c r="W18" s="267"/>
      <c r="X18" s="267" t="str">
        <f>IF(AND(academico!$H$52="Alta",academico!$L$52="Moderado"),CONCATENATE("R",academico!$A$52),"")</f>
        <v/>
      </c>
      <c r="Y18" s="267"/>
      <c r="Z18" s="267" t="str">
        <f>IF(AND(academico!$H$58="Alta",academico!$L$58="Moderado"),CONCATENATE("R",academico!$A$58),"")</f>
        <v/>
      </c>
      <c r="AA18" s="268"/>
      <c r="AB18" s="266" t="str">
        <f>IF(AND(academico!$H$46="Alta",academico!$L$46="Mayor"),CONCATENATE("R",academico!$A$46),"")</f>
        <v/>
      </c>
      <c r="AC18" s="267"/>
      <c r="AD18" s="267" t="str">
        <f>IF(AND(academico!$H$52="Alta",academico!$L$52="Mayor"),CONCATENATE("R",academico!$A$52),"")</f>
        <v/>
      </c>
      <c r="AE18" s="267"/>
      <c r="AF18" s="267" t="str">
        <f>IF(AND(academico!$H$58="Alta",academico!$L$58="Mayor"),CONCATENATE("R",academico!$A$58),"")</f>
        <v/>
      </c>
      <c r="AG18" s="268"/>
      <c r="AH18" s="257" t="str">
        <f>IF(AND(academico!$H$46="Alta",academico!$L$46="Catastrófico"),CONCATENATE("R",academico!$A$46),"")</f>
        <v/>
      </c>
      <c r="AI18" s="258"/>
      <c r="AJ18" s="258" t="str">
        <f>IF(AND(academico!$H$52="Alta",academico!$L$52="Catastrófico"),CONCATENATE("R",academico!$A$52),"")</f>
        <v/>
      </c>
      <c r="AK18" s="258"/>
      <c r="AL18" s="258" t="str">
        <f>IF(AND(academico!$H$58="Alta",academico!$L$58="Catastrófico"),CONCATENATE("R",academico!$A$58),"")</f>
        <v/>
      </c>
      <c r="AM18" s="259"/>
      <c r="AN18" s="83"/>
      <c r="AO18" s="300"/>
      <c r="AP18" s="301"/>
      <c r="AQ18" s="301"/>
      <c r="AR18" s="301"/>
      <c r="AS18" s="301"/>
      <c r="AT18" s="302"/>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c r="BZ18" s="83"/>
      <c r="CA18" s="83"/>
      <c r="CB18" s="83"/>
    </row>
    <row r="19" spans="1:80" ht="15" customHeight="1" x14ac:dyDescent="0.25">
      <c r="A19" s="83"/>
      <c r="B19" s="286"/>
      <c r="C19" s="286"/>
      <c r="D19" s="287"/>
      <c r="E19" s="279"/>
      <c r="F19" s="280"/>
      <c r="G19" s="280"/>
      <c r="H19" s="280"/>
      <c r="I19" s="280"/>
      <c r="J19" s="248"/>
      <c r="K19" s="249"/>
      <c r="L19" s="249"/>
      <c r="M19" s="249"/>
      <c r="N19" s="249"/>
      <c r="O19" s="250"/>
      <c r="P19" s="248"/>
      <c r="Q19" s="249"/>
      <c r="R19" s="249"/>
      <c r="S19" s="249"/>
      <c r="T19" s="249"/>
      <c r="U19" s="250"/>
      <c r="V19" s="266"/>
      <c r="W19" s="267"/>
      <c r="X19" s="267"/>
      <c r="Y19" s="267"/>
      <c r="Z19" s="267"/>
      <c r="AA19" s="268"/>
      <c r="AB19" s="266"/>
      <c r="AC19" s="267"/>
      <c r="AD19" s="267"/>
      <c r="AE19" s="267"/>
      <c r="AF19" s="267"/>
      <c r="AG19" s="268"/>
      <c r="AH19" s="257"/>
      <c r="AI19" s="258"/>
      <c r="AJ19" s="258"/>
      <c r="AK19" s="258"/>
      <c r="AL19" s="258"/>
      <c r="AM19" s="259"/>
      <c r="AN19" s="83"/>
      <c r="AO19" s="300"/>
      <c r="AP19" s="301"/>
      <c r="AQ19" s="301"/>
      <c r="AR19" s="301"/>
      <c r="AS19" s="301"/>
      <c r="AT19" s="302"/>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c r="BY19" s="83"/>
      <c r="BZ19" s="83"/>
      <c r="CA19" s="83"/>
      <c r="CB19" s="83"/>
    </row>
    <row r="20" spans="1:80" ht="15" customHeight="1" x14ac:dyDescent="0.25">
      <c r="A20" s="83"/>
      <c r="B20" s="286"/>
      <c r="C20" s="286"/>
      <c r="D20" s="287"/>
      <c r="E20" s="279"/>
      <c r="F20" s="280"/>
      <c r="G20" s="280"/>
      <c r="H20" s="280"/>
      <c r="I20" s="280"/>
      <c r="J20" s="248" t="str">
        <f>IF(AND(academico!$H$64="Alta",academico!$L$64="Leve"),CONCATENATE("R",academico!$A$64),"")</f>
        <v/>
      </c>
      <c r="K20" s="249"/>
      <c r="L20" s="249" t="str">
        <f>IF(AND(academico!$H$70="Alta",academico!$L$70="Leve"),CONCATENATE("R",academico!$A$70),"")</f>
        <v/>
      </c>
      <c r="M20" s="249"/>
      <c r="N20" s="249" t="str">
        <f>IF(AND(academico!$H$76="Alta",academico!$L$76="Leve"),CONCATENATE("R",academico!$A$76),"")</f>
        <v/>
      </c>
      <c r="O20" s="250"/>
      <c r="P20" s="248" t="str">
        <f>IF(AND(academico!$H$64="Alta",academico!$L$64="Menor"),CONCATENATE("R",academico!$A$64),"")</f>
        <v/>
      </c>
      <c r="Q20" s="249"/>
      <c r="R20" s="249" t="str">
        <f>IF(AND(academico!$H$70="Alta",academico!$L$70="Menor"),CONCATENATE("R",academico!$A$70),"")</f>
        <v/>
      </c>
      <c r="S20" s="249"/>
      <c r="T20" s="249" t="str">
        <f>IF(AND(academico!$H$76="Alta",academico!$L$76="Menor"),CONCATENATE("R",academico!$A$76),"")</f>
        <v/>
      </c>
      <c r="U20" s="250"/>
      <c r="V20" s="266" t="str">
        <f>IF(AND(academico!$H$64="Alta",academico!$L$64="Moderado"),CONCATENATE("R",academico!$A$64),"")</f>
        <v/>
      </c>
      <c r="W20" s="267"/>
      <c r="X20" s="267" t="str">
        <f>IF(AND(academico!$H$70="Alta",academico!$L$70="Moderado"),CONCATENATE("R",academico!$A$70),"")</f>
        <v/>
      </c>
      <c r="Y20" s="267"/>
      <c r="Z20" s="267" t="str">
        <f>IF(AND(academico!$H$76="Alta",academico!$L$76="Moderado"),CONCATENATE("R",academico!$A$76),"")</f>
        <v/>
      </c>
      <c r="AA20" s="268"/>
      <c r="AB20" s="266" t="str">
        <f>IF(AND(academico!$H$64="Alta",academico!$L$64="Mayor"),CONCATENATE("R",academico!$A$64),"")</f>
        <v/>
      </c>
      <c r="AC20" s="267"/>
      <c r="AD20" s="267" t="str">
        <f>IF(AND(academico!$H$70="Alta",academico!$L$70="Mayor"),CONCATENATE("R",academico!$A$70),"")</f>
        <v/>
      </c>
      <c r="AE20" s="267"/>
      <c r="AF20" s="267" t="str">
        <f>IF(AND(academico!$H$76="Alta",academico!$L$76="Mayor"),CONCATENATE("R",academico!$A$76),"")</f>
        <v/>
      </c>
      <c r="AG20" s="268"/>
      <c r="AH20" s="257" t="str">
        <f>IF(AND(academico!$H$64="Alta",academico!$L$64="Catastrófico"),CONCATENATE("R",academico!$A$64),"")</f>
        <v/>
      </c>
      <c r="AI20" s="258"/>
      <c r="AJ20" s="258" t="str">
        <f>IF(AND(academico!$H$70="Alta",academico!$L$70="Catastrófico"),CONCATENATE("R",academico!$A$70),"")</f>
        <v/>
      </c>
      <c r="AK20" s="258"/>
      <c r="AL20" s="258" t="str">
        <f>IF(AND(academico!$H$76="Alta",academico!$L$76="Catastrófico"),CONCATENATE("R",academico!$A$76),"")</f>
        <v/>
      </c>
      <c r="AM20" s="259"/>
      <c r="AN20" s="83"/>
      <c r="AO20" s="300"/>
      <c r="AP20" s="301"/>
      <c r="AQ20" s="301"/>
      <c r="AR20" s="301"/>
      <c r="AS20" s="301"/>
      <c r="AT20" s="302"/>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row>
    <row r="21" spans="1:80" ht="15.75" customHeight="1" thickBot="1" x14ac:dyDescent="0.3">
      <c r="A21" s="83"/>
      <c r="B21" s="286"/>
      <c r="C21" s="286"/>
      <c r="D21" s="287"/>
      <c r="E21" s="282"/>
      <c r="F21" s="283"/>
      <c r="G21" s="283"/>
      <c r="H21" s="283"/>
      <c r="I21" s="283"/>
      <c r="J21" s="251"/>
      <c r="K21" s="252"/>
      <c r="L21" s="252"/>
      <c r="M21" s="252"/>
      <c r="N21" s="252"/>
      <c r="O21" s="253"/>
      <c r="P21" s="251"/>
      <c r="Q21" s="252"/>
      <c r="R21" s="252"/>
      <c r="S21" s="252"/>
      <c r="T21" s="252"/>
      <c r="U21" s="253"/>
      <c r="V21" s="269"/>
      <c r="W21" s="270"/>
      <c r="X21" s="270"/>
      <c r="Y21" s="270"/>
      <c r="Z21" s="270"/>
      <c r="AA21" s="271"/>
      <c r="AB21" s="269"/>
      <c r="AC21" s="270"/>
      <c r="AD21" s="270"/>
      <c r="AE21" s="270"/>
      <c r="AF21" s="270"/>
      <c r="AG21" s="271"/>
      <c r="AH21" s="260"/>
      <c r="AI21" s="261"/>
      <c r="AJ21" s="261"/>
      <c r="AK21" s="261"/>
      <c r="AL21" s="261"/>
      <c r="AM21" s="262"/>
      <c r="AN21" s="83"/>
      <c r="AO21" s="303"/>
      <c r="AP21" s="304"/>
      <c r="AQ21" s="304"/>
      <c r="AR21" s="304"/>
      <c r="AS21" s="304"/>
      <c r="AT21" s="305"/>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c r="BZ21" s="83"/>
      <c r="CA21" s="83"/>
      <c r="CB21" s="83"/>
    </row>
    <row r="22" spans="1:80" x14ac:dyDescent="0.25">
      <c r="A22" s="83"/>
      <c r="B22" s="286"/>
      <c r="C22" s="286"/>
      <c r="D22" s="287"/>
      <c r="E22" s="276" t="s">
        <v>117</v>
      </c>
      <c r="F22" s="277"/>
      <c r="G22" s="277"/>
      <c r="H22" s="277"/>
      <c r="I22" s="278"/>
      <c r="J22" s="254" t="str">
        <f>IF(AND(academico!$H$10="Media",academico!$L$10="Leve"),CONCATENATE("R",academico!$A$10),"")</f>
        <v/>
      </c>
      <c r="K22" s="255"/>
      <c r="L22" s="255" t="str">
        <f>IF(AND(academico!$H$16="Media",academico!$L$16="Leve"),CONCATENATE("R",academico!$A$16),"")</f>
        <v/>
      </c>
      <c r="M22" s="255"/>
      <c r="N22" s="255" t="str">
        <f>IF(AND(academico!$H$22="Media",academico!$L$22="Leve"),CONCATENATE("R",academico!$A$22),"")</f>
        <v/>
      </c>
      <c r="O22" s="256"/>
      <c r="P22" s="254" t="str">
        <f>IF(AND(academico!$H$10="Media",academico!$L$10="Menor"),CONCATENATE("R",academico!$A$10),"")</f>
        <v/>
      </c>
      <c r="Q22" s="255"/>
      <c r="R22" s="255" t="str">
        <f>IF(AND(academico!$H$16="Media",academico!$L$16="Menor"),CONCATENATE("R",academico!$A$16),"")</f>
        <v/>
      </c>
      <c r="S22" s="255"/>
      <c r="T22" s="255" t="str">
        <f>IF(AND(academico!$H$22="Media",academico!$L$22="Menor"),CONCATENATE("R",academico!$A$22),"")</f>
        <v/>
      </c>
      <c r="U22" s="256"/>
      <c r="V22" s="254" t="str">
        <f>IF(AND(academico!$H$10="Media",academico!$L$10="Moderado"),CONCATENATE("R",academico!$A$10),"")</f>
        <v/>
      </c>
      <c r="W22" s="255"/>
      <c r="X22" s="255" t="str">
        <f>IF(AND(academico!$H$16="Media",academico!$L$16="Moderado"),CONCATENATE("R",academico!$A$16),"")</f>
        <v/>
      </c>
      <c r="Y22" s="255"/>
      <c r="Z22" s="255" t="str">
        <f>IF(AND(academico!$H$22="Media",academico!$L$22="Moderado"),CONCATENATE("R",academico!$A$22),"")</f>
        <v/>
      </c>
      <c r="AA22" s="256"/>
      <c r="AB22" s="272" t="str">
        <f>IF(AND(academico!$H$10="Media",academico!$L$10="Mayor"),CONCATENATE("R",academico!$A$10),"")</f>
        <v>R1</v>
      </c>
      <c r="AC22" s="273"/>
      <c r="AD22" s="273" t="str">
        <f>IF(AND(academico!$H$16="Media",academico!$L$16="Mayor"),CONCATENATE("R",academico!$A$16),"")</f>
        <v/>
      </c>
      <c r="AE22" s="273"/>
      <c r="AF22" s="273" t="str">
        <f>IF(AND(academico!$H$22="Media",academico!$L$22="Mayor"),CONCATENATE("R",academico!$A$22),"")</f>
        <v/>
      </c>
      <c r="AG22" s="274"/>
      <c r="AH22" s="263" t="str">
        <f>IF(AND(academico!$H$10="Media",academico!$L$10="Catastrófico"),CONCATENATE("R",academico!$A$10),"")</f>
        <v/>
      </c>
      <c r="AI22" s="264"/>
      <c r="AJ22" s="264" t="str">
        <f>IF(AND(academico!$H$16="Media",academico!$L$16="Catastrófico"),CONCATENATE("R",academico!$A$16),"")</f>
        <v/>
      </c>
      <c r="AK22" s="264"/>
      <c r="AL22" s="264" t="str">
        <f>IF(AND(academico!$H$22="Media",academico!$L$22="Catastrófico"),CONCATENATE("R",academico!$A$22),"")</f>
        <v/>
      </c>
      <c r="AM22" s="265"/>
      <c r="AN22" s="83"/>
      <c r="AO22" s="306" t="s">
        <v>81</v>
      </c>
      <c r="AP22" s="307"/>
      <c r="AQ22" s="307"/>
      <c r="AR22" s="307"/>
      <c r="AS22" s="307"/>
      <c r="AT22" s="308"/>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c r="BY22" s="83"/>
      <c r="BZ22" s="83"/>
      <c r="CA22" s="83"/>
      <c r="CB22" s="83"/>
    </row>
    <row r="23" spans="1:80" x14ac:dyDescent="0.25">
      <c r="A23" s="83"/>
      <c r="B23" s="286"/>
      <c r="C23" s="286"/>
      <c r="D23" s="287"/>
      <c r="E23" s="279"/>
      <c r="F23" s="280"/>
      <c r="G23" s="280"/>
      <c r="H23" s="280"/>
      <c r="I23" s="281"/>
      <c r="J23" s="248"/>
      <c r="K23" s="249"/>
      <c r="L23" s="249"/>
      <c r="M23" s="249"/>
      <c r="N23" s="249"/>
      <c r="O23" s="250"/>
      <c r="P23" s="248"/>
      <c r="Q23" s="249"/>
      <c r="R23" s="249"/>
      <c r="S23" s="249"/>
      <c r="T23" s="249"/>
      <c r="U23" s="250"/>
      <c r="V23" s="248"/>
      <c r="W23" s="249"/>
      <c r="X23" s="249"/>
      <c r="Y23" s="249"/>
      <c r="Z23" s="249"/>
      <c r="AA23" s="250"/>
      <c r="AB23" s="266"/>
      <c r="AC23" s="267"/>
      <c r="AD23" s="267"/>
      <c r="AE23" s="267"/>
      <c r="AF23" s="267"/>
      <c r="AG23" s="268"/>
      <c r="AH23" s="257"/>
      <c r="AI23" s="258"/>
      <c r="AJ23" s="258"/>
      <c r="AK23" s="258"/>
      <c r="AL23" s="258"/>
      <c r="AM23" s="259"/>
      <c r="AN23" s="83"/>
      <c r="AO23" s="309"/>
      <c r="AP23" s="310"/>
      <c r="AQ23" s="310"/>
      <c r="AR23" s="310"/>
      <c r="AS23" s="310"/>
      <c r="AT23" s="311"/>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c r="BY23" s="83"/>
      <c r="BZ23" s="83"/>
      <c r="CA23" s="83"/>
      <c r="CB23" s="83"/>
    </row>
    <row r="24" spans="1:80" x14ac:dyDescent="0.25">
      <c r="A24" s="83"/>
      <c r="B24" s="286"/>
      <c r="C24" s="286"/>
      <c r="D24" s="287"/>
      <c r="E24" s="279"/>
      <c r="F24" s="280"/>
      <c r="G24" s="280"/>
      <c r="H24" s="280"/>
      <c r="I24" s="281"/>
      <c r="J24" s="248" t="str">
        <f>IF(AND(academico!$H$28="Media",academico!$L$28="Leve"),CONCATENATE("R",academico!$A$28),"")</f>
        <v/>
      </c>
      <c r="K24" s="249"/>
      <c r="L24" s="249" t="str">
        <f>IF(AND(academico!$H$34="Media",academico!$L$34="Leve"),CONCATENATE("R",academico!$A$34),"")</f>
        <v/>
      </c>
      <c r="M24" s="249"/>
      <c r="N24" s="249" t="str">
        <f>IF(AND(academico!$H$40="Media",academico!$L$40="Leve"),CONCATENATE("R",academico!$A$40),"")</f>
        <v/>
      </c>
      <c r="O24" s="250"/>
      <c r="P24" s="248" t="str">
        <f>IF(AND(academico!$H$28="Media",academico!$L$28="Menor"),CONCATENATE("R",academico!$A$28),"")</f>
        <v/>
      </c>
      <c r="Q24" s="249"/>
      <c r="R24" s="249" t="str">
        <f>IF(AND(academico!$H$34="Media",academico!$L$34="Menor"),CONCATENATE("R",academico!$A$34),"")</f>
        <v/>
      </c>
      <c r="S24" s="249"/>
      <c r="T24" s="249" t="str">
        <f>IF(AND(academico!$H$40="Media",academico!$L$40="Menor"),CONCATENATE("R",academico!$A$40),"")</f>
        <v/>
      </c>
      <c r="U24" s="250"/>
      <c r="V24" s="248" t="str">
        <f>IF(AND(academico!$H$28="Media",academico!$L$28="Moderado"),CONCATENATE("R",academico!$A$28),"")</f>
        <v/>
      </c>
      <c r="W24" s="249"/>
      <c r="X24" s="249" t="str">
        <f>IF(AND(academico!$H$34="Media",academico!$L$34="Moderado"),CONCATENATE("R",academico!$A$34),"")</f>
        <v/>
      </c>
      <c r="Y24" s="249"/>
      <c r="Z24" s="249" t="str">
        <f>IF(AND(academico!$H$40="Media",academico!$L$40="Moderado"),CONCATENATE("R",academico!$A$40),"")</f>
        <v/>
      </c>
      <c r="AA24" s="250"/>
      <c r="AB24" s="266" t="str">
        <f>IF(AND(academico!$H$28="Media",academico!$L$28="Mayor"),CONCATENATE("R",academico!$A$28),"")</f>
        <v/>
      </c>
      <c r="AC24" s="267"/>
      <c r="AD24" s="267" t="str">
        <f>IF(AND(academico!$H$34="Media",academico!$L$34="Mayor"),CONCATENATE("R",academico!$A$34),"")</f>
        <v/>
      </c>
      <c r="AE24" s="267"/>
      <c r="AF24" s="267" t="str">
        <f>IF(AND(academico!$H$40="Media",academico!$L$40="Mayor"),CONCATENATE("R",academico!$A$40),"")</f>
        <v/>
      </c>
      <c r="AG24" s="268"/>
      <c r="AH24" s="257" t="str">
        <f>IF(AND(academico!$H$28="Media",academico!$L$28="Catastrófico"),CONCATENATE("R",academico!$A$28),"")</f>
        <v/>
      </c>
      <c r="AI24" s="258"/>
      <c r="AJ24" s="258" t="str">
        <f>IF(AND(academico!$H$34="Media",academico!$L$34="Catastrófico"),CONCATENATE("R",academico!$A$34),"")</f>
        <v/>
      </c>
      <c r="AK24" s="258"/>
      <c r="AL24" s="258" t="str">
        <f>IF(AND(academico!$H$40="Media",academico!$L$40="Catastrófico"),CONCATENATE("R",academico!$A$40),"")</f>
        <v/>
      </c>
      <c r="AM24" s="259"/>
      <c r="AN24" s="83"/>
      <c r="AO24" s="309"/>
      <c r="AP24" s="310"/>
      <c r="AQ24" s="310"/>
      <c r="AR24" s="310"/>
      <c r="AS24" s="310"/>
      <c r="AT24" s="311"/>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c r="BZ24" s="83"/>
      <c r="CA24" s="83"/>
      <c r="CB24" s="83"/>
    </row>
    <row r="25" spans="1:80" x14ac:dyDescent="0.25">
      <c r="A25" s="83"/>
      <c r="B25" s="286"/>
      <c r="C25" s="286"/>
      <c r="D25" s="287"/>
      <c r="E25" s="279"/>
      <c r="F25" s="280"/>
      <c r="G25" s="280"/>
      <c r="H25" s="280"/>
      <c r="I25" s="281"/>
      <c r="J25" s="248"/>
      <c r="K25" s="249"/>
      <c r="L25" s="249"/>
      <c r="M25" s="249"/>
      <c r="N25" s="249"/>
      <c r="O25" s="250"/>
      <c r="P25" s="248"/>
      <c r="Q25" s="249"/>
      <c r="R25" s="249"/>
      <c r="S25" s="249"/>
      <c r="T25" s="249"/>
      <c r="U25" s="250"/>
      <c r="V25" s="248"/>
      <c r="W25" s="249"/>
      <c r="X25" s="249"/>
      <c r="Y25" s="249"/>
      <c r="Z25" s="249"/>
      <c r="AA25" s="250"/>
      <c r="AB25" s="266"/>
      <c r="AC25" s="267"/>
      <c r="AD25" s="267"/>
      <c r="AE25" s="267"/>
      <c r="AF25" s="267"/>
      <c r="AG25" s="268"/>
      <c r="AH25" s="257"/>
      <c r="AI25" s="258"/>
      <c r="AJ25" s="258"/>
      <c r="AK25" s="258"/>
      <c r="AL25" s="258"/>
      <c r="AM25" s="259"/>
      <c r="AN25" s="83"/>
      <c r="AO25" s="309"/>
      <c r="AP25" s="310"/>
      <c r="AQ25" s="310"/>
      <c r="AR25" s="310"/>
      <c r="AS25" s="310"/>
      <c r="AT25" s="311"/>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c r="BY25" s="83"/>
      <c r="BZ25" s="83"/>
      <c r="CA25" s="83"/>
      <c r="CB25" s="83"/>
    </row>
    <row r="26" spans="1:80" x14ac:dyDescent="0.25">
      <c r="A26" s="83"/>
      <c r="B26" s="286"/>
      <c r="C26" s="286"/>
      <c r="D26" s="287"/>
      <c r="E26" s="279"/>
      <c r="F26" s="280"/>
      <c r="G26" s="280"/>
      <c r="H26" s="280"/>
      <c r="I26" s="281"/>
      <c r="J26" s="248" t="str">
        <f>IF(AND(academico!$H$46="Media",academico!$L$46="Leve"),CONCATENATE("R",academico!$A$46),"")</f>
        <v/>
      </c>
      <c r="K26" s="249"/>
      <c r="L26" s="249" t="str">
        <f>IF(AND(academico!$H$52="Media",academico!$L$52="Leve"),CONCATENATE("R",academico!$A$52),"")</f>
        <v/>
      </c>
      <c r="M26" s="249"/>
      <c r="N26" s="249" t="str">
        <f>IF(AND(academico!$H$58="Media",academico!$L$58="Leve"),CONCATENATE("R",academico!$A$58),"")</f>
        <v/>
      </c>
      <c r="O26" s="250"/>
      <c r="P26" s="248" t="str">
        <f>IF(AND(academico!$H$46="Media",academico!$L$46="Menor"),CONCATENATE("R",academico!$A$46),"")</f>
        <v/>
      </c>
      <c r="Q26" s="249"/>
      <c r="R26" s="249" t="str">
        <f>IF(AND(academico!$H$52="Media",academico!$L$52="Menor"),CONCATENATE("R",academico!$A$52),"")</f>
        <v/>
      </c>
      <c r="S26" s="249"/>
      <c r="T26" s="249" t="str">
        <f>IF(AND(academico!$H$58="Media",academico!$L$58="Menor"),CONCATENATE("R",academico!$A$58),"")</f>
        <v/>
      </c>
      <c r="U26" s="250"/>
      <c r="V26" s="248" t="str">
        <f>IF(AND(academico!$H$46="Media",academico!$L$46="Moderado"),CONCATENATE("R",academico!$A$46),"")</f>
        <v/>
      </c>
      <c r="W26" s="249"/>
      <c r="X26" s="249" t="str">
        <f>IF(AND(academico!$H$52="Media",academico!$L$52="Moderado"),CONCATENATE("R",academico!$A$52),"")</f>
        <v/>
      </c>
      <c r="Y26" s="249"/>
      <c r="Z26" s="249" t="str">
        <f>IF(AND(academico!$H$58="Media",academico!$L$58="Moderado"),CONCATENATE("R",academico!$A$58),"")</f>
        <v/>
      </c>
      <c r="AA26" s="250"/>
      <c r="AB26" s="266" t="str">
        <f>IF(AND(academico!$H$46="Media",academico!$L$46="Mayor"),CONCATENATE("R",academico!$A$46),"")</f>
        <v/>
      </c>
      <c r="AC26" s="267"/>
      <c r="AD26" s="267" t="str">
        <f>IF(AND(academico!$H$52="Media",academico!$L$52="Mayor"),CONCATENATE("R",academico!$A$52),"")</f>
        <v/>
      </c>
      <c r="AE26" s="267"/>
      <c r="AF26" s="267" t="str">
        <f>IF(AND(academico!$H$58="Media",academico!$L$58="Mayor"),CONCATENATE("R",academico!$A$58),"")</f>
        <v/>
      </c>
      <c r="AG26" s="268"/>
      <c r="AH26" s="257" t="str">
        <f>IF(AND(academico!$H$46="Media",academico!$L$46="Catastrófico"),CONCATENATE("R",academico!$A$46),"")</f>
        <v/>
      </c>
      <c r="AI26" s="258"/>
      <c r="AJ26" s="258" t="str">
        <f>IF(AND(academico!$H$52="Media",academico!$L$52="Catastrófico"),CONCATENATE("R",academico!$A$52),"")</f>
        <v/>
      </c>
      <c r="AK26" s="258"/>
      <c r="AL26" s="258" t="str">
        <f>IF(AND(academico!$H$58="Media",academico!$L$58="Catastrófico"),CONCATENATE("R",academico!$A$58),"")</f>
        <v/>
      </c>
      <c r="AM26" s="259"/>
      <c r="AN26" s="83"/>
      <c r="AO26" s="309"/>
      <c r="AP26" s="310"/>
      <c r="AQ26" s="310"/>
      <c r="AR26" s="310"/>
      <c r="AS26" s="310"/>
      <c r="AT26" s="311"/>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3"/>
      <c r="BU26" s="83"/>
      <c r="BV26" s="83"/>
      <c r="BW26" s="83"/>
      <c r="BX26" s="83"/>
      <c r="BY26" s="83"/>
      <c r="BZ26" s="83"/>
      <c r="CA26" s="83"/>
      <c r="CB26" s="83"/>
    </row>
    <row r="27" spans="1:80" x14ac:dyDescent="0.25">
      <c r="A27" s="83"/>
      <c r="B27" s="286"/>
      <c r="C27" s="286"/>
      <c r="D27" s="287"/>
      <c r="E27" s="279"/>
      <c r="F27" s="280"/>
      <c r="G27" s="280"/>
      <c r="H27" s="280"/>
      <c r="I27" s="281"/>
      <c r="J27" s="248"/>
      <c r="K27" s="249"/>
      <c r="L27" s="249"/>
      <c r="M27" s="249"/>
      <c r="N27" s="249"/>
      <c r="O27" s="250"/>
      <c r="P27" s="248"/>
      <c r="Q27" s="249"/>
      <c r="R27" s="249"/>
      <c r="S27" s="249"/>
      <c r="T27" s="249"/>
      <c r="U27" s="250"/>
      <c r="V27" s="248"/>
      <c r="W27" s="249"/>
      <c r="X27" s="249"/>
      <c r="Y27" s="249"/>
      <c r="Z27" s="249"/>
      <c r="AA27" s="250"/>
      <c r="AB27" s="266"/>
      <c r="AC27" s="267"/>
      <c r="AD27" s="267"/>
      <c r="AE27" s="267"/>
      <c r="AF27" s="267"/>
      <c r="AG27" s="268"/>
      <c r="AH27" s="257"/>
      <c r="AI27" s="258"/>
      <c r="AJ27" s="258"/>
      <c r="AK27" s="258"/>
      <c r="AL27" s="258"/>
      <c r="AM27" s="259"/>
      <c r="AN27" s="83"/>
      <c r="AO27" s="309"/>
      <c r="AP27" s="310"/>
      <c r="AQ27" s="310"/>
      <c r="AR27" s="310"/>
      <c r="AS27" s="310"/>
      <c r="AT27" s="311"/>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c r="BY27" s="83"/>
      <c r="BZ27" s="83"/>
      <c r="CA27" s="83"/>
      <c r="CB27" s="83"/>
    </row>
    <row r="28" spans="1:80" x14ac:dyDescent="0.25">
      <c r="A28" s="83"/>
      <c r="B28" s="286"/>
      <c r="C28" s="286"/>
      <c r="D28" s="287"/>
      <c r="E28" s="279"/>
      <c r="F28" s="280"/>
      <c r="G28" s="280"/>
      <c r="H28" s="280"/>
      <c r="I28" s="281"/>
      <c r="J28" s="248" t="str">
        <f>IF(AND(academico!$H$64="Media",academico!$L$64="Leve"),CONCATENATE("R",academico!$A$64),"")</f>
        <v/>
      </c>
      <c r="K28" s="249"/>
      <c r="L28" s="249" t="str">
        <f>IF(AND(academico!$H$70="Media",academico!$L$70="Leve"),CONCATENATE("R",academico!$A$70),"")</f>
        <v/>
      </c>
      <c r="M28" s="249"/>
      <c r="N28" s="249" t="str">
        <f>IF(AND(academico!$H$76="Media",academico!$L$76="Leve"),CONCATENATE("R",academico!$A$76),"")</f>
        <v/>
      </c>
      <c r="O28" s="250"/>
      <c r="P28" s="248" t="str">
        <f>IF(AND(academico!$H$64="Media",academico!$L$64="Menor"),CONCATENATE("R",academico!$A$64),"")</f>
        <v/>
      </c>
      <c r="Q28" s="249"/>
      <c r="R28" s="249" t="str">
        <f>IF(AND(academico!$H$70="Media",academico!$L$70="Menor"),CONCATENATE("R",academico!$A$70),"")</f>
        <v/>
      </c>
      <c r="S28" s="249"/>
      <c r="T28" s="249" t="str">
        <f>IF(AND(academico!$H$76="Media",academico!$L$76="Menor"),CONCATENATE("R",academico!$A$76),"")</f>
        <v/>
      </c>
      <c r="U28" s="250"/>
      <c r="V28" s="248" t="str">
        <f>IF(AND(academico!$H$64="Media",academico!$L$64="Moderado"),CONCATENATE("R",academico!$A$64),"")</f>
        <v/>
      </c>
      <c r="W28" s="249"/>
      <c r="X28" s="249" t="str">
        <f>IF(AND(academico!$H$70="Media",academico!$L$70="Moderado"),CONCATENATE("R",academico!$A$70),"")</f>
        <v/>
      </c>
      <c r="Y28" s="249"/>
      <c r="Z28" s="249" t="str">
        <f>IF(AND(academico!$H$76="Media",academico!$L$76="Moderado"),CONCATENATE("R",academico!$A$76),"")</f>
        <v/>
      </c>
      <c r="AA28" s="250"/>
      <c r="AB28" s="266" t="str">
        <f>IF(AND(academico!$H$64="Media",academico!$L$64="Mayor"),CONCATENATE("R",academico!$A$64),"")</f>
        <v/>
      </c>
      <c r="AC28" s="267"/>
      <c r="AD28" s="267" t="str">
        <f>IF(AND(academico!$H$70="Media",academico!$L$70="Mayor"),CONCATENATE("R",academico!$A$70),"")</f>
        <v/>
      </c>
      <c r="AE28" s="267"/>
      <c r="AF28" s="267" t="str">
        <f>IF(AND(academico!$H$76="Media",academico!$L$76="Mayor"),CONCATENATE("R",academico!$A$76),"")</f>
        <v/>
      </c>
      <c r="AG28" s="268"/>
      <c r="AH28" s="257" t="str">
        <f>IF(AND(academico!$H$64="Media",academico!$L$64="Catastrófico"),CONCATENATE("R",academico!$A$64),"")</f>
        <v/>
      </c>
      <c r="AI28" s="258"/>
      <c r="AJ28" s="258" t="str">
        <f>IF(AND(academico!$H$70="Media",academico!$L$70="Catastrófico"),CONCATENATE("R",academico!$A$70),"")</f>
        <v/>
      </c>
      <c r="AK28" s="258"/>
      <c r="AL28" s="258" t="str">
        <f>IF(AND(academico!$H$76="Media",academico!$L$76="Catastrófico"),CONCATENATE("R",academico!$A$76),"")</f>
        <v/>
      </c>
      <c r="AM28" s="259"/>
      <c r="AN28" s="83"/>
      <c r="AO28" s="309"/>
      <c r="AP28" s="310"/>
      <c r="AQ28" s="310"/>
      <c r="AR28" s="310"/>
      <c r="AS28" s="310"/>
      <c r="AT28" s="311"/>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c r="BY28" s="83"/>
      <c r="BZ28" s="83"/>
      <c r="CA28" s="83"/>
      <c r="CB28" s="83"/>
    </row>
    <row r="29" spans="1:80" ht="15.75" thickBot="1" x14ac:dyDescent="0.3">
      <c r="A29" s="83"/>
      <c r="B29" s="286"/>
      <c r="C29" s="286"/>
      <c r="D29" s="287"/>
      <c r="E29" s="282"/>
      <c r="F29" s="283"/>
      <c r="G29" s="283"/>
      <c r="H29" s="283"/>
      <c r="I29" s="284"/>
      <c r="J29" s="248"/>
      <c r="K29" s="249"/>
      <c r="L29" s="249"/>
      <c r="M29" s="249"/>
      <c r="N29" s="249"/>
      <c r="O29" s="250"/>
      <c r="P29" s="251"/>
      <c r="Q29" s="252"/>
      <c r="R29" s="252"/>
      <c r="S29" s="252"/>
      <c r="T29" s="252"/>
      <c r="U29" s="253"/>
      <c r="V29" s="251"/>
      <c r="W29" s="252"/>
      <c r="X29" s="252"/>
      <c r="Y29" s="252"/>
      <c r="Z29" s="252"/>
      <c r="AA29" s="253"/>
      <c r="AB29" s="269"/>
      <c r="AC29" s="270"/>
      <c r="AD29" s="270"/>
      <c r="AE29" s="270"/>
      <c r="AF29" s="270"/>
      <c r="AG29" s="271"/>
      <c r="AH29" s="260"/>
      <c r="AI29" s="261"/>
      <c r="AJ29" s="261"/>
      <c r="AK29" s="261"/>
      <c r="AL29" s="261"/>
      <c r="AM29" s="262"/>
      <c r="AN29" s="83"/>
      <c r="AO29" s="312"/>
      <c r="AP29" s="313"/>
      <c r="AQ29" s="313"/>
      <c r="AR29" s="313"/>
      <c r="AS29" s="313"/>
      <c r="AT29" s="314"/>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3"/>
      <c r="BV29" s="83"/>
      <c r="BW29" s="83"/>
      <c r="BX29" s="83"/>
      <c r="BY29" s="83"/>
      <c r="BZ29" s="83"/>
      <c r="CA29" s="83"/>
      <c r="CB29" s="83"/>
    </row>
    <row r="30" spans="1:80" x14ac:dyDescent="0.25">
      <c r="A30" s="83"/>
      <c r="B30" s="286"/>
      <c r="C30" s="286"/>
      <c r="D30" s="287"/>
      <c r="E30" s="276" t="s">
        <v>114</v>
      </c>
      <c r="F30" s="277"/>
      <c r="G30" s="277"/>
      <c r="H30" s="277"/>
      <c r="I30" s="277"/>
      <c r="J30" s="245" t="str">
        <f>IF(AND(academico!$H$10="Baja",academico!$L$10="Leve"),CONCATENATE("R",academico!$A$10),"")</f>
        <v/>
      </c>
      <c r="K30" s="246"/>
      <c r="L30" s="246" t="str">
        <f>IF(AND(academico!$H$16="Baja",academico!$L$16="Leve"),CONCATENATE("R",academico!$A$16),"")</f>
        <v/>
      </c>
      <c r="M30" s="246"/>
      <c r="N30" s="246" t="str">
        <f>IF(AND(academico!$H$22="Baja",academico!$L$22="Leve"),CONCATENATE("R",academico!$A$22),"")</f>
        <v/>
      </c>
      <c r="O30" s="247"/>
      <c r="P30" s="255" t="str">
        <f>IF(AND(academico!$H$10="Baja",academico!$L$10="Menor"),CONCATENATE("R",academico!$A$10),"")</f>
        <v/>
      </c>
      <c r="Q30" s="255"/>
      <c r="R30" s="255" t="str">
        <f>IF(AND(academico!$H$16="Baja",academico!$L$16="Menor"),CONCATENATE("R",academico!$A$16),"")</f>
        <v/>
      </c>
      <c r="S30" s="255"/>
      <c r="T30" s="255" t="str">
        <f>IF(AND(academico!$H$22="Baja",academico!$L$22="Menor"),CONCATENATE("R",academico!$A$22),"")</f>
        <v/>
      </c>
      <c r="U30" s="256"/>
      <c r="V30" s="254" t="str">
        <f>IF(AND(academico!$H$10="Baja",academico!$L$10="Moderado"),CONCATENATE("R",academico!$A$10),"")</f>
        <v/>
      </c>
      <c r="W30" s="255"/>
      <c r="X30" s="255" t="str">
        <f>IF(AND(academico!$H$16="Baja",academico!$L$16="Moderado"),CONCATENATE("R",academico!$A$16),"")</f>
        <v/>
      </c>
      <c r="Y30" s="255"/>
      <c r="Z30" s="255" t="str">
        <f>IF(AND(academico!$H$22="Baja",academico!$L$22="Moderado"),CONCATENATE("R",academico!$A$22),"")</f>
        <v/>
      </c>
      <c r="AA30" s="256"/>
      <c r="AB30" s="272" t="str">
        <f>IF(AND(academico!$H$10="Baja",academico!$L$10="Mayor"),CONCATENATE("R",academico!$A$10),"")</f>
        <v/>
      </c>
      <c r="AC30" s="273"/>
      <c r="AD30" s="273" t="str">
        <f>IF(AND(academico!$H$16="Baja",academico!$L$16="Mayor"),CONCATENATE("R",academico!$A$16),"")</f>
        <v/>
      </c>
      <c r="AE30" s="273"/>
      <c r="AF30" s="273" t="str">
        <f>IF(AND(academico!$H$22="Baja",academico!$L$22="Mayor"),CONCATENATE("R",academico!$A$22),"")</f>
        <v/>
      </c>
      <c r="AG30" s="274"/>
      <c r="AH30" s="263" t="str">
        <f>IF(AND(academico!$H$10="Baja",academico!$L$10="Catastrófico"),CONCATENATE("R",academico!$A$10),"")</f>
        <v/>
      </c>
      <c r="AI30" s="264"/>
      <c r="AJ30" s="264" t="str">
        <f>IF(AND(academico!$H$16="Baja",academico!$L$16="Catastrófico"),CONCATENATE("R",academico!$A$16),"")</f>
        <v/>
      </c>
      <c r="AK30" s="264"/>
      <c r="AL30" s="264" t="str">
        <f>IF(AND(academico!$H$22="Baja",academico!$L$22="Catastrófico"),CONCATENATE("R",academico!$A$22),"")</f>
        <v/>
      </c>
      <c r="AM30" s="265"/>
      <c r="AN30" s="83"/>
      <c r="AO30" s="315" t="s">
        <v>82</v>
      </c>
      <c r="AP30" s="316"/>
      <c r="AQ30" s="316"/>
      <c r="AR30" s="316"/>
      <c r="AS30" s="316"/>
      <c r="AT30" s="317"/>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c r="BY30" s="83"/>
      <c r="BZ30" s="83"/>
      <c r="CA30" s="83"/>
      <c r="CB30" s="83"/>
    </row>
    <row r="31" spans="1:80" x14ac:dyDescent="0.25">
      <c r="A31" s="83"/>
      <c r="B31" s="286"/>
      <c r="C31" s="286"/>
      <c r="D31" s="287"/>
      <c r="E31" s="279"/>
      <c r="F31" s="280"/>
      <c r="G31" s="280"/>
      <c r="H31" s="280"/>
      <c r="I31" s="280"/>
      <c r="J31" s="239"/>
      <c r="K31" s="240"/>
      <c r="L31" s="240"/>
      <c r="M31" s="240"/>
      <c r="N31" s="240"/>
      <c r="O31" s="241"/>
      <c r="P31" s="249"/>
      <c r="Q31" s="249"/>
      <c r="R31" s="249"/>
      <c r="S31" s="249"/>
      <c r="T31" s="249"/>
      <c r="U31" s="250"/>
      <c r="V31" s="248"/>
      <c r="W31" s="249"/>
      <c r="X31" s="249"/>
      <c r="Y31" s="249"/>
      <c r="Z31" s="249"/>
      <c r="AA31" s="250"/>
      <c r="AB31" s="266"/>
      <c r="AC31" s="267"/>
      <c r="AD31" s="267"/>
      <c r="AE31" s="267"/>
      <c r="AF31" s="267"/>
      <c r="AG31" s="268"/>
      <c r="AH31" s="257"/>
      <c r="AI31" s="258"/>
      <c r="AJ31" s="258"/>
      <c r="AK31" s="258"/>
      <c r="AL31" s="258"/>
      <c r="AM31" s="259"/>
      <c r="AN31" s="83"/>
      <c r="AO31" s="318"/>
      <c r="AP31" s="319"/>
      <c r="AQ31" s="319"/>
      <c r="AR31" s="319"/>
      <c r="AS31" s="319"/>
      <c r="AT31" s="320"/>
      <c r="AU31" s="83"/>
      <c r="AV31" s="83"/>
      <c r="AW31" s="83"/>
      <c r="AX31" s="83"/>
      <c r="AY31" s="83"/>
      <c r="AZ31" s="83"/>
      <c r="BA31" s="83"/>
      <c r="BB31" s="83"/>
      <c r="BC31" s="83"/>
      <c r="BD31" s="83"/>
      <c r="BE31" s="83"/>
      <c r="BF31" s="83"/>
      <c r="BG31" s="83"/>
      <c r="BH31" s="83"/>
      <c r="BI31" s="83"/>
      <c r="BJ31" s="83"/>
      <c r="BK31" s="83"/>
      <c r="BL31" s="83"/>
      <c r="BM31" s="83"/>
      <c r="BN31" s="83"/>
      <c r="BO31" s="83"/>
      <c r="BP31" s="83"/>
      <c r="BQ31" s="83"/>
      <c r="BR31" s="83"/>
      <c r="BS31" s="83"/>
      <c r="BT31" s="83"/>
      <c r="BU31" s="83"/>
      <c r="BV31" s="83"/>
      <c r="BW31" s="83"/>
      <c r="BX31" s="83"/>
      <c r="BY31" s="83"/>
      <c r="BZ31" s="83"/>
      <c r="CA31" s="83"/>
      <c r="CB31" s="83"/>
    </row>
    <row r="32" spans="1:80" x14ac:dyDescent="0.25">
      <c r="A32" s="83"/>
      <c r="B32" s="286"/>
      <c r="C32" s="286"/>
      <c r="D32" s="287"/>
      <c r="E32" s="279"/>
      <c r="F32" s="280"/>
      <c r="G32" s="280"/>
      <c r="H32" s="280"/>
      <c r="I32" s="280"/>
      <c r="J32" s="239" t="str">
        <f>IF(AND(academico!$H$28="Baja",academico!$L$28="Leve"),CONCATENATE("R",academico!$A$28),"")</f>
        <v/>
      </c>
      <c r="K32" s="240"/>
      <c r="L32" s="240" t="str">
        <f>IF(AND(academico!$H$34="Baja",academico!$L$34="Leve"),CONCATENATE("R",academico!$A$34),"")</f>
        <v/>
      </c>
      <c r="M32" s="240"/>
      <c r="N32" s="240" t="str">
        <f>IF(AND(academico!$H$40="Baja",academico!$L$40="Leve"),CONCATENATE("R",academico!$A$40),"")</f>
        <v/>
      </c>
      <c r="O32" s="241"/>
      <c r="P32" s="249" t="str">
        <f>IF(AND(academico!$H$28="Baja",academico!$L$28="Menor"),CONCATENATE("R",academico!$A$28),"")</f>
        <v/>
      </c>
      <c r="Q32" s="249"/>
      <c r="R32" s="249" t="str">
        <f>IF(AND(academico!$H$34="Baja",academico!$L$34="Menor"),CONCATENATE("R",academico!$A$34),"")</f>
        <v/>
      </c>
      <c r="S32" s="249"/>
      <c r="T32" s="249" t="str">
        <f>IF(AND(academico!$H$40="Baja",academico!$L$40="Menor"),CONCATENATE("R",academico!$A$40),"")</f>
        <v/>
      </c>
      <c r="U32" s="250"/>
      <c r="V32" s="248" t="str">
        <f>IF(AND(academico!$H$28="Baja",academico!$L$28="Moderado"),CONCATENATE("R",academico!$A$28),"")</f>
        <v/>
      </c>
      <c r="W32" s="249"/>
      <c r="X32" s="249" t="str">
        <f>IF(AND(academico!$H$34="Baja",academico!$L$34="Moderado"),CONCATENATE("R",academico!$A$34),"")</f>
        <v/>
      </c>
      <c r="Y32" s="249"/>
      <c r="Z32" s="249" t="str">
        <f>IF(AND(academico!$H$40="Baja",academico!$L$40="Moderado"),CONCATENATE("R",academico!$A$40),"")</f>
        <v/>
      </c>
      <c r="AA32" s="250"/>
      <c r="AB32" s="266" t="str">
        <f>IF(AND(academico!$H$28="Baja",academico!$L$28="Mayor"),CONCATENATE("R",academico!$A$28),"")</f>
        <v/>
      </c>
      <c r="AC32" s="267"/>
      <c r="AD32" s="267" t="str">
        <f>IF(AND(academico!$H$34="Baja",academico!$L$34="Mayor"),CONCATENATE("R",academico!$A$34),"")</f>
        <v/>
      </c>
      <c r="AE32" s="267"/>
      <c r="AF32" s="267" t="str">
        <f>IF(AND(academico!$H$40="Baja",academico!$L$40="Mayor"),CONCATENATE("R",academico!$A$40),"")</f>
        <v/>
      </c>
      <c r="AG32" s="268"/>
      <c r="AH32" s="257" t="str">
        <f>IF(AND(academico!$H$28="Baja",academico!$L$28="Catastrófico"),CONCATENATE("R",academico!$A$28),"")</f>
        <v/>
      </c>
      <c r="AI32" s="258"/>
      <c r="AJ32" s="258" t="str">
        <f>IF(AND(academico!$H$34="Baja",academico!$L$34="Catastrófico"),CONCATENATE("R",academico!$A$34),"")</f>
        <v/>
      </c>
      <c r="AK32" s="258"/>
      <c r="AL32" s="258" t="str">
        <f>IF(AND(academico!$H$40="Baja",academico!$L$40="Catastrófico"),CONCATENATE("R",academico!$A$40),"")</f>
        <v/>
      </c>
      <c r="AM32" s="259"/>
      <c r="AN32" s="83"/>
      <c r="AO32" s="318"/>
      <c r="AP32" s="319"/>
      <c r="AQ32" s="319"/>
      <c r="AR32" s="319"/>
      <c r="AS32" s="319"/>
      <c r="AT32" s="320"/>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3"/>
      <c r="BV32" s="83"/>
      <c r="BW32" s="83"/>
      <c r="BX32" s="83"/>
      <c r="BY32" s="83"/>
      <c r="BZ32" s="83"/>
      <c r="CA32" s="83"/>
      <c r="CB32" s="83"/>
    </row>
    <row r="33" spans="1:80" x14ac:dyDescent="0.25">
      <c r="A33" s="83"/>
      <c r="B33" s="286"/>
      <c r="C33" s="286"/>
      <c r="D33" s="287"/>
      <c r="E33" s="279"/>
      <c r="F33" s="280"/>
      <c r="G33" s="280"/>
      <c r="H33" s="280"/>
      <c r="I33" s="280"/>
      <c r="J33" s="239"/>
      <c r="K33" s="240"/>
      <c r="L33" s="240"/>
      <c r="M33" s="240"/>
      <c r="N33" s="240"/>
      <c r="O33" s="241"/>
      <c r="P33" s="249"/>
      <c r="Q33" s="249"/>
      <c r="R33" s="249"/>
      <c r="S33" s="249"/>
      <c r="T33" s="249"/>
      <c r="U33" s="250"/>
      <c r="V33" s="248"/>
      <c r="W33" s="249"/>
      <c r="X33" s="249"/>
      <c r="Y33" s="249"/>
      <c r="Z33" s="249"/>
      <c r="AA33" s="250"/>
      <c r="AB33" s="266"/>
      <c r="AC33" s="267"/>
      <c r="AD33" s="267"/>
      <c r="AE33" s="267"/>
      <c r="AF33" s="267"/>
      <c r="AG33" s="268"/>
      <c r="AH33" s="257"/>
      <c r="AI33" s="258"/>
      <c r="AJ33" s="258"/>
      <c r="AK33" s="258"/>
      <c r="AL33" s="258"/>
      <c r="AM33" s="259"/>
      <c r="AN33" s="83"/>
      <c r="AO33" s="318"/>
      <c r="AP33" s="319"/>
      <c r="AQ33" s="319"/>
      <c r="AR33" s="319"/>
      <c r="AS33" s="319"/>
      <c r="AT33" s="320"/>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c r="BY33" s="83"/>
      <c r="BZ33" s="83"/>
      <c r="CA33" s="83"/>
      <c r="CB33" s="83"/>
    </row>
    <row r="34" spans="1:80" x14ac:dyDescent="0.25">
      <c r="A34" s="83"/>
      <c r="B34" s="286"/>
      <c r="C34" s="286"/>
      <c r="D34" s="287"/>
      <c r="E34" s="279"/>
      <c r="F34" s="280"/>
      <c r="G34" s="280"/>
      <c r="H34" s="280"/>
      <c r="I34" s="280"/>
      <c r="J34" s="239" t="str">
        <f>IF(AND(academico!$H$46="Baja",academico!$L$46="Leve"),CONCATENATE("R",academico!$A$46),"")</f>
        <v/>
      </c>
      <c r="K34" s="240"/>
      <c r="L34" s="240" t="str">
        <f>IF(AND(academico!$H$52="Baja",academico!$L$52="Leve"),CONCATENATE("R",academico!$A$52),"")</f>
        <v/>
      </c>
      <c r="M34" s="240"/>
      <c r="N34" s="240" t="str">
        <f>IF(AND(academico!$H$58="Baja",academico!$L$58="Leve"),CONCATENATE("R",academico!$A$58),"")</f>
        <v/>
      </c>
      <c r="O34" s="241"/>
      <c r="P34" s="249" t="str">
        <f>IF(AND(academico!$H$46="Baja",academico!$L$46="Menor"),CONCATENATE("R",academico!$A$46),"")</f>
        <v/>
      </c>
      <c r="Q34" s="249"/>
      <c r="R34" s="249" t="str">
        <f>IF(AND(academico!$H$52="Baja",academico!$L$52="Menor"),CONCATENATE("R",academico!$A$52),"")</f>
        <v/>
      </c>
      <c r="S34" s="249"/>
      <c r="T34" s="249" t="str">
        <f>IF(AND(academico!$H$58="Baja",academico!$L$58="Menor"),CONCATENATE("R",academico!$A$58),"")</f>
        <v/>
      </c>
      <c r="U34" s="250"/>
      <c r="V34" s="248" t="str">
        <f>IF(AND(academico!$H$46="Baja",academico!$L$46="Moderado"),CONCATENATE("R",academico!$A$46),"")</f>
        <v/>
      </c>
      <c r="W34" s="249"/>
      <c r="X34" s="249" t="str">
        <f>IF(AND(academico!$H$52="Baja",academico!$L$52="Moderado"),CONCATENATE("R",academico!$A$52),"")</f>
        <v/>
      </c>
      <c r="Y34" s="249"/>
      <c r="Z34" s="249" t="str">
        <f>IF(AND(academico!$H$58="Baja",academico!$L$58="Moderado"),CONCATENATE("R",academico!$A$58),"")</f>
        <v/>
      </c>
      <c r="AA34" s="250"/>
      <c r="AB34" s="266" t="str">
        <f>IF(AND(academico!$H$46="Baja",academico!$L$46="Mayor"),CONCATENATE("R",academico!$A$46),"")</f>
        <v/>
      </c>
      <c r="AC34" s="267"/>
      <c r="AD34" s="267" t="str">
        <f>IF(AND(academico!$H$52="Baja",academico!$L$52="Mayor"),CONCATENATE("R",academico!$A$52),"")</f>
        <v/>
      </c>
      <c r="AE34" s="267"/>
      <c r="AF34" s="267" t="str">
        <f>IF(AND(academico!$H$58="Baja",academico!$L$58="Mayor"),CONCATENATE("R",academico!$A$58),"")</f>
        <v/>
      </c>
      <c r="AG34" s="268"/>
      <c r="AH34" s="257" t="str">
        <f>IF(AND(academico!$H$46="Baja",academico!$L$46="Catastrófico"),CONCATENATE("R",academico!$A$46),"")</f>
        <v/>
      </c>
      <c r="AI34" s="258"/>
      <c r="AJ34" s="258" t="str">
        <f>IF(AND(academico!$H$52="Baja",academico!$L$52="Catastrófico"),CONCATENATE("R",academico!$A$52),"")</f>
        <v/>
      </c>
      <c r="AK34" s="258"/>
      <c r="AL34" s="258" t="str">
        <f>IF(AND(academico!$H$58="Baja",academico!$L$58="Catastrófico"),CONCATENATE("R",academico!$A$58),"")</f>
        <v/>
      </c>
      <c r="AM34" s="259"/>
      <c r="AN34" s="83"/>
      <c r="AO34" s="318"/>
      <c r="AP34" s="319"/>
      <c r="AQ34" s="319"/>
      <c r="AR34" s="319"/>
      <c r="AS34" s="319"/>
      <c r="AT34" s="320"/>
      <c r="AU34" s="83"/>
      <c r="AV34" s="83"/>
      <c r="AW34" s="83"/>
      <c r="AX34" s="83"/>
      <c r="AY34" s="83"/>
      <c r="AZ34" s="83"/>
      <c r="BA34" s="83"/>
      <c r="BB34" s="83"/>
      <c r="BC34" s="83"/>
      <c r="BD34" s="83"/>
      <c r="BE34" s="83"/>
      <c r="BF34" s="83"/>
      <c r="BG34" s="83"/>
      <c r="BH34" s="83"/>
      <c r="BI34" s="83"/>
      <c r="BJ34" s="83"/>
      <c r="BK34" s="83"/>
      <c r="BL34" s="83"/>
      <c r="BM34" s="83"/>
      <c r="BN34" s="83"/>
      <c r="BO34" s="83"/>
      <c r="BP34" s="83"/>
      <c r="BQ34" s="83"/>
      <c r="BR34" s="83"/>
      <c r="BS34" s="83"/>
      <c r="BT34" s="83"/>
      <c r="BU34" s="83"/>
      <c r="BV34" s="83"/>
      <c r="BW34" s="83"/>
      <c r="BX34" s="83"/>
      <c r="BY34" s="83"/>
      <c r="BZ34" s="83"/>
      <c r="CA34" s="83"/>
      <c r="CB34" s="83"/>
    </row>
    <row r="35" spans="1:80" x14ac:dyDescent="0.25">
      <c r="A35" s="83"/>
      <c r="B35" s="286"/>
      <c r="C35" s="286"/>
      <c r="D35" s="287"/>
      <c r="E35" s="279"/>
      <c r="F35" s="280"/>
      <c r="G35" s="280"/>
      <c r="H35" s="280"/>
      <c r="I35" s="280"/>
      <c r="J35" s="239"/>
      <c r="K35" s="240"/>
      <c r="L35" s="240"/>
      <c r="M35" s="240"/>
      <c r="N35" s="240"/>
      <c r="O35" s="241"/>
      <c r="P35" s="249"/>
      <c r="Q35" s="249"/>
      <c r="R35" s="249"/>
      <c r="S35" s="249"/>
      <c r="T35" s="249"/>
      <c r="U35" s="250"/>
      <c r="V35" s="248"/>
      <c r="W35" s="249"/>
      <c r="X35" s="249"/>
      <c r="Y35" s="249"/>
      <c r="Z35" s="249"/>
      <c r="AA35" s="250"/>
      <c r="AB35" s="266"/>
      <c r="AC35" s="267"/>
      <c r="AD35" s="267"/>
      <c r="AE35" s="267"/>
      <c r="AF35" s="267"/>
      <c r="AG35" s="268"/>
      <c r="AH35" s="257"/>
      <c r="AI35" s="258"/>
      <c r="AJ35" s="258"/>
      <c r="AK35" s="258"/>
      <c r="AL35" s="258"/>
      <c r="AM35" s="259"/>
      <c r="AN35" s="83"/>
      <c r="AO35" s="318"/>
      <c r="AP35" s="319"/>
      <c r="AQ35" s="319"/>
      <c r="AR35" s="319"/>
      <c r="AS35" s="319"/>
      <c r="AT35" s="320"/>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c r="BY35" s="83"/>
      <c r="BZ35" s="83"/>
      <c r="CA35" s="83"/>
      <c r="CB35" s="83"/>
    </row>
    <row r="36" spans="1:80" x14ac:dyDescent="0.25">
      <c r="A36" s="83"/>
      <c r="B36" s="286"/>
      <c r="C36" s="286"/>
      <c r="D36" s="287"/>
      <c r="E36" s="279"/>
      <c r="F36" s="280"/>
      <c r="G36" s="280"/>
      <c r="H36" s="280"/>
      <c r="I36" s="280"/>
      <c r="J36" s="239" t="str">
        <f>IF(AND(academico!$H$64="Baja",academico!$L$64="Leve"),CONCATENATE("R",academico!$A$64),"")</f>
        <v/>
      </c>
      <c r="K36" s="240"/>
      <c r="L36" s="240" t="str">
        <f>IF(AND(academico!$H$70="Baja",academico!$L$70="Leve"),CONCATENATE("R",academico!$A$70),"")</f>
        <v/>
      </c>
      <c r="M36" s="240"/>
      <c r="N36" s="240" t="str">
        <f>IF(AND(academico!$H$76="Baja",academico!$L$76="Leve"),CONCATENATE("R",academico!$A$76),"")</f>
        <v/>
      </c>
      <c r="O36" s="241"/>
      <c r="P36" s="249" t="str">
        <f>IF(AND(academico!$H$64="Baja",academico!$L$64="Menor"),CONCATENATE("R",academico!$A$64),"")</f>
        <v/>
      </c>
      <c r="Q36" s="249"/>
      <c r="R36" s="249" t="str">
        <f>IF(AND(academico!$H$70="Baja",academico!$L$70="Menor"),CONCATENATE("R",academico!$A$70),"")</f>
        <v/>
      </c>
      <c r="S36" s="249"/>
      <c r="T36" s="249" t="str">
        <f>IF(AND(academico!$H$76="Baja",academico!$L$76="Menor"),CONCATENATE("R",academico!$A$76),"")</f>
        <v/>
      </c>
      <c r="U36" s="250"/>
      <c r="V36" s="248" t="str">
        <f>IF(AND(academico!$H$64="Baja",academico!$L$64="Moderado"),CONCATENATE("R",academico!$A$64),"")</f>
        <v/>
      </c>
      <c r="W36" s="249"/>
      <c r="X36" s="249" t="str">
        <f>IF(AND(academico!$H$70="Baja",academico!$L$70="Moderado"),CONCATENATE("R",academico!$A$70),"")</f>
        <v/>
      </c>
      <c r="Y36" s="249"/>
      <c r="Z36" s="249" t="str">
        <f>IF(AND(academico!$H$76="Baja",academico!$L$76="Moderado"),CONCATENATE("R",academico!$A$76),"")</f>
        <v/>
      </c>
      <c r="AA36" s="250"/>
      <c r="AB36" s="266" t="str">
        <f>IF(AND(academico!$H$64="Baja",academico!$L$64="Mayor"),CONCATENATE("R",academico!$A$64),"")</f>
        <v/>
      </c>
      <c r="AC36" s="267"/>
      <c r="AD36" s="267" t="str">
        <f>IF(AND(academico!$H$70="Baja",academico!$L$70="Mayor"),CONCATENATE("R",academico!$A$70),"")</f>
        <v/>
      </c>
      <c r="AE36" s="267"/>
      <c r="AF36" s="267" t="str">
        <f>IF(AND(academico!$H$76="Baja",academico!$L$76="Mayor"),CONCATENATE("R",academico!$A$76),"")</f>
        <v/>
      </c>
      <c r="AG36" s="268"/>
      <c r="AH36" s="257" t="str">
        <f>IF(AND(academico!$H$64="Baja",academico!$L$64="Catastrófico"),CONCATENATE("R",academico!$A$64),"")</f>
        <v/>
      </c>
      <c r="AI36" s="258"/>
      <c r="AJ36" s="258" t="str">
        <f>IF(AND(academico!$H$70="Baja",academico!$L$70="Catastrófico"),CONCATENATE("R",academico!$A$70),"")</f>
        <v/>
      </c>
      <c r="AK36" s="258"/>
      <c r="AL36" s="258" t="str">
        <f>IF(AND(academico!$H$76="Baja",academico!$L$76="Catastrófico"),CONCATENATE("R",academico!$A$76),"")</f>
        <v/>
      </c>
      <c r="AM36" s="259"/>
      <c r="AN36" s="83"/>
      <c r="AO36" s="318"/>
      <c r="AP36" s="319"/>
      <c r="AQ36" s="319"/>
      <c r="AR36" s="319"/>
      <c r="AS36" s="319"/>
      <c r="AT36" s="320"/>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c r="BY36" s="83"/>
      <c r="BZ36" s="83"/>
      <c r="CA36" s="83"/>
      <c r="CB36" s="83"/>
    </row>
    <row r="37" spans="1:80" ht="15.75" thickBot="1" x14ac:dyDescent="0.3">
      <c r="A37" s="83"/>
      <c r="B37" s="286"/>
      <c r="C37" s="286"/>
      <c r="D37" s="287"/>
      <c r="E37" s="282"/>
      <c r="F37" s="283"/>
      <c r="G37" s="283"/>
      <c r="H37" s="283"/>
      <c r="I37" s="283"/>
      <c r="J37" s="242"/>
      <c r="K37" s="243"/>
      <c r="L37" s="243"/>
      <c r="M37" s="243"/>
      <c r="N37" s="243"/>
      <c r="O37" s="244"/>
      <c r="P37" s="252"/>
      <c r="Q37" s="252"/>
      <c r="R37" s="252"/>
      <c r="S37" s="252"/>
      <c r="T37" s="252"/>
      <c r="U37" s="253"/>
      <c r="V37" s="251"/>
      <c r="W37" s="252"/>
      <c r="X37" s="252"/>
      <c r="Y37" s="252"/>
      <c r="Z37" s="252"/>
      <c r="AA37" s="253"/>
      <c r="AB37" s="269"/>
      <c r="AC37" s="270"/>
      <c r="AD37" s="270"/>
      <c r="AE37" s="270"/>
      <c r="AF37" s="270"/>
      <c r="AG37" s="271"/>
      <c r="AH37" s="260"/>
      <c r="AI37" s="261"/>
      <c r="AJ37" s="261"/>
      <c r="AK37" s="261"/>
      <c r="AL37" s="261"/>
      <c r="AM37" s="262"/>
      <c r="AN37" s="83"/>
      <c r="AO37" s="321"/>
      <c r="AP37" s="322"/>
      <c r="AQ37" s="322"/>
      <c r="AR37" s="322"/>
      <c r="AS37" s="322"/>
      <c r="AT37" s="323"/>
      <c r="AU37" s="83"/>
      <c r="AV37" s="83"/>
      <c r="AW37" s="83"/>
      <c r="AX37" s="83"/>
      <c r="AY37" s="83"/>
      <c r="AZ37" s="83"/>
      <c r="BA37" s="83"/>
      <c r="BB37" s="83"/>
      <c r="BC37" s="83"/>
      <c r="BD37" s="83"/>
      <c r="BE37" s="83"/>
      <c r="BF37" s="83"/>
      <c r="BG37" s="83"/>
      <c r="BH37" s="83"/>
      <c r="BI37" s="83"/>
      <c r="BJ37" s="83"/>
      <c r="BK37" s="83"/>
      <c r="BL37" s="83"/>
      <c r="BM37" s="83"/>
      <c r="BN37" s="83"/>
      <c r="BO37" s="83"/>
      <c r="BP37" s="83"/>
      <c r="BQ37" s="83"/>
      <c r="BR37" s="83"/>
      <c r="BS37" s="83"/>
      <c r="BT37" s="83"/>
      <c r="BU37" s="83"/>
      <c r="BV37" s="83"/>
      <c r="BW37" s="83"/>
      <c r="BX37" s="83"/>
      <c r="BY37" s="83"/>
      <c r="BZ37" s="83"/>
      <c r="CA37" s="83"/>
      <c r="CB37" s="83"/>
    </row>
    <row r="38" spans="1:80" x14ac:dyDescent="0.25">
      <c r="A38" s="83"/>
      <c r="B38" s="286"/>
      <c r="C38" s="286"/>
      <c r="D38" s="287"/>
      <c r="E38" s="276" t="s">
        <v>113</v>
      </c>
      <c r="F38" s="277"/>
      <c r="G38" s="277"/>
      <c r="H38" s="277"/>
      <c r="I38" s="278"/>
      <c r="J38" s="245" t="str">
        <f>IF(AND(academico!$H$10="Muy Baja",academico!$L$10="Leve"),CONCATENATE("R",academico!$A$10),"")</f>
        <v/>
      </c>
      <c r="K38" s="246"/>
      <c r="L38" s="246" t="str">
        <f>IF(AND(academico!$H$16="Muy Baja",academico!$L$16="Leve"),CONCATENATE("R",academico!$A$16),"")</f>
        <v/>
      </c>
      <c r="M38" s="246"/>
      <c r="N38" s="246" t="str">
        <f>IF(AND(academico!$H$22="Muy Baja",academico!$L$22="Leve"),CONCATENATE("R",academico!$A$22),"")</f>
        <v/>
      </c>
      <c r="O38" s="247"/>
      <c r="P38" s="245" t="str">
        <f>IF(AND(academico!$H$10="Muy Baja",academico!$L$10="Menor"),CONCATENATE("R",academico!$A$10),"")</f>
        <v/>
      </c>
      <c r="Q38" s="246"/>
      <c r="R38" s="246" t="str">
        <f>IF(AND(academico!$H$16="Muy Baja",academico!$L$16="Menor"),CONCATENATE("R",academico!$A$16),"")</f>
        <v/>
      </c>
      <c r="S38" s="246"/>
      <c r="T38" s="246" t="str">
        <f>IF(AND(academico!$H$22="Muy Baja",academico!$L$22="Menor"),CONCATENATE("R",academico!$A$22),"")</f>
        <v/>
      </c>
      <c r="U38" s="247"/>
      <c r="V38" s="254" t="str">
        <f>IF(AND(academico!$H$10="Muy Baja",academico!$L$10="Moderado"),CONCATENATE("R",academico!$A$10),"")</f>
        <v/>
      </c>
      <c r="W38" s="255"/>
      <c r="X38" s="255" t="str">
        <f>IF(AND(academico!$H$16="Muy Baja",academico!$L$16="Moderado"),CONCATENATE("R",academico!$A$16),"")</f>
        <v/>
      </c>
      <c r="Y38" s="255"/>
      <c r="Z38" s="255" t="str">
        <f>IF(AND(academico!$H$22="Muy Baja",academico!$L$22="Moderado"),CONCATENATE("R",academico!$A$22),"")</f>
        <v/>
      </c>
      <c r="AA38" s="256"/>
      <c r="AB38" s="272" t="str">
        <f>IF(AND(academico!$H$10="Muy Baja",academico!$L$10="Mayor"),CONCATENATE("R",academico!$A$10),"")</f>
        <v/>
      </c>
      <c r="AC38" s="273"/>
      <c r="AD38" s="273" t="str">
        <f>IF(AND(academico!$H$16="Muy Baja",academico!$L$16="Mayor"),CONCATENATE("R",academico!$A$16),"")</f>
        <v/>
      </c>
      <c r="AE38" s="273"/>
      <c r="AF38" s="273" t="str">
        <f>IF(AND(academico!$H$22="Muy Baja",academico!$L$22="Mayor"),CONCATENATE("R",academico!$A$22),"")</f>
        <v/>
      </c>
      <c r="AG38" s="274"/>
      <c r="AH38" s="263" t="str">
        <f>IF(AND(academico!$H$10="Muy Baja",academico!$L$10="Catastrófico"),CONCATENATE("R",academico!$A$10),"")</f>
        <v/>
      </c>
      <c r="AI38" s="264"/>
      <c r="AJ38" s="264" t="str">
        <f>IF(AND(academico!$H$16="Muy Baja",academico!$L$16="Catastrófico"),CONCATENATE("R",academico!$A$16),"")</f>
        <v/>
      </c>
      <c r="AK38" s="264"/>
      <c r="AL38" s="264" t="str">
        <f>IF(AND(academico!$H$22="Muy Baja",academico!$L$22="Catastrófico"),CONCATENATE("R",academico!$A$22),"")</f>
        <v/>
      </c>
      <c r="AM38" s="265"/>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3"/>
      <c r="BW38" s="83"/>
      <c r="BX38" s="83"/>
      <c r="BY38" s="83"/>
      <c r="BZ38" s="83"/>
      <c r="CA38" s="83"/>
      <c r="CB38" s="83"/>
    </row>
    <row r="39" spans="1:80" x14ac:dyDescent="0.25">
      <c r="A39" s="83"/>
      <c r="B39" s="286"/>
      <c r="C39" s="286"/>
      <c r="D39" s="287"/>
      <c r="E39" s="279"/>
      <c r="F39" s="280"/>
      <c r="G39" s="280"/>
      <c r="H39" s="280"/>
      <c r="I39" s="281"/>
      <c r="J39" s="239"/>
      <c r="K39" s="240"/>
      <c r="L39" s="240"/>
      <c r="M39" s="240"/>
      <c r="N39" s="240"/>
      <c r="O39" s="241"/>
      <c r="P39" s="239"/>
      <c r="Q39" s="240"/>
      <c r="R39" s="240"/>
      <c r="S39" s="240"/>
      <c r="T39" s="240"/>
      <c r="U39" s="241"/>
      <c r="V39" s="248"/>
      <c r="W39" s="249"/>
      <c r="X39" s="249"/>
      <c r="Y39" s="249"/>
      <c r="Z39" s="249"/>
      <c r="AA39" s="250"/>
      <c r="AB39" s="266"/>
      <c r="AC39" s="267"/>
      <c r="AD39" s="267"/>
      <c r="AE39" s="267"/>
      <c r="AF39" s="267"/>
      <c r="AG39" s="268"/>
      <c r="AH39" s="257"/>
      <c r="AI39" s="258"/>
      <c r="AJ39" s="258"/>
      <c r="AK39" s="258"/>
      <c r="AL39" s="258"/>
      <c r="AM39" s="259"/>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3"/>
      <c r="BU39" s="83"/>
      <c r="BV39" s="83"/>
      <c r="BW39" s="83"/>
      <c r="BX39" s="83"/>
      <c r="BY39" s="83"/>
      <c r="BZ39" s="83"/>
      <c r="CA39" s="83"/>
      <c r="CB39" s="83"/>
    </row>
    <row r="40" spans="1:80" x14ac:dyDescent="0.25">
      <c r="A40" s="83"/>
      <c r="B40" s="286"/>
      <c r="C40" s="286"/>
      <c r="D40" s="287"/>
      <c r="E40" s="279"/>
      <c r="F40" s="280"/>
      <c r="G40" s="280"/>
      <c r="H40" s="280"/>
      <c r="I40" s="281"/>
      <c r="J40" s="239" t="str">
        <f>IF(AND(academico!$H$28="Muy Baja",academico!$L$28="Leve"),CONCATENATE("R",academico!$A$28),"")</f>
        <v/>
      </c>
      <c r="K40" s="240"/>
      <c r="L40" s="240" t="str">
        <f>IF(AND(academico!$H$34="Muy Baja",academico!$L$34="Leve"),CONCATENATE("R",academico!$A$34),"")</f>
        <v/>
      </c>
      <c r="M40" s="240"/>
      <c r="N40" s="240" t="str">
        <f>IF(AND(academico!$H$40="Muy Baja",academico!$L$40="Leve"),CONCATENATE("R",academico!$A$40),"")</f>
        <v/>
      </c>
      <c r="O40" s="241"/>
      <c r="P40" s="239" t="str">
        <f>IF(AND(academico!$H$28="Muy Baja",academico!$L$28="Menor"),CONCATENATE("R",academico!$A$28),"")</f>
        <v/>
      </c>
      <c r="Q40" s="240"/>
      <c r="R40" s="240" t="str">
        <f>IF(AND(academico!$H$34="Muy Baja",academico!$L$34="Menor"),CONCATENATE("R",academico!$A$34),"")</f>
        <v/>
      </c>
      <c r="S40" s="240"/>
      <c r="T40" s="240" t="str">
        <f>IF(AND(academico!$H$40="Muy Baja",academico!$L$40="Menor"),CONCATENATE("R",academico!$A$40),"")</f>
        <v/>
      </c>
      <c r="U40" s="241"/>
      <c r="V40" s="248" t="str">
        <f>IF(AND(academico!$H$28="Muy Baja",academico!$L$28="Moderado"),CONCATENATE("R",academico!$A$28),"")</f>
        <v/>
      </c>
      <c r="W40" s="249"/>
      <c r="X40" s="249" t="str">
        <f>IF(AND(academico!$H$34="Muy Baja",academico!$L$34="Moderado"),CONCATENATE("R",academico!$A$34),"")</f>
        <v/>
      </c>
      <c r="Y40" s="249"/>
      <c r="Z40" s="249" t="str">
        <f>IF(AND(academico!$H$40="Muy Baja",academico!$L$40="Moderado"),CONCATENATE("R",academico!$A$40),"")</f>
        <v/>
      </c>
      <c r="AA40" s="250"/>
      <c r="AB40" s="266" t="str">
        <f>IF(AND(academico!$H$28="Muy Baja",academico!$L$28="Mayor"),CONCATENATE("R",academico!$A$28),"")</f>
        <v/>
      </c>
      <c r="AC40" s="267"/>
      <c r="AD40" s="267" t="str">
        <f>IF(AND(academico!$H$34="Muy Baja",academico!$L$34="Mayor"),CONCATENATE("R",academico!$A$34),"")</f>
        <v/>
      </c>
      <c r="AE40" s="267"/>
      <c r="AF40" s="267" t="str">
        <f>IF(AND(academico!$H$40="Muy Baja",academico!$L$40="Mayor"),CONCATENATE("R",academico!$A$40),"")</f>
        <v/>
      </c>
      <c r="AG40" s="268"/>
      <c r="AH40" s="257" t="str">
        <f>IF(AND(academico!$H$28="Muy Baja",academico!$L$28="Catastrófico"),CONCATENATE("R",academico!$A$28),"")</f>
        <v/>
      </c>
      <c r="AI40" s="258"/>
      <c r="AJ40" s="258" t="str">
        <f>IF(AND(academico!$H$34="Muy Baja",academico!$L$34="Catastrófico"),CONCATENATE("R",academico!$A$34),"")</f>
        <v/>
      </c>
      <c r="AK40" s="258"/>
      <c r="AL40" s="258" t="str">
        <f>IF(AND(academico!$H$40="Muy Baja",academico!$L$40="Catastrófico"),CONCATENATE("R",academico!$A$40),"")</f>
        <v/>
      </c>
      <c r="AM40" s="259"/>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c r="BY40" s="83"/>
      <c r="BZ40" s="83"/>
      <c r="CA40" s="83"/>
      <c r="CB40" s="83"/>
    </row>
    <row r="41" spans="1:80" x14ac:dyDescent="0.25">
      <c r="A41" s="83"/>
      <c r="B41" s="286"/>
      <c r="C41" s="286"/>
      <c r="D41" s="287"/>
      <c r="E41" s="279"/>
      <c r="F41" s="280"/>
      <c r="G41" s="280"/>
      <c r="H41" s="280"/>
      <c r="I41" s="281"/>
      <c r="J41" s="239"/>
      <c r="K41" s="240"/>
      <c r="L41" s="240"/>
      <c r="M41" s="240"/>
      <c r="N41" s="240"/>
      <c r="O41" s="241"/>
      <c r="P41" s="239"/>
      <c r="Q41" s="240"/>
      <c r="R41" s="240"/>
      <c r="S41" s="240"/>
      <c r="T41" s="240"/>
      <c r="U41" s="241"/>
      <c r="V41" s="248"/>
      <c r="W41" s="249"/>
      <c r="X41" s="249"/>
      <c r="Y41" s="249"/>
      <c r="Z41" s="249"/>
      <c r="AA41" s="250"/>
      <c r="AB41" s="266"/>
      <c r="AC41" s="267"/>
      <c r="AD41" s="267"/>
      <c r="AE41" s="267"/>
      <c r="AF41" s="267"/>
      <c r="AG41" s="268"/>
      <c r="AH41" s="257"/>
      <c r="AI41" s="258"/>
      <c r="AJ41" s="258"/>
      <c r="AK41" s="258"/>
      <c r="AL41" s="258"/>
      <c r="AM41" s="259"/>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c r="BY41" s="83"/>
      <c r="BZ41" s="83"/>
      <c r="CA41" s="83"/>
      <c r="CB41" s="83"/>
    </row>
    <row r="42" spans="1:80" x14ac:dyDescent="0.25">
      <c r="A42" s="83"/>
      <c r="B42" s="286"/>
      <c r="C42" s="286"/>
      <c r="D42" s="287"/>
      <c r="E42" s="279"/>
      <c r="F42" s="280"/>
      <c r="G42" s="280"/>
      <c r="H42" s="280"/>
      <c r="I42" s="281"/>
      <c r="J42" s="239" t="str">
        <f>IF(AND(academico!$H$46="Muy Baja",academico!$L$46="Leve"),CONCATENATE("R",academico!$A$46),"")</f>
        <v/>
      </c>
      <c r="K42" s="240"/>
      <c r="L42" s="240" t="str">
        <f>IF(AND(academico!$H$52="Muy Baja",academico!$L$52="Leve"),CONCATENATE("R",academico!$A$52),"")</f>
        <v/>
      </c>
      <c r="M42" s="240"/>
      <c r="N42" s="240" t="str">
        <f>IF(AND(academico!$H$58="Muy Baja",academico!$L$58="Leve"),CONCATENATE("R",academico!$A$58),"")</f>
        <v/>
      </c>
      <c r="O42" s="241"/>
      <c r="P42" s="239" t="str">
        <f>IF(AND(academico!$H$46="Muy Baja",academico!$L$46="Menor"),CONCATENATE("R",academico!$A$46),"")</f>
        <v/>
      </c>
      <c r="Q42" s="240"/>
      <c r="R42" s="240" t="str">
        <f>IF(AND(academico!$H$52="Muy Baja",academico!$L$52="Menor"),CONCATENATE("R",academico!$A$52),"")</f>
        <v/>
      </c>
      <c r="S42" s="240"/>
      <c r="T42" s="240" t="str">
        <f>IF(AND(academico!$H$58="Muy Baja",academico!$L$58="Menor"),CONCATENATE("R",academico!$A$58),"")</f>
        <v/>
      </c>
      <c r="U42" s="241"/>
      <c r="V42" s="248" t="str">
        <f>IF(AND(academico!$H$46="Muy Baja",academico!$L$46="Moderado"),CONCATENATE("R",academico!$A$46),"")</f>
        <v/>
      </c>
      <c r="W42" s="249"/>
      <c r="X42" s="249" t="str">
        <f>IF(AND(academico!$H$52="Muy Baja",academico!$L$52="Moderado"),CONCATENATE("R",academico!$A$52),"")</f>
        <v/>
      </c>
      <c r="Y42" s="249"/>
      <c r="Z42" s="249" t="str">
        <f>IF(AND(academico!$H$58="Muy Baja",academico!$L$58="Moderado"),CONCATENATE("R",academico!$A$58),"")</f>
        <v/>
      </c>
      <c r="AA42" s="250"/>
      <c r="AB42" s="266" t="str">
        <f>IF(AND(academico!$H$46="Muy Baja",academico!$L$46="Mayor"),CONCATENATE("R",academico!$A$46),"")</f>
        <v/>
      </c>
      <c r="AC42" s="267"/>
      <c r="AD42" s="267" t="str">
        <f>IF(AND(academico!$H$52="Muy Baja",academico!$L$52="Mayor"),CONCATENATE("R",academico!$A$52),"")</f>
        <v/>
      </c>
      <c r="AE42" s="267"/>
      <c r="AF42" s="267" t="str">
        <f>IF(AND(academico!$H$58="Muy Baja",academico!$L$58="Mayor"),CONCATENATE("R",academico!$A$58),"")</f>
        <v/>
      </c>
      <c r="AG42" s="268"/>
      <c r="AH42" s="257" t="str">
        <f>IF(AND(academico!$H$46="Muy Baja",academico!$L$46="Catastrófico"),CONCATENATE("R",academico!$A$46),"")</f>
        <v/>
      </c>
      <c r="AI42" s="258"/>
      <c r="AJ42" s="258" t="str">
        <f>IF(AND(academico!$H$52="Muy Baja",academico!$L$52="Catastrófico"),CONCATENATE("R",academico!$A$52),"")</f>
        <v/>
      </c>
      <c r="AK42" s="258"/>
      <c r="AL42" s="258" t="str">
        <f>IF(AND(academico!$H$58="Muy Baja",academico!$L$58="Catastrófico"),CONCATENATE("R",academico!$A$58),"")</f>
        <v/>
      </c>
      <c r="AM42" s="259"/>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3"/>
      <c r="BW42" s="83"/>
      <c r="BX42" s="83"/>
      <c r="BY42" s="83"/>
      <c r="BZ42" s="83"/>
      <c r="CA42" s="83"/>
      <c r="CB42" s="83"/>
    </row>
    <row r="43" spans="1:80" x14ac:dyDescent="0.25">
      <c r="A43" s="83"/>
      <c r="B43" s="286"/>
      <c r="C43" s="286"/>
      <c r="D43" s="287"/>
      <c r="E43" s="279"/>
      <c r="F43" s="280"/>
      <c r="G43" s="280"/>
      <c r="H43" s="280"/>
      <c r="I43" s="281"/>
      <c r="J43" s="239"/>
      <c r="K43" s="240"/>
      <c r="L43" s="240"/>
      <c r="M43" s="240"/>
      <c r="N43" s="240"/>
      <c r="O43" s="241"/>
      <c r="P43" s="239"/>
      <c r="Q43" s="240"/>
      <c r="R43" s="240"/>
      <c r="S43" s="240"/>
      <c r="T43" s="240"/>
      <c r="U43" s="241"/>
      <c r="V43" s="248"/>
      <c r="W43" s="249"/>
      <c r="X43" s="249"/>
      <c r="Y43" s="249"/>
      <c r="Z43" s="249"/>
      <c r="AA43" s="250"/>
      <c r="AB43" s="266"/>
      <c r="AC43" s="267"/>
      <c r="AD43" s="267"/>
      <c r="AE43" s="267"/>
      <c r="AF43" s="267"/>
      <c r="AG43" s="268"/>
      <c r="AH43" s="257"/>
      <c r="AI43" s="258"/>
      <c r="AJ43" s="258"/>
      <c r="AK43" s="258"/>
      <c r="AL43" s="258"/>
      <c r="AM43" s="259"/>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c r="BY43" s="83"/>
      <c r="BZ43" s="83"/>
      <c r="CA43" s="83"/>
      <c r="CB43" s="83"/>
    </row>
    <row r="44" spans="1:80" x14ac:dyDescent="0.25">
      <c r="A44" s="83"/>
      <c r="B44" s="286"/>
      <c r="C44" s="286"/>
      <c r="D44" s="287"/>
      <c r="E44" s="279"/>
      <c r="F44" s="280"/>
      <c r="G44" s="280"/>
      <c r="H44" s="280"/>
      <c r="I44" s="281"/>
      <c r="J44" s="239" t="str">
        <f>IF(AND(academico!$H$64="Muy Baja",academico!$L$64="Leve"),CONCATENATE("R",academico!$A$64),"")</f>
        <v/>
      </c>
      <c r="K44" s="240"/>
      <c r="L44" s="240" t="str">
        <f>IF(AND(academico!$H$70="Muy Baja",academico!$L$70="Leve"),CONCATENATE("R",academico!$A$70),"")</f>
        <v/>
      </c>
      <c r="M44" s="240"/>
      <c r="N44" s="240" t="str">
        <f>IF(AND(academico!$H$76="Muy Baja",academico!$L$76="Leve"),CONCATENATE("R",academico!$A$76),"")</f>
        <v/>
      </c>
      <c r="O44" s="241"/>
      <c r="P44" s="239" t="str">
        <f>IF(AND(academico!$H$64="Muy Baja",academico!$L$64="Menor"),CONCATENATE("R",academico!$A$64),"")</f>
        <v/>
      </c>
      <c r="Q44" s="240"/>
      <c r="R44" s="240" t="str">
        <f>IF(AND(academico!$H$70="Muy Baja",academico!$L$70="Menor"),CONCATENATE("R",academico!$A$70),"")</f>
        <v/>
      </c>
      <c r="S44" s="240"/>
      <c r="T44" s="240" t="str">
        <f>IF(AND(academico!$H$76="Muy Baja",academico!$L$76="Menor"),CONCATENATE("R",academico!$A$76),"")</f>
        <v/>
      </c>
      <c r="U44" s="241"/>
      <c r="V44" s="248" t="str">
        <f>IF(AND(academico!$H$64="Muy Baja",academico!$L$64="Moderado"),CONCATENATE("R",academico!$A$64),"")</f>
        <v/>
      </c>
      <c r="W44" s="249"/>
      <c r="X44" s="249" t="str">
        <f>IF(AND(academico!$H$70="Muy Baja",academico!$L$70="Moderado"),CONCATENATE("R",academico!$A$70),"")</f>
        <v/>
      </c>
      <c r="Y44" s="249"/>
      <c r="Z44" s="249" t="str">
        <f>IF(AND(academico!$H$76="Muy Baja",academico!$L$76="Moderado"),CONCATENATE("R",academico!$A$76),"")</f>
        <v/>
      </c>
      <c r="AA44" s="250"/>
      <c r="AB44" s="266" t="str">
        <f>IF(AND(academico!$H$64="Muy Baja",academico!$L$64="Mayor"),CONCATENATE("R",academico!$A$64),"")</f>
        <v/>
      </c>
      <c r="AC44" s="267"/>
      <c r="AD44" s="267" t="str">
        <f>IF(AND(academico!$H$70="Muy Baja",academico!$L$70="Mayor"),CONCATENATE("R",academico!$A$70),"")</f>
        <v/>
      </c>
      <c r="AE44" s="267"/>
      <c r="AF44" s="267" t="str">
        <f>IF(AND(academico!$H$76="Muy Baja",academico!$L$76="Mayor"),CONCATENATE("R",academico!$A$76),"")</f>
        <v/>
      </c>
      <c r="AG44" s="268"/>
      <c r="AH44" s="257" t="str">
        <f>IF(AND(academico!$H$64="Muy Baja",academico!$L$64="Catastrófico"),CONCATENATE("R",academico!$A$64),"")</f>
        <v/>
      </c>
      <c r="AI44" s="258"/>
      <c r="AJ44" s="258" t="str">
        <f>IF(AND(academico!$H$70="Muy Baja",academico!$L$70="Catastrófico"),CONCATENATE("R",academico!$A$70),"")</f>
        <v/>
      </c>
      <c r="AK44" s="258"/>
      <c r="AL44" s="258" t="str">
        <f>IF(AND(academico!$H$76="Muy Baja",academico!$L$76="Catastrófico"),CONCATENATE("R",academico!$A$76),"")</f>
        <v/>
      </c>
      <c r="AM44" s="259"/>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c r="BY44" s="83"/>
      <c r="BZ44" s="83"/>
      <c r="CA44" s="83"/>
      <c r="CB44" s="83"/>
    </row>
    <row r="45" spans="1:80" ht="15.75" thickBot="1" x14ac:dyDescent="0.3">
      <c r="A45" s="83"/>
      <c r="B45" s="286"/>
      <c r="C45" s="286"/>
      <c r="D45" s="287"/>
      <c r="E45" s="282"/>
      <c r="F45" s="283"/>
      <c r="G45" s="283"/>
      <c r="H45" s="283"/>
      <c r="I45" s="284"/>
      <c r="J45" s="242"/>
      <c r="K45" s="243"/>
      <c r="L45" s="243"/>
      <c r="M45" s="243"/>
      <c r="N45" s="243"/>
      <c r="O45" s="244"/>
      <c r="P45" s="242"/>
      <c r="Q45" s="243"/>
      <c r="R45" s="243"/>
      <c r="S45" s="243"/>
      <c r="T45" s="243"/>
      <c r="U45" s="244"/>
      <c r="V45" s="251"/>
      <c r="W45" s="252"/>
      <c r="X45" s="252"/>
      <c r="Y45" s="252"/>
      <c r="Z45" s="252"/>
      <c r="AA45" s="253"/>
      <c r="AB45" s="269"/>
      <c r="AC45" s="270"/>
      <c r="AD45" s="270"/>
      <c r="AE45" s="270"/>
      <c r="AF45" s="270"/>
      <c r="AG45" s="271"/>
      <c r="AH45" s="260"/>
      <c r="AI45" s="261"/>
      <c r="AJ45" s="261"/>
      <c r="AK45" s="261"/>
      <c r="AL45" s="261"/>
      <c r="AM45" s="262"/>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3"/>
      <c r="BU45" s="83"/>
      <c r="BV45" s="83"/>
      <c r="BW45" s="83"/>
      <c r="BX45" s="83"/>
      <c r="BY45" s="83"/>
      <c r="BZ45" s="83"/>
      <c r="CA45" s="83"/>
      <c r="CB45" s="83"/>
    </row>
    <row r="46" spans="1:80" x14ac:dyDescent="0.25">
      <c r="A46" s="83"/>
      <c r="B46" s="83"/>
      <c r="C46" s="83"/>
      <c r="D46" s="83"/>
      <c r="E46" s="83"/>
      <c r="F46" s="83"/>
      <c r="G46" s="83"/>
      <c r="H46" s="83"/>
      <c r="I46" s="83"/>
      <c r="J46" s="276" t="s">
        <v>112</v>
      </c>
      <c r="K46" s="277"/>
      <c r="L46" s="277"/>
      <c r="M46" s="277"/>
      <c r="N46" s="277"/>
      <c r="O46" s="278"/>
      <c r="P46" s="276" t="s">
        <v>111</v>
      </c>
      <c r="Q46" s="277"/>
      <c r="R46" s="277"/>
      <c r="S46" s="277"/>
      <c r="T46" s="277"/>
      <c r="U46" s="278"/>
      <c r="V46" s="276" t="s">
        <v>110</v>
      </c>
      <c r="W46" s="277"/>
      <c r="X46" s="277"/>
      <c r="Y46" s="277"/>
      <c r="Z46" s="277"/>
      <c r="AA46" s="278"/>
      <c r="AB46" s="276" t="s">
        <v>109</v>
      </c>
      <c r="AC46" s="285"/>
      <c r="AD46" s="277"/>
      <c r="AE46" s="277"/>
      <c r="AF46" s="277"/>
      <c r="AG46" s="278"/>
      <c r="AH46" s="276" t="s">
        <v>108</v>
      </c>
      <c r="AI46" s="277"/>
      <c r="AJ46" s="277"/>
      <c r="AK46" s="277"/>
      <c r="AL46" s="277"/>
      <c r="AM46" s="278"/>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83"/>
      <c r="BR46" s="83"/>
      <c r="BS46" s="83"/>
      <c r="BT46" s="83"/>
      <c r="BU46" s="83"/>
      <c r="BV46" s="83"/>
      <c r="BW46" s="83"/>
      <c r="BX46" s="83"/>
      <c r="BY46" s="83"/>
      <c r="BZ46" s="83"/>
      <c r="CA46" s="83"/>
      <c r="CB46" s="83"/>
    </row>
    <row r="47" spans="1:80" x14ac:dyDescent="0.25">
      <c r="A47" s="83"/>
      <c r="B47" s="83"/>
      <c r="C47" s="83"/>
      <c r="D47" s="83"/>
      <c r="E47" s="83"/>
      <c r="F47" s="83"/>
      <c r="G47" s="83"/>
      <c r="H47" s="83"/>
      <c r="I47" s="83"/>
      <c r="J47" s="279"/>
      <c r="K47" s="280"/>
      <c r="L47" s="280"/>
      <c r="M47" s="280"/>
      <c r="N47" s="280"/>
      <c r="O47" s="281"/>
      <c r="P47" s="279"/>
      <c r="Q47" s="280"/>
      <c r="R47" s="280"/>
      <c r="S47" s="280"/>
      <c r="T47" s="280"/>
      <c r="U47" s="281"/>
      <c r="V47" s="279"/>
      <c r="W47" s="280"/>
      <c r="X47" s="280"/>
      <c r="Y47" s="280"/>
      <c r="Z47" s="280"/>
      <c r="AA47" s="281"/>
      <c r="AB47" s="279"/>
      <c r="AC47" s="280"/>
      <c r="AD47" s="280"/>
      <c r="AE47" s="280"/>
      <c r="AF47" s="280"/>
      <c r="AG47" s="281"/>
      <c r="AH47" s="279"/>
      <c r="AI47" s="280"/>
      <c r="AJ47" s="280"/>
      <c r="AK47" s="280"/>
      <c r="AL47" s="280"/>
      <c r="AM47" s="281"/>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3"/>
      <c r="BV47" s="83"/>
      <c r="BW47" s="83"/>
      <c r="BX47" s="83"/>
      <c r="BY47" s="83"/>
      <c r="BZ47" s="83"/>
      <c r="CA47" s="83"/>
      <c r="CB47" s="83"/>
    </row>
    <row r="48" spans="1:80" x14ac:dyDescent="0.25">
      <c r="A48" s="83"/>
      <c r="B48" s="83"/>
      <c r="C48" s="83"/>
      <c r="D48" s="83"/>
      <c r="E48" s="83"/>
      <c r="F48" s="83"/>
      <c r="G48" s="83"/>
      <c r="H48" s="83"/>
      <c r="I48" s="83"/>
      <c r="J48" s="279"/>
      <c r="K48" s="280"/>
      <c r="L48" s="280"/>
      <c r="M48" s="280"/>
      <c r="N48" s="280"/>
      <c r="O48" s="281"/>
      <c r="P48" s="279"/>
      <c r="Q48" s="280"/>
      <c r="R48" s="280"/>
      <c r="S48" s="280"/>
      <c r="T48" s="280"/>
      <c r="U48" s="281"/>
      <c r="V48" s="279"/>
      <c r="W48" s="280"/>
      <c r="X48" s="280"/>
      <c r="Y48" s="280"/>
      <c r="Z48" s="280"/>
      <c r="AA48" s="281"/>
      <c r="AB48" s="279"/>
      <c r="AC48" s="280"/>
      <c r="AD48" s="280"/>
      <c r="AE48" s="280"/>
      <c r="AF48" s="280"/>
      <c r="AG48" s="281"/>
      <c r="AH48" s="279"/>
      <c r="AI48" s="280"/>
      <c r="AJ48" s="280"/>
      <c r="AK48" s="280"/>
      <c r="AL48" s="280"/>
      <c r="AM48" s="281"/>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3"/>
      <c r="BU48" s="83"/>
      <c r="BV48" s="83"/>
      <c r="BW48" s="83"/>
      <c r="BX48" s="83"/>
      <c r="BY48" s="83"/>
      <c r="BZ48" s="83"/>
      <c r="CA48" s="83"/>
      <c r="CB48" s="83"/>
    </row>
    <row r="49" spans="1:80" x14ac:dyDescent="0.25">
      <c r="A49" s="83"/>
      <c r="B49" s="83"/>
      <c r="C49" s="83"/>
      <c r="D49" s="83"/>
      <c r="E49" s="83"/>
      <c r="F49" s="83"/>
      <c r="G49" s="83"/>
      <c r="H49" s="83"/>
      <c r="I49" s="83"/>
      <c r="J49" s="279"/>
      <c r="K49" s="280"/>
      <c r="L49" s="280"/>
      <c r="M49" s="280"/>
      <c r="N49" s="280"/>
      <c r="O49" s="281"/>
      <c r="P49" s="279"/>
      <c r="Q49" s="280"/>
      <c r="R49" s="280"/>
      <c r="S49" s="280"/>
      <c r="T49" s="280"/>
      <c r="U49" s="281"/>
      <c r="V49" s="279"/>
      <c r="W49" s="280"/>
      <c r="X49" s="280"/>
      <c r="Y49" s="280"/>
      <c r="Z49" s="280"/>
      <c r="AA49" s="281"/>
      <c r="AB49" s="279"/>
      <c r="AC49" s="280"/>
      <c r="AD49" s="280"/>
      <c r="AE49" s="280"/>
      <c r="AF49" s="280"/>
      <c r="AG49" s="281"/>
      <c r="AH49" s="279"/>
      <c r="AI49" s="280"/>
      <c r="AJ49" s="280"/>
      <c r="AK49" s="280"/>
      <c r="AL49" s="280"/>
      <c r="AM49" s="281"/>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c r="BR49" s="83"/>
      <c r="BS49" s="83"/>
      <c r="BT49" s="83"/>
      <c r="BU49" s="83"/>
      <c r="BV49" s="83"/>
      <c r="BW49" s="83"/>
      <c r="BX49" s="83"/>
      <c r="BY49" s="83"/>
      <c r="BZ49" s="83"/>
      <c r="CA49" s="83"/>
      <c r="CB49" s="83"/>
    </row>
    <row r="50" spans="1:80" x14ac:dyDescent="0.25">
      <c r="A50" s="83"/>
      <c r="B50" s="83"/>
      <c r="C50" s="83"/>
      <c r="D50" s="83"/>
      <c r="E50" s="83"/>
      <c r="F50" s="83"/>
      <c r="G50" s="83"/>
      <c r="H50" s="83"/>
      <c r="I50" s="83"/>
      <c r="J50" s="279"/>
      <c r="K50" s="280"/>
      <c r="L50" s="280"/>
      <c r="M50" s="280"/>
      <c r="N50" s="280"/>
      <c r="O50" s="281"/>
      <c r="P50" s="279"/>
      <c r="Q50" s="280"/>
      <c r="R50" s="280"/>
      <c r="S50" s="280"/>
      <c r="T50" s="280"/>
      <c r="U50" s="281"/>
      <c r="V50" s="279"/>
      <c r="W50" s="280"/>
      <c r="X50" s="280"/>
      <c r="Y50" s="280"/>
      <c r="Z50" s="280"/>
      <c r="AA50" s="281"/>
      <c r="AB50" s="279"/>
      <c r="AC50" s="280"/>
      <c r="AD50" s="280"/>
      <c r="AE50" s="280"/>
      <c r="AF50" s="280"/>
      <c r="AG50" s="281"/>
      <c r="AH50" s="279"/>
      <c r="AI50" s="280"/>
      <c r="AJ50" s="280"/>
      <c r="AK50" s="280"/>
      <c r="AL50" s="280"/>
      <c r="AM50" s="281"/>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3"/>
      <c r="BU50" s="83"/>
      <c r="BV50" s="83"/>
      <c r="BW50" s="83"/>
      <c r="BX50" s="83"/>
      <c r="BY50" s="83"/>
      <c r="BZ50" s="83"/>
      <c r="CA50" s="83"/>
      <c r="CB50" s="83"/>
    </row>
    <row r="51" spans="1:80" ht="15.75" thickBot="1" x14ac:dyDescent="0.3">
      <c r="A51" s="83"/>
      <c r="B51" s="83"/>
      <c r="C51" s="83"/>
      <c r="D51" s="83"/>
      <c r="E51" s="83"/>
      <c r="F51" s="83"/>
      <c r="G51" s="83"/>
      <c r="H51" s="83"/>
      <c r="I51" s="83"/>
      <c r="J51" s="282"/>
      <c r="K51" s="283"/>
      <c r="L51" s="283"/>
      <c r="M51" s="283"/>
      <c r="N51" s="283"/>
      <c r="O51" s="284"/>
      <c r="P51" s="282"/>
      <c r="Q51" s="283"/>
      <c r="R51" s="283"/>
      <c r="S51" s="283"/>
      <c r="T51" s="283"/>
      <c r="U51" s="284"/>
      <c r="V51" s="282"/>
      <c r="W51" s="283"/>
      <c r="X51" s="283"/>
      <c r="Y51" s="283"/>
      <c r="Z51" s="283"/>
      <c r="AA51" s="284"/>
      <c r="AB51" s="282"/>
      <c r="AC51" s="283"/>
      <c r="AD51" s="283"/>
      <c r="AE51" s="283"/>
      <c r="AF51" s="283"/>
      <c r="AG51" s="284"/>
      <c r="AH51" s="282"/>
      <c r="AI51" s="283"/>
      <c r="AJ51" s="283"/>
      <c r="AK51" s="283"/>
      <c r="AL51" s="283"/>
      <c r="AM51" s="284"/>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3"/>
      <c r="BU51" s="83"/>
      <c r="BV51" s="83"/>
      <c r="BW51" s="83"/>
      <c r="BX51" s="83"/>
      <c r="BY51" s="83"/>
      <c r="BZ51" s="83"/>
      <c r="CA51" s="83"/>
      <c r="CB51" s="83"/>
    </row>
    <row r="52" spans="1:80" x14ac:dyDescent="0.25">
      <c r="A52" s="83"/>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c r="AK52" s="83"/>
      <c r="AL52" s="83"/>
      <c r="AM52" s="83"/>
      <c r="AN52" s="83"/>
      <c r="AO52" s="83"/>
      <c r="AP52" s="83"/>
      <c r="AQ52" s="83"/>
      <c r="AR52" s="83"/>
      <c r="AS52" s="83"/>
      <c r="AT52" s="83"/>
      <c r="AU52" s="83"/>
      <c r="AV52" s="83"/>
      <c r="AW52" s="83"/>
      <c r="AX52" s="83"/>
      <c r="AY52" s="83"/>
      <c r="AZ52" s="83"/>
      <c r="BA52" s="83"/>
      <c r="BB52" s="83"/>
      <c r="BC52" s="83"/>
      <c r="BD52" s="83"/>
      <c r="BE52" s="83"/>
      <c r="BF52" s="83"/>
      <c r="BG52" s="83"/>
      <c r="BH52" s="83"/>
      <c r="BI52" s="83"/>
      <c r="BJ52" s="83"/>
      <c r="BK52" s="83"/>
      <c r="BL52" s="83"/>
      <c r="BM52" s="83"/>
      <c r="BN52" s="83"/>
      <c r="BO52" s="83"/>
      <c r="BP52" s="83"/>
      <c r="BQ52" s="83"/>
      <c r="BR52" s="83"/>
      <c r="BS52" s="83"/>
      <c r="BT52" s="83"/>
      <c r="BU52" s="83"/>
      <c r="BV52" s="83"/>
      <c r="BW52" s="83"/>
      <c r="BX52" s="83"/>
      <c r="BY52" s="83"/>
      <c r="BZ52" s="83"/>
      <c r="CA52" s="83"/>
      <c r="CB52" s="83"/>
    </row>
    <row r="53" spans="1:80" ht="15" customHeight="1" x14ac:dyDescent="0.25">
      <c r="A53" s="83"/>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3"/>
      <c r="BU53" s="83"/>
      <c r="BV53" s="83"/>
      <c r="BW53" s="83"/>
      <c r="BX53" s="83"/>
      <c r="BY53" s="83"/>
      <c r="BZ53" s="83"/>
      <c r="CA53" s="83"/>
      <c r="CB53" s="83"/>
    </row>
    <row r="54" spans="1:80" ht="15" customHeight="1" x14ac:dyDescent="0.25">
      <c r="A54" s="83"/>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87"/>
      <c r="AL54" s="87"/>
      <c r="AM54" s="87"/>
      <c r="AN54" s="87"/>
      <c r="AO54" s="87"/>
      <c r="AP54" s="87"/>
      <c r="AQ54" s="87"/>
      <c r="AR54" s="87"/>
      <c r="AS54" s="87"/>
      <c r="AT54" s="87"/>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3"/>
      <c r="BU54" s="83"/>
      <c r="BV54" s="83"/>
      <c r="BW54" s="83"/>
      <c r="BX54" s="83"/>
      <c r="BY54" s="83"/>
      <c r="BZ54" s="83"/>
      <c r="CA54" s="83"/>
      <c r="CB54" s="83"/>
    </row>
    <row r="55" spans="1:80" x14ac:dyDescent="0.25">
      <c r="A55" s="83"/>
      <c r="B55" s="83"/>
      <c r="C55" s="83"/>
      <c r="D55" s="83"/>
      <c r="E55" s="83"/>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c r="AM55" s="83"/>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83"/>
      <c r="BR55" s="83"/>
      <c r="BS55" s="83"/>
      <c r="BT55" s="83"/>
      <c r="BU55" s="83"/>
      <c r="BV55" s="83"/>
      <c r="BW55" s="83"/>
      <c r="BX55" s="83"/>
      <c r="BY55" s="83"/>
      <c r="BZ55" s="83"/>
      <c r="CA55" s="83"/>
      <c r="CB55" s="83"/>
    </row>
    <row r="56" spans="1:80" x14ac:dyDescent="0.25">
      <c r="A56" s="83"/>
      <c r="B56" s="83"/>
      <c r="C56" s="83"/>
      <c r="D56" s="83"/>
      <c r="E56" s="83"/>
      <c r="F56" s="83"/>
      <c r="G56" s="83"/>
      <c r="H56" s="83"/>
      <c r="I56" s="83"/>
      <c r="J56" s="83"/>
      <c r="K56" s="83"/>
      <c r="L56" s="83"/>
      <c r="M56" s="83"/>
      <c r="N56" s="83"/>
      <c r="O56" s="83"/>
      <c r="P56" s="83"/>
      <c r="Q56" s="83"/>
      <c r="R56" s="83"/>
      <c r="S56" s="83"/>
      <c r="T56" s="83"/>
      <c r="U56" s="83"/>
      <c r="V56" s="83"/>
      <c r="W56" s="83"/>
      <c r="X56" s="83"/>
      <c r="Y56" s="83"/>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3"/>
      <c r="BU56" s="83"/>
      <c r="BV56" s="83"/>
      <c r="BW56" s="83"/>
      <c r="BX56" s="83"/>
      <c r="BY56" s="83"/>
      <c r="BZ56" s="83"/>
      <c r="CA56" s="83"/>
      <c r="CB56" s="83"/>
    </row>
    <row r="57" spans="1:80" x14ac:dyDescent="0.25">
      <c r="A57" s="83"/>
      <c r="B57" s="83"/>
      <c r="C57" s="83"/>
      <c r="D57" s="83"/>
      <c r="E57" s="83"/>
      <c r="F57" s="83"/>
      <c r="G57" s="83"/>
      <c r="H57" s="83"/>
      <c r="I57" s="83"/>
      <c r="J57" s="83"/>
      <c r="K57" s="83"/>
      <c r="L57" s="83"/>
      <c r="M57" s="83"/>
      <c r="N57" s="83"/>
      <c r="O57" s="83"/>
      <c r="P57" s="83"/>
      <c r="Q57" s="83"/>
      <c r="R57" s="83"/>
      <c r="S57" s="83"/>
      <c r="T57" s="83"/>
      <c r="U57" s="83"/>
      <c r="V57" s="83"/>
      <c r="W57" s="83"/>
      <c r="X57" s="83"/>
      <c r="Y57" s="83"/>
      <c r="Z57" s="83"/>
      <c r="AA57" s="8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3"/>
      <c r="BU57" s="83"/>
      <c r="BV57" s="83"/>
      <c r="BW57" s="83"/>
      <c r="BX57" s="83"/>
      <c r="BY57" s="83"/>
      <c r="BZ57" s="83"/>
      <c r="CA57" s="83"/>
      <c r="CB57" s="83"/>
    </row>
    <row r="58" spans="1:80" x14ac:dyDescent="0.25">
      <c r="A58" s="83"/>
      <c r="B58" s="83"/>
      <c r="C58" s="83"/>
      <c r="D58" s="83"/>
      <c r="E58" s="83"/>
      <c r="F58" s="83"/>
      <c r="G58" s="83"/>
      <c r="H58" s="83"/>
      <c r="I58" s="83"/>
      <c r="J58" s="83"/>
      <c r="K58" s="83"/>
      <c r="L58" s="83"/>
      <c r="M58" s="83"/>
      <c r="N58" s="83"/>
      <c r="O58" s="83"/>
      <c r="P58" s="83"/>
      <c r="Q58" s="83"/>
      <c r="R58" s="83"/>
      <c r="S58" s="83"/>
      <c r="T58" s="83"/>
      <c r="U58" s="83"/>
      <c r="V58" s="83"/>
      <c r="W58" s="83"/>
      <c r="X58" s="83"/>
      <c r="Y58" s="83"/>
      <c r="Z58" s="83"/>
      <c r="AA58" s="83"/>
      <c r="AB58" s="83"/>
      <c r="AC58" s="83"/>
      <c r="AD58" s="83"/>
      <c r="AE58" s="83"/>
      <c r="AF58" s="83"/>
      <c r="AG58" s="83"/>
      <c r="AH58" s="83"/>
      <c r="AI58" s="83"/>
      <c r="AJ58" s="83"/>
      <c r="AK58" s="83"/>
      <c r="AL58" s="83"/>
      <c r="AM58" s="83"/>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c r="BO58" s="83"/>
      <c r="BP58" s="83"/>
      <c r="BQ58" s="83"/>
      <c r="BR58" s="83"/>
      <c r="BS58" s="83"/>
      <c r="BT58" s="83"/>
      <c r="BU58" s="83"/>
      <c r="BV58" s="83"/>
      <c r="BW58" s="83"/>
      <c r="BX58" s="83"/>
      <c r="BY58" s="83"/>
      <c r="BZ58" s="83"/>
      <c r="CA58" s="83"/>
      <c r="CB58" s="83"/>
    </row>
    <row r="59" spans="1:80" x14ac:dyDescent="0.25">
      <c r="A59" s="83"/>
      <c r="B59" s="83"/>
      <c r="C59" s="83"/>
      <c r="D59" s="83"/>
      <c r="E59" s="83"/>
      <c r="F59" s="83"/>
      <c r="G59" s="83"/>
      <c r="H59" s="83"/>
      <c r="I59" s="83"/>
      <c r="J59" s="83"/>
      <c r="K59" s="83"/>
      <c r="L59" s="83"/>
      <c r="M59" s="83"/>
      <c r="N59" s="83"/>
      <c r="O59" s="83"/>
      <c r="P59" s="83"/>
      <c r="Q59" s="83"/>
      <c r="R59" s="83"/>
      <c r="S59" s="83"/>
      <c r="T59" s="83"/>
      <c r="U59" s="83"/>
      <c r="V59" s="83"/>
      <c r="W59" s="83"/>
      <c r="X59" s="83"/>
      <c r="Y59" s="83"/>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3"/>
      <c r="BU59" s="83"/>
      <c r="BV59" s="83"/>
      <c r="BW59" s="83"/>
      <c r="BX59" s="83"/>
      <c r="BY59" s="83"/>
      <c r="BZ59" s="83"/>
      <c r="CA59" s="83"/>
      <c r="CB59" s="83"/>
    </row>
    <row r="60" spans="1:80" x14ac:dyDescent="0.25">
      <c r="A60" s="83"/>
      <c r="B60" s="83"/>
      <c r="C60" s="83"/>
      <c r="D60" s="83"/>
      <c r="E60" s="83"/>
      <c r="F60" s="83"/>
      <c r="G60" s="83"/>
      <c r="H60" s="83"/>
      <c r="I60" s="83"/>
      <c r="J60" s="83"/>
      <c r="K60" s="83"/>
      <c r="L60" s="83"/>
      <c r="M60" s="83"/>
      <c r="N60" s="83"/>
      <c r="O60" s="83"/>
      <c r="P60" s="83"/>
      <c r="Q60" s="83"/>
      <c r="R60" s="83"/>
      <c r="S60" s="83"/>
      <c r="T60" s="83"/>
      <c r="U60" s="83"/>
      <c r="V60" s="83"/>
      <c r="W60" s="83"/>
      <c r="X60" s="83"/>
      <c r="Y60" s="83"/>
      <c r="Z60" s="83"/>
      <c r="AA60" s="83"/>
      <c r="AB60" s="83"/>
      <c r="AC60" s="83"/>
      <c r="AD60" s="83"/>
      <c r="AE60" s="83"/>
      <c r="AF60" s="83"/>
      <c r="AG60" s="83"/>
      <c r="AH60" s="83"/>
      <c r="AI60" s="83"/>
      <c r="AJ60" s="83"/>
      <c r="AK60" s="83"/>
      <c r="AL60" s="83"/>
      <c r="AM60" s="83"/>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3"/>
      <c r="BR60" s="83"/>
      <c r="BS60" s="83"/>
      <c r="BT60" s="83"/>
      <c r="BU60" s="83"/>
      <c r="BV60" s="83"/>
      <c r="BW60" s="83"/>
      <c r="BX60" s="83"/>
      <c r="BY60" s="83"/>
      <c r="BZ60" s="83"/>
      <c r="CA60" s="83"/>
      <c r="CB60" s="83"/>
    </row>
    <row r="61" spans="1:80" x14ac:dyDescent="0.25">
      <c r="A61" s="83"/>
      <c r="B61" s="83"/>
      <c r="C61" s="83"/>
      <c r="D61" s="83"/>
      <c r="E61" s="83"/>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c r="AI61" s="83"/>
      <c r="AJ61" s="83"/>
      <c r="AK61" s="83"/>
      <c r="AL61" s="83"/>
      <c r="AM61" s="83"/>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3"/>
      <c r="BR61" s="83"/>
      <c r="BS61" s="83"/>
      <c r="BT61" s="83"/>
      <c r="BU61" s="83"/>
      <c r="BV61" s="83"/>
      <c r="BW61" s="83"/>
      <c r="BX61" s="83"/>
      <c r="BY61" s="83"/>
      <c r="BZ61" s="83"/>
      <c r="CA61" s="83"/>
      <c r="CB61" s="83"/>
    </row>
    <row r="62" spans="1:80" x14ac:dyDescent="0.25">
      <c r="A62" s="83"/>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c r="BR62" s="83"/>
      <c r="BS62" s="83"/>
      <c r="BT62" s="83"/>
      <c r="BU62" s="83"/>
      <c r="BV62" s="83"/>
      <c r="BW62" s="83"/>
      <c r="BX62" s="83"/>
      <c r="BY62" s="83"/>
      <c r="BZ62" s="83"/>
      <c r="CA62" s="83"/>
      <c r="CB62" s="83"/>
    </row>
    <row r="63" spans="1:80" x14ac:dyDescent="0.25">
      <c r="A63" s="83"/>
      <c r="B63" s="83"/>
      <c r="C63" s="83"/>
      <c r="D63" s="83"/>
      <c r="E63" s="83"/>
      <c r="F63" s="83"/>
      <c r="G63" s="83"/>
      <c r="H63" s="83"/>
      <c r="I63" s="83"/>
      <c r="J63" s="83"/>
      <c r="K63" s="83"/>
      <c r="L63" s="83"/>
      <c r="M63" s="83"/>
      <c r="N63" s="83"/>
      <c r="O63" s="83"/>
      <c r="P63" s="83"/>
      <c r="Q63" s="83"/>
      <c r="R63" s="83"/>
      <c r="S63" s="83"/>
      <c r="T63" s="83"/>
      <c r="U63" s="83"/>
      <c r="V63" s="83"/>
      <c r="W63" s="83"/>
      <c r="X63" s="83"/>
      <c r="Y63" s="83"/>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c r="BR63" s="83"/>
      <c r="BS63" s="83"/>
      <c r="BT63" s="83"/>
      <c r="BU63" s="83"/>
      <c r="BV63" s="83"/>
      <c r="BW63" s="83"/>
      <c r="BX63" s="83"/>
      <c r="BY63" s="83"/>
      <c r="BZ63" s="83"/>
      <c r="CA63" s="83"/>
      <c r="CB63" s="83"/>
    </row>
    <row r="64" spans="1:80" x14ac:dyDescent="0.25">
      <c r="A64" s="83"/>
      <c r="B64" s="83"/>
      <c r="C64" s="83"/>
      <c r="D64" s="83"/>
      <c r="E64" s="83"/>
      <c r="F64" s="83"/>
      <c r="G64" s="83"/>
      <c r="H64" s="83"/>
      <c r="I64" s="83"/>
      <c r="J64" s="83"/>
      <c r="K64" s="83"/>
      <c r="L64" s="83"/>
      <c r="M64" s="83"/>
      <c r="N64" s="83"/>
      <c r="O64" s="83"/>
      <c r="P64" s="83"/>
      <c r="Q64" s="83"/>
      <c r="R64" s="83"/>
      <c r="S64" s="83"/>
      <c r="T64" s="83"/>
      <c r="U64" s="83"/>
      <c r="V64" s="83"/>
      <c r="W64" s="83"/>
      <c r="X64" s="83"/>
      <c r="Y64" s="83"/>
      <c r="Z64" s="83"/>
      <c r="AA64" s="83"/>
      <c r="AB64" s="83"/>
      <c r="AC64" s="83"/>
      <c r="AD64" s="83"/>
      <c r="AE64" s="83"/>
      <c r="AF64" s="83"/>
      <c r="AG64" s="83"/>
      <c r="AH64" s="83"/>
      <c r="AI64" s="83"/>
      <c r="AJ64" s="83"/>
      <c r="AK64" s="83"/>
      <c r="AL64" s="83"/>
      <c r="AM64" s="83"/>
      <c r="AN64" s="83"/>
      <c r="AO64" s="83"/>
      <c r="AP64" s="83"/>
      <c r="AQ64" s="83"/>
      <c r="AR64" s="83"/>
      <c r="AS64" s="83"/>
      <c r="AT64" s="83"/>
      <c r="AU64" s="83"/>
      <c r="AV64" s="83"/>
      <c r="AW64" s="83"/>
      <c r="AX64" s="83"/>
      <c r="AY64" s="83"/>
      <c r="AZ64" s="83"/>
      <c r="BA64" s="83"/>
      <c r="BB64" s="83"/>
      <c r="BC64" s="83"/>
      <c r="BD64" s="83"/>
      <c r="BE64" s="83"/>
      <c r="BF64" s="83"/>
      <c r="BG64" s="83"/>
      <c r="BH64" s="83"/>
      <c r="BI64" s="83"/>
      <c r="BJ64" s="83"/>
      <c r="BK64" s="83"/>
      <c r="BL64" s="83"/>
      <c r="BM64" s="83"/>
      <c r="BN64" s="83"/>
      <c r="BO64" s="83"/>
      <c r="BP64" s="83"/>
      <c r="BQ64" s="83"/>
      <c r="BR64" s="83"/>
      <c r="BS64" s="83"/>
      <c r="BT64" s="83"/>
      <c r="BU64" s="83"/>
      <c r="BV64" s="83"/>
      <c r="BW64" s="83"/>
      <c r="BX64" s="83"/>
      <c r="BY64" s="83"/>
      <c r="BZ64" s="83"/>
      <c r="CA64" s="83"/>
      <c r="CB64" s="83"/>
    </row>
    <row r="65" spans="1:80" x14ac:dyDescent="0.25">
      <c r="A65" s="83"/>
      <c r="B65" s="83"/>
      <c r="C65" s="83"/>
      <c r="D65" s="83"/>
      <c r="E65" s="83"/>
      <c r="F65" s="83"/>
      <c r="G65" s="83"/>
      <c r="H65" s="83"/>
      <c r="I65" s="83"/>
      <c r="J65" s="83"/>
      <c r="K65" s="83"/>
      <c r="L65" s="83"/>
      <c r="M65" s="83"/>
      <c r="N65" s="83"/>
      <c r="O65" s="83"/>
      <c r="P65" s="83"/>
      <c r="Q65" s="83"/>
      <c r="R65" s="83"/>
      <c r="S65" s="83"/>
      <c r="T65" s="83"/>
      <c r="U65" s="83"/>
      <c r="V65" s="83"/>
      <c r="W65" s="83"/>
      <c r="X65" s="83"/>
      <c r="Y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c r="BR65" s="83"/>
      <c r="BS65" s="83"/>
      <c r="BT65" s="83"/>
      <c r="BU65" s="83"/>
      <c r="BV65" s="83"/>
      <c r="BW65" s="83"/>
      <c r="BX65" s="83"/>
      <c r="BY65" s="83"/>
      <c r="BZ65" s="83"/>
      <c r="CA65" s="83"/>
      <c r="CB65" s="83"/>
    </row>
    <row r="66" spans="1:80" x14ac:dyDescent="0.25">
      <c r="A66" s="83"/>
      <c r="B66" s="83"/>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c r="BM66" s="83"/>
      <c r="BN66" s="83"/>
      <c r="BO66" s="83"/>
      <c r="BP66" s="83"/>
      <c r="BQ66" s="83"/>
      <c r="BR66" s="83"/>
      <c r="BS66" s="83"/>
      <c r="BT66" s="83"/>
      <c r="BU66" s="83"/>
      <c r="BV66" s="83"/>
      <c r="BW66" s="83"/>
      <c r="BX66" s="83"/>
      <c r="BY66" s="83"/>
      <c r="BZ66" s="83"/>
      <c r="CA66" s="83"/>
      <c r="CB66" s="83"/>
    </row>
    <row r="67" spans="1:80" x14ac:dyDescent="0.25">
      <c r="A67" s="83"/>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c r="BI67" s="83"/>
      <c r="BJ67" s="83"/>
      <c r="BK67" s="83"/>
      <c r="BL67" s="83"/>
      <c r="BM67" s="83"/>
      <c r="BN67" s="83"/>
      <c r="BO67" s="83"/>
      <c r="BP67" s="83"/>
      <c r="BQ67" s="83"/>
      <c r="BR67" s="83"/>
      <c r="BS67" s="83"/>
      <c r="BT67" s="83"/>
      <c r="BU67" s="83"/>
      <c r="BV67" s="83"/>
      <c r="BW67" s="83"/>
      <c r="BX67" s="83"/>
      <c r="BY67" s="83"/>
      <c r="BZ67" s="83"/>
      <c r="CA67" s="83"/>
      <c r="CB67" s="83"/>
    </row>
    <row r="68" spans="1:80" x14ac:dyDescent="0.25">
      <c r="A68" s="83"/>
      <c r="B68" s="83"/>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BH68" s="83"/>
      <c r="BI68" s="83"/>
      <c r="BJ68" s="83"/>
      <c r="BK68" s="83"/>
      <c r="BL68" s="83"/>
      <c r="BM68" s="83"/>
      <c r="BN68" s="83"/>
      <c r="BO68" s="83"/>
      <c r="BP68" s="83"/>
      <c r="BQ68" s="83"/>
      <c r="BR68" s="83"/>
      <c r="BS68" s="83"/>
      <c r="BT68" s="83"/>
      <c r="BU68" s="83"/>
      <c r="BV68" s="83"/>
      <c r="BW68" s="83"/>
      <c r="BX68" s="83"/>
      <c r="BY68" s="83"/>
      <c r="BZ68" s="83"/>
      <c r="CA68" s="83"/>
      <c r="CB68" s="83"/>
    </row>
    <row r="69" spans="1:80" x14ac:dyDescent="0.25">
      <c r="A69" s="83"/>
      <c r="B69" s="83"/>
      <c r="C69" s="83"/>
      <c r="D69" s="83"/>
      <c r="E69" s="83"/>
      <c r="F69" s="83"/>
      <c r="G69" s="83"/>
      <c r="H69" s="83"/>
      <c r="I69" s="83"/>
      <c r="J69" s="83"/>
      <c r="K69" s="83"/>
      <c r="L69" s="83"/>
      <c r="M69" s="83"/>
      <c r="N69" s="83"/>
      <c r="O69" s="83"/>
      <c r="P69" s="83"/>
      <c r="Q69" s="83"/>
      <c r="R69" s="83"/>
      <c r="S69" s="83"/>
      <c r="T69" s="83"/>
      <c r="U69" s="83"/>
      <c r="V69" s="83"/>
      <c r="W69" s="83"/>
      <c r="X69" s="83"/>
      <c r="Y69" s="83"/>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c r="BI69" s="83"/>
      <c r="BJ69" s="83"/>
      <c r="BK69" s="83"/>
      <c r="BL69" s="83"/>
      <c r="BM69" s="83"/>
      <c r="BN69" s="83"/>
      <c r="BO69" s="83"/>
      <c r="BP69" s="83"/>
      <c r="BQ69" s="83"/>
      <c r="BR69" s="83"/>
      <c r="BS69" s="83"/>
      <c r="BT69" s="83"/>
      <c r="BU69" s="83"/>
      <c r="BV69" s="83"/>
      <c r="BW69" s="83"/>
      <c r="BX69" s="83"/>
      <c r="BY69" s="83"/>
      <c r="BZ69" s="83"/>
      <c r="CA69" s="83"/>
      <c r="CB69" s="83"/>
    </row>
    <row r="70" spans="1:80" x14ac:dyDescent="0.25">
      <c r="A70" s="83"/>
      <c r="B70" s="83"/>
      <c r="C70" s="83"/>
      <c r="D70" s="83"/>
      <c r="E70" s="83"/>
      <c r="F70" s="83"/>
      <c r="G70" s="83"/>
      <c r="H70" s="83"/>
      <c r="I70" s="83"/>
      <c r="J70" s="83"/>
      <c r="K70" s="83"/>
      <c r="L70" s="83"/>
      <c r="M70" s="83"/>
      <c r="N70" s="83"/>
      <c r="O70" s="83"/>
      <c r="P70" s="83"/>
      <c r="Q70" s="83"/>
      <c r="R70" s="83"/>
      <c r="S70" s="83"/>
      <c r="T70" s="83"/>
      <c r="U70" s="83"/>
      <c r="V70" s="83"/>
      <c r="W70" s="83"/>
      <c r="X70" s="83"/>
      <c r="Y70" s="83"/>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c r="BI70" s="83"/>
      <c r="BJ70" s="83"/>
      <c r="BK70" s="83"/>
      <c r="BL70" s="83"/>
      <c r="BM70" s="83"/>
      <c r="BN70" s="83"/>
      <c r="BO70" s="83"/>
      <c r="BP70" s="83"/>
      <c r="BQ70" s="83"/>
      <c r="BR70" s="83"/>
      <c r="BS70" s="83"/>
      <c r="BT70" s="83"/>
      <c r="BU70" s="83"/>
      <c r="BV70" s="83"/>
      <c r="BW70" s="83"/>
      <c r="BX70" s="83"/>
      <c r="BY70" s="83"/>
      <c r="BZ70" s="83"/>
      <c r="CA70" s="83"/>
      <c r="CB70" s="83"/>
    </row>
    <row r="71" spans="1:80" x14ac:dyDescent="0.25">
      <c r="A71" s="83"/>
      <c r="B71" s="83"/>
      <c r="C71" s="83"/>
      <c r="D71" s="83"/>
      <c r="E71" s="83"/>
      <c r="F71" s="83"/>
      <c r="G71" s="83"/>
      <c r="H71" s="83"/>
      <c r="I71" s="83"/>
      <c r="J71" s="83"/>
      <c r="K71" s="83"/>
      <c r="L71" s="83"/>
      <c r="M71" s="83"/>
      <c r="N71" s="83"/>
      <c r="O71" s="83"/>
      <c r="P71" s="83"/>
      <c r="Q71" s="83"/>
      <c r="R71" s="83"/>
      <c r="S71" s="83"/>
      <c r="T71" s="83"/>
      <c r="U71" s="83"/>
      <c r="V71" s="83"/>
      <c r="W71" s="83"/>
      <c r="X71" s="83"/>
      <c r="Y71" s="83"/>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c r="BA71" s="83"/>
      <c r="BB71" s="83"/>
      <c r="BC71" s="83"/>
      <c r="BD71" s="83"/>
      <c r="BE71" s="83"/>
      <c r="BF71" s="83"/>
      <c r="BG71" s="83"/>
      <c r="BH71" s="83"/>
      <c r="BI71" s="83"/>
      <c r="BJ71" s="83"/>
      <c r="BK71" s="83"/>
      <c r="BL71" s="83"/>
      <c r="BM71" s="83"/>
      <c r="BN71" s="83"/>
      <c r="BO71" s="83"/>
      <c r="BP71" s="83"/>
      <c r="BQ71" s="83"/>
      <c r="BR71" s="83"/>
      <c r="BS71" s="83"/>
      <c r="BT71" s="83"/>
      <c r="BU71" s="83"/>
      <c r="BV71" s="83"/>
      <c r="BW71" s="83"/>
      <c r="BX71" s="83"/>
      <c r="BY71" s="83"/>
      <c r="BZ71" s="83"/>
      <c r="CA71" s="83"/>
      <c r="CB71" s="83"/>
    </row>
    <row r="72" spans="1:80" x14ac:dyDescent="0.25">
      <c r="A72" s="83"/>
      <c r="B72" s="83"/>
      <c r="C72" s="83"/>
      <c r="D72" s="83"/>
      <c r="E72" s="83"/>
      <c r="F72" s="83"/>
      <c r="G72" s="83"/>
      <c r="H72" s="83"/>
      <c r="I72" s="83"/>
      <c r="J72" s="83"/>
      <c r="K72" s="83"/>
      <c r="L72" s="83"/>
      <c r="M72" s="83"/>
      <c r="N72" s="83"/>
      <c r="O72" s="83"/>
      <c r="P72" s="83"/>
      <c r="Q72" s="83"/>
      <c r="R72" s="83"/>
      <c r="S72" s="83"/>
      <c r="T72" s="83"/>
      <c r="U72" s="83"/>
      <c r="V72" s="83"/>
      <c r="W72" s="83"/>
      <c r="X72" s="83"/>
      <c r="Y72" s="83"/>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c r="BI72" s="83"/>
      <c r="BJ72" s="83"/>
      <c r="BK72" s="83"/>
      <c r="BL72" s="83"/>
      <c r="BM72" s="83"/>
      <c r="BN72" s="83"/>
      <c r="BO72" s="83"/>
      <c r="BP72" s="83"/>
      <c r="BQ72" s="83"/>
      <c r="BR72" s="83"/>
      <c r="BS72" s="83"/>
      <c r="BT72" s="83"/>
      <c r="BU72" s="83"/>
      <c r="BV72" s="83"/>
      <c r="BW72" s="83"/>
      <c r="BX72" s="83"/>
      <c r="BY72" s="83"/>
      <c r="BZ72" s="83"/>
      <c r="CA72" s="83"/>
      <c r="CB72" s="83"/>
    </row>
    <row r="73" spans="1:80" x14ac:dyDescent="0.25">
      <c r="A73" s="83"/>
      <c r="B73" s="83"/>
      <c r="C73" s="83"/>
      <c r="D73" s="83"/>
      <c r="E73" s="83"/>
      <c r="F73" s="83"/>
      <c r="G73" s="83"/>
      <c r="H73" s="83"/>
      <c r="I73" s="83"/>
      <c r="J73" s="83"/>
      <c r="K73" s="83"/>
      <c r="L73" s="83"/>
      <c r="M73" s="83"/>
      <c r="N73" s="83"/>
      <c r="O73" s="83"/>
      <c r="P73" s="83"/>
      <c r="Q73" s="83"/>
      <c r="R73" s="83"/>
      <c r="S73" s="83"/>
      <c r="T73" s="83"/>
      <c r="U73" s="83"/>
      <c r="V73" s="83"/>
      <c r="W73" s="83"/>
      <c r="X73" s="83"/>
      <c r="Y73" s="83"/>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c r="BI73" s="83"/>
      <c r="BJ73" s="83"/>
      <c r="BK73" s="83"/>
      <c r="BL73" s="83"/>
      <c r="BM73" s="83"/>
      <c r="BN73" s="83"/>
      <c r="BO73" s="83"/>
      <c r="BP73" s="83"/>
      <c r="BQ73" s="83"/>
      <c r="BR73" s="83"/>
      <c r="BS73" s="83"/>
      <c r="BT73" s="83"/>
      <c r="BU73" s="83"/>
      <c r="BV73" s="83"/>
      <c r="BW73" s="83"/>
      <c r="BX73" s="83"/>
      <c r="BY73" s="83"/>
      <c r="BZ73" s="83"/>
      <c r="CA73" s="83"/>
      <c r="CB73" s="83"/>
    </row>
    <row r="74" spans="1:80" x14ac:dyDescent="0.25">
      <c r="A74" s="83"/>
      <c r="B74" s="83"/>
      <c r="C74" s="83"/>
      <c r="D74" s="83"/>
      <c r="E74" s="83"/>
      <c r="F74" s="83"/>
      <c r="G74" s="83"/>
      <c r="H74" s="83"/>
      <c r="I74" s="83"/>
      <c r="J74" s="83"/>
      <c r="K74" s="83"/>
      <c r="L74" s="83"/>
      <c r="M74" s="83"/>
      <c r="N74" s="83"/>
      <c r="O74" s="83"/>
      <c r="P74" s="83"/>
      <c r="Q74" s="83"/>
      <c r="R74" s="83"/>
      <c r="S74" s="83"/>
      <c r="T74" s="83"/>
      <c r="U74" s="83"/>
      <c r="V74" s="83"/>
      <c r="W74" s="83"/>
      <c r="X74" s="83"/>
      <c r="Y74" s="83"/>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c r="BI74" s="83"/>
      <c r="BJ74" s="83"/>
      <c r="BK74" s="83"/>
      <c r="BL74" s="83"/>
      <c r="BM74" s="83"/>
      <c r="BN74" s="83"/>
      <c r="BO74" s="83"/>
      <c r="BP74" s="83"/>
      <c r="BQ74" s="83"/>
      <c r="BR74" s="83"/>
      <c r="BS74" s="83"/>
      <c r="BT74" s="83"/>
      <c r="BU74" s="83"/>
      <c r="BV74" s="83"/>
      <c r="BW74" s="83"/>
      <c r="BX74" s="83"/>
      <c r="BY74" s="83"/>
      <c r="BZ74" s="83"/>
      <c r="CA74" s="83"/>
      <c r="CB74" s="83"/>
    </row>
    <row r="75" spans="1:80" x14ac:dyDescent="0.25">
      <c r="A75" s="83"/>
      <c r="B75" s="83"/>
      <c r="C75" s="83"/>
      <c r="D75" s="83"/>
      <c r="E75" s="83"/>
      <c r="F75" s="83"/>
      <c r="G75" s="83"/>
      <c r="H75" s="83"/>
      <c r="I75" s="83"/>
      <c r="J75" s="83"/>
      <c r="K75" s="83"/>
      <c r="L75" s="83"/>
      <c r="M75" s="83"/>
      <c r="N75" s="83"/>
      <c r="O75" s="83"/>
      <c r="P75" s="83"/>
      <c r="Q75" s="83"/>
      <c r="R75" s="83"/>
      <c r="S75" s="83"/>
      <c r="T75" s="83"/>
      <c r="U75" s="83"/>
      <c r="V75" s="83"/>
      <c r="W75" s="83"/>
      <c r="X75" s="83"/>
      <c r="Y75" s="83"/>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c r="BI75" s="83"/>
      <c r="BJ75" s="83"/>
      <c r="BK75" s="83"/>
      <c r="BL75" s="83"/>
      <c r="BM75" s="83"/>
      <c r="BN75" s="83"/>
      <c r="BO75" s="83"/>
      <c r="BP75" s="83"/>
      <c r="BQ75" s="83"/>
      <c r="BR75" s="83"/>
      <c r="BS75" s="83"/>
      <c r="BT75" s="83"/>
      <c r="BU75" s="83"/>
      <c r="BV75" s="83"/>
      <c r="BW75" s="83"/>
      <c r="BX75" s="83"/>
      <c r="BY75" s="83"/>
      <c r="BZ75" s="83"/>
      <c r="CA75" s="83"/>
      <c r="CB75" s="83"/>
    </row>
    <row r="76" spans="1:80" x14ac:dyDescent="0.25">
      <c r="A76" s="83"/>
      <c r="B76" s="83"/>
      <c r="C76" s="83"/>
      <c r="D76" s="83"/>
      <c r="E76" s="83"/>
      <c r="F76" s="83"/>
      <c r="G76" s="83"/>
      <c r="H76" s="83"/>
      <c r="I76" s="83"/>
      <c r="J76" s="83"/>
      <c r="K76" s="83"/>
      <c r="L76" s="83"/>
      <c r="M76" s="83"/>
      <c r="N76" s="83"/>
      <c r="O76" s="83"/>
      <c r="P76" s="83"/>
      <c r="Q76" s="83"/>
      <c r="R76" s="83"/>
      <c r="S76" s="83"/>
      <c r="T76" s="83"/>
      <c r="U76" s="83"/>
      <c r="V76" s="83"/>
      <c r="W76" s="83"/>
      <c r="X76" s="83"/>
      <c r="Y76" s="83"/>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83"/>
      <c r="BF76" s="83"/>
      <c r="BG76" s="83"/>
      <c r="BH76" s="83"/>
      <c r="BI76" s="83"/>
      <c r="BJ76" s="83"/>
      <c r="BK76" s="83"/>
      <c r="BL76" s="83"/>
      <c r="BM76" s="83"/>
      <c r="BN76" s="83"/>
      <c r="BO76" s="83"/>
      <c r="BP76" s="83"/>
      <c r="BQ76" s="83"/>
      <c r="BR76" s="83"/>
      <c r="BS76" s="83"/>
      <c r="BT76" s="83"/>
      <c r="BU76" s="83"/>
      <c r="BV76" s="83"/>
      <c r="BW76" s="83"/>
      <c r="BX76" s="83"/>
      <c r="BY76" s="83"/>
      <c r="BZ76" s="83"/>
      <c r="CA76" s="83"/>
      <c r="CB76" s="83"/>
    </row>
    <row r="77" spans="1:80" x14ac:dyDescent="0.25">
      <c r="A77" s="83"/>
      <c r="B77" s="83"/>
      <c r="C77" s="83"/>
      <c r="D77" s="83"/>
      <c r="E77" s="83"/>
      <c r="F77" s="83"/>
      <c r="G77" s="83"/>
      <c r="H77" s="83"/>
      <c r="I77" s="83"/>
      <c r="J77" s="83"/>
      <c r="K77" s="83"/>
      <c r="L77" s="83"/>
      <c r="M77" s="83"/>
      <c r="N77" s="83"/>
      <c r="O77" s="83"/>
      <c r="P77" s="83"/>
      <c r="Q77" s="83"/>
      <c r="R77" s="83"/>
      <c r="S77" s="83"/>
      <c r="T77" s="83"/>
      <c r="U77" s="83"/>
      <c r="V77" s="83"/>
      <c r="W77" s="83"/>
      <c r="X77" s="83"/>
      <c r="Y77" s="83"/>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c r="BI77" s="83"/>
      <c r="BJ77" s="83"/>
      <c r="BK77" s="83"/>
      <c r="BL77" s="83"/>
      <c r="BM77" s="83"/>
      <c r="BN77" s="83"/>
      <c r="BO77" s="83"/>
      <c r="BP77" s="83"/>
      <c r="BQ77" s="83"/>
      <c r="BR77" s="83"/>
      <c r="BS77" s="83"/>
      <c r="BT77" s="83"/>
      <c r="BU77" s="83"/>
      <c r="BV77" s="83"/>
      <c r="BW77" s="83"/>
      <c r="BX77" s="83"/>
      <c r="BY77" s="83"/>
      <c r="BZ77" s="83"/>
      <c r="CA77" s="83"/>
      <c r="CB77" s="83"/>
    </row>
    <row r="78" spans="1:80" x14ac:dyDescent="0.25">
      <c r="A78" s="83"/>
      <c r="B78" s="83"/>
      <c r="C78" s="83"/>
      <c r="D78" s="83"/>
      <c r="E78" s="83"/>
      <c r="F78" s="83"/>
      <c r="G78" s="83"/>
      <c r="H78" s="83"/>
      <c r="I78" s="83"/>
      <c r="J78" s="83"/>
      <c r="K78" s="83"/>
      <c r="L78" s="83"/>
      <c r="M78" s="83"/>
      <c r="N78" s="83"/>
      <c r="O78" s="83"/>
      <c r="P78" s="83"/>
      <c r="Q78" s="83"/>
      <c r="R78" s="83"/>
      <c r="S78" s="83"/>
      <c r="T78" s="83"/>
      <c r="U78" s="83"/>
      <c r="V78" s="83"/>
      <c r="W78" s="83"/>
      <c r="X78" s="83"/>
      <c r="Y78" s="83"/>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c r="BI78" s="83"/>
      <c r="BJ78" s="83"/>
      <c r="BK78" s="83"/>
      <c r="BL78" s="83"/>
      <c r="BM78" s="83"/>
      <c r="BN78" s="83"/>
      <c r="BO78" s="83"/>
      <c r="BP78" s="83"/>
      <c r="BQ78" s="83"/>
      <c r="BR78" s="83"/>
      <c r="BS78" s="83"/>
      <c r="BT78" s="83"/>
      <c r="BU78" s="83"/>
      <c r="BV78" s="83"/>
      <c r="BW78" s="83"/>
      <c r="BX78" s="83"/>
      <c r="BY78" s="83"/>
      <c r="BZ78" s="83"/>
      <c r="CA78" s="83"/>
      <c r="CB78" s="83"/>
    </row>
    <row r="79" spans="1:80" x14ac:dyDescent="0.25">
      <c r="A79" s="83"/>
      <c r="B79" s="83"/>
      <c r="C79" s="83"/>
      <c r="D79" s="83"/>
      <c r="E79" s="83"/>
      <c r="F79" s="83"/>
      <c r="G79" s="83"/>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c r="BI79" s="83"/>
      <c r="BJ79" s="83"/>
      <c r="BK79" s="83"/>
    </row>
    <row r="80" spans="1:80" x14ac:dyDescent="0.25">
      <c r="A80" s="83"/>
      <c r="B80" s="83"/>
      <c r="C80" s="83"/>
      <c r="D80" s="83"/>
      <c r="E80" s="83"/>
      <c r="F80" s="83"/>
      <c r="G80" s="83"/>
      <c r="H80" s="83"/>
      <c r="I80" s="83"/>
      <c r="J80" s="83"/>
      <c r="K80" s="83"/>
      <c r="L80" s="83"/>
      <c r="M80" s="83"/>
      <c r="N80" s="83"/>
      <c r="O80" s="83"/>
      <c r="P80" s="83"/>
      <c r="Q80" s="83"/>
      <c r="R80" s="83"/>
      <c r="S80" s="83"/>
      <c r="T80" s="83"/>
      <c r="U80" s="83"/>
      <c r="V80" s="83"/>
      <c r="W80" s="83"/>
      <c r="X80" s="83"/>
      <c r="Y80" s="83"/>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c r="BI80" s="83"/>
      <c r="BJ80" s="83"/>
      <c r="BK80" s="83"/>
    </row>
    <row r="81" spans="1:63" x14ac:dyDescent="0.25">
      <c r="A81" s="83"/>
      <c r="B81" s="83"/>
      <c r="C81" s="83"/>
      <c r="D81" s="83"/>
      <c r="E81" s="83"/>
      <c r="F81" s="83"/>
      <c r="G81" s="83"/>
      <c r="H81" s="83"/>
      <c r="I81" s="83"/>
      <c r="J81" s="83"/>
      <c r="K81" s="83"/>
      <c r="L81" s="83"/>
      <c r="M81" s="83"/>
      <c r="N81" s="83"/>
      <c r="O81" s="83"/>
      <c r="P81" s="83"/>
      <c r="Q81" s="83"/>
      <c r="R81" s="83"/>
      <c r="S81" s="83"/>
      <c r="T81" s="83"/>
      <c r="U81" s="83"/>
      <c r="V81" s="83"/>
      <c r="W81" s="83"/>
      <c r="X81" s="83"/>
      <c r="Y81" s="83"/>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c r="BI81" s="83"/>
      <c r="BJ81" s="83"/>
      <c r="BK81" s="83"/>
    </row>
    <row r="82" spans="1:63" x14ac:dyDescent="0.25">
      <c r="A82" s="83"/>
      <c r="B82" s="83"/>
      <c r="C82" s="83"/>
      <c r="D82" s="83"/>
      <c r="E82" s="83"/>
      <c r="F82" s="83"/>
      <c r="G82" s="83"/>
      <c r="H82" s="83"/>
      <c r="I82" s="83"/>
      <c r="J82" s="83"/>
      <c r="K82" s="83"/>
      <c r="L82" s="83"/>
      <c r="M82" s="83"/>
      <c r="N82" s="83"/>
      <c r="O82" s="83"/>
      <c r="P82" s="83"/>
      <c r="Q82" s="83"/>
      <c r="R82" s="83"/>
      <c r="S82" s="83"/>
      <c r="T82" s="83"/>
      <c r="U82" s="83"/>
      <c r="V82" s="83"/>
      <c r="W82" s="83"/>
      <c r="X82" s="83"/>
      <c r="Y82" s="83"/>
      <c r="Z82" s="83"/>
      <c r="AA82" s="83"/>
      <c r="AB82" s="83"/>
      <c r="AC82" s="83"/>
      <c r="AD82" s="83"/>
      <c r="AE82" s="83"/>
      <c r="AF82" s="83"/>
      <c r="AG82" s="83"/>
      <c r="AH82" s="83"/>
      <c r="AI82" s="83"/>
      <c r="AJ82" s="83"/>
      <c r="AK82" s="83"/>
      <c r="AL82" s="83"/>
      <c r="AM82" s="83"/>
      <c r="AN82" s="83"/>
      <c r="AO82" s="83"/>
      <c r="AP82" s="83"/>
      <c r="AQ82" s="83"/>
      <c r="AR82" s="83"/>
      <c r="AS82" s="83"/>
      <c r="AT82" s="83"/>
      <c r="AU82" s="83"/>
      <c r="AV82" s="83"/>
      <c r="AW82" s="83"/>
      <c r="AX82" s="83"/>
      <c r="AY82" s="83"/>
      <c r="AZ82" s="83"/>
      <c r="BA82" s="83"/>
      <c r="BB82" s="83"/>
      <c r="BC82" s="83"/>
      <c r="BD82" s="83"/>
      <c r="BE82" s="83"/>
      <c r="BF82" s="83"/>
      <c r="BG82" s="83"/>
      <c r="BH82" s="83"/>
      <c r="BI82" s="83"/>
      <c r="BJ82" s="83"/>
      <c r="BK82" s="83"/>
    </row>
    <row r="83" spans="1:63" x14ac:dyDescent="0.25">
      <c r="A83" s="83"/>
      <c r="B83" s="83"/>
      <c r="C83" s="83"/>
      <c r="D83" s="83"/>
      <c r="E83" s="83"/>
      <c r="F83" s="83"/>
      <c r="G83" s="83"/>
      <c r="H83" s="83"/>
      <c r="I83" s="83"/>
      <c r="J83" s="83"/>
      <c r="K83" s="83"/>
      <c r="L83" s="83"/>
      <c r="M83" s="83"/>
      <c r="N83" s="83"/>
      <c r="O83" s="83"/>
      <c r="P83" s="83"/>
      <c r="Q83" s="83"/>
      <c r="R83" s="83"/>
      <c r="S83" s="83"/>
      <c r="T83" s="83"/>
      <c r="U83" s="83"/>
      <c r="V83" s="83"/>
      <c r="W83" s="83"/>
      <c r="X83" s="83"/>
      <c r="Y83" s="83"/>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row>
    <row r="84" spans="1:63" x14ac:dyDescent="0.25">
      <c r="A84" s="83"/>
      <c r="B84" s="83"/>
      <c r="C84" s="83"/>
      <c r="D84" s="83"/>
      <c r="E84" s="83"/>
      <c r="F84" s="83"/>
      <c r="G84" s="83"/>
      <c r="H84" s="83"/>
      <c r="I84" s="83"/>
      <c r="J84" s="83"/>
      <c r="K84" s="83"/>
      <c r="L84" s="83"/>
      <c r="M84" s="83"/>
      <c r="N84" s="83"/>
      <c r="O84" s="83"/>
      <c r="P84" s="83"/>
      <c r="Q84" s="83"/>
      <c r="R84" s="83"/>
      <c r="S84" s="83"/>
      <c r="T84" s="83"/>
      <c r="U84" s="83"/>
      <c r="V84" s="83"/>
      <c r="W84" s="83"/>
      <c r="X84" s="83"/>
      <c r="Y84" s="83"/>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row>
    <row r="85" spans="1:63" x14ac:dyDescent="0.25">
      <c r="A85" s="83"/>
      <c r="B85" s="83"/>
      <c r="C85" s="83"/>
      <c r="D85" s="83"/>
      <c r="E85" s="83"/>
      <c r="F85" s="83"/>
      <c r="G85" s="83"/>
      <c r="H85" s="83"/>
      <c r="I85" s="83"/>
      <c r="J85" s="83"/>
      <c r="K85" s="83"/>
      <c r="L85" s="83"/>
      <c r="M85" s="83"/>
      <c r="N85" s="83"/>
      <c r="O85" s="83"/>
      <c r="P85" s="83"/>
      <c r="Q85" s="83"/>
      <c r="R85" s="83"/>
      <c r="S85" s="83"/>
      <c r="T85" s="83"/>
      <c r="U85" s="83"/>
      <c r="V85" s="83"/>
      <c r="W85" s="83"/>
      <c r="X85" s="83"/>
      <c r="Y85" s="83"/>
      <c r="Z85" s="83"/>
      <c r="AA85" s="83"/>
      <c r="AB85" s="83"/>
      <c r="AC85" s="83"/>
      <c r="AD85" s="83"/>
      <c r="AE85" s="83"/>
      <c r="AF85" s="83"/>
      <c r="AG85" s="83"/>
      <c r="AH85" s="83"/>
      <c r="AI85" s="83"/>
      <c r="AJ85" s="83"/>
      <c r="AK85" s="83"/>
      <c r="AL85" s="83"/>
      <c r="AM85" s="83"/>
      <c r="AN85" s="83"/>
      <c r="AO85" s="83"/>
      <c r="AP85" s="83"/>
      <c r="AQ85" s="83"/>
      <c r="AR85" s="83"/>
      <c r="AS85" s="83"/>
      <c r="AT85" s="83"/>
      <c r="AU85" s="83"/>
      <c r="AV85" s="83"/>
      <c r="AW85" s="83"/>
      <c r="AX85" s="83"/>
      <c r="AY85" s="83"/>
      <c r="AZ85" s="83"/>
      <c r="BA85" s="83"/>
      <c r="BB85" s="83"/>
      <c r="BC85" s="83"/>
      <c r="BD85" s="83"/>
      <c r="BE85" s="83"/>
      <c r="BF85" s="83"/>
      <c r="BG85" s="83"/>
      <c r="BH85" s="83"/>
      <c r="BI85" s="83"/>
      <c r="BJ85" s="83"/>
      <c r="BK85" s="83"/>
    </row>
    <row r="86" spans="1:63" x14ac:dyDescent="0.25">
      <c r="A86" s="83"/>
      <c r="B86" s="83"/>
      <c r="C86" s="83"/>
      <c r="D86" s="83"/>
      <c r="E86" s="83"/>
      <c r="F86" s="83"/>
      <c r="G86" s="83"/>
      <c r="H86" s="83"/>
      <c r="I86" s="83"/>
      <c r="J86" s="83"/>
      <c r="K86" s="83"/>
      <c r="L86" s="83"/>
      <c r="M86" s="83"/>
      <c r="N86" s="83"/>
      <c r="O86" s="83"/>
      <c r="P86" s="83"/>
      <c r="Q86" s="83"/>
      <c r="R86" s="83"/>
      <c r="S86" s="83"/>
      <c r="T86" s="83"/>
      <c r="U86" s="83"/>
      <c r="V86" s="83"/>
      <c r="W86" s="83"/>
      <c r="X86" s="83"/>
      <c r="Y86" s="83"/>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row>
    <row r="87" spans="1:63" x14ac:dyDescent="0.25">
      <c r="A87" s="83"/>
      <c r="B87" s="83"/>
      <c r="C87" s="83"/>
      <c r="D87" s="8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row>
    <row r="88" spans="1:63" x14ac:dyDescent="0.25">
      <c r="A88" s="83"/>
      <c r="B88" s="83"/>
      <c r="C88" s="83"/>
      <c r="D88" s="83"/>
      <c r="E88" s="83"/>
      <c r="F88" s="83"/>
      <c r="G88" s="83"/>
      <c r="H88" s="83"/>
      <c r="I88" s="83"/>
      <c r="J88" s="83"/>
      <c r="K88" s="83"/>
      <c r="L88" s="83"/>
      <c r="M88" s="83"/>
      <c r="N88" s="83"/>
      <c r="O88" s="83"/>
      <c r="P88" s="83"/>
      <c r="Q88" s="83"/>
      <c r="R88" s="83"/>
      <c r="S88" s="83"/>
      <c r="T88" s="83"/>
      <c r="U88" s="83"/>
      <c r="V88" s="83"/>
      <c r="W88" s="83"/>
      <c r="X88" s="83"/>
      <c r="Y88" s="83"/>
      <c r="Z88" s="83"/>
      <c r="AA88" s="83"/>
      <c r="AB88" s="83"/>
      <c r="AC88" s="83"/>
      <c r="AD88" s="83"/>
      <c r="AE88" s="83"/>
      <c r="AF88" s="83"/>
      <c r="AG88" s="83"/>
      <c r="AH88" s="83"/>
      <c r="AI88" s="83"/>
      <c r="AJ88" s="83"/>
      <c r="AK88" s="83"/>
      <c r="AL88" s="83"/>
      <c r="AM88" s="83"/>
      <c r="AN88" s="83"/>
      <c r="AO88" s="83"/>
      <c r="AP88" s="83"/>
      <c r="AQ88" s="83"/>
      <c r="AR88" s="83"/>
      <c r="AS88" s="83"/>
      <c r="AT88" s="83"/>
      <c r="AU88" s="83"/>
      <c r="AV88" s="83"/>
      <c r="AW88" s="83"/>
      <c r="AX88" s="83"/>
      <c r="AY88" s="83"/>
      <c r="AZ88" s="83"/>
      <c r="BA88" s="83"/>
      <c r="BB88" s="83"/>
      <c r="BC88" s="83"/>
      <c r="BD88" s="83"/>
      <c r="BE88" s="83"/>
      <c r="BF88" s="83"/>
      <c r="BG88" s="83"/>
      <c r="BH88" s="83"/>
      <c r="BI88" s="83"/>
      <c r="BJ88" s="83"/>
      <c r="BK88" s="83"/>
    </row>
    <row r="89" spans="1:63" x14ac:dyDescent="0.25">
      <c r="A89" s="83"/>
      <c r="B89" s="83"/>
      <c r="C89" s="83"/>
      <c r="D89" s="83"/>
      <c r="E89" s="83"/>
      <c r="F89" s="83"/>
      <c r="G89" s="83"/>
      <c r="H89" s="83"/>
      <c r="I89" s="83"/>
      <c r="J89" s="83"/>
      <c r="K89" s="83"/>
      <c r="L89" s="83"/>
      <c r="M89" s="83"/>
      <c r="N89" s="83"/>
      <c r="O89" s="83"/>
      <c r="P89" s="83"/>
      <c r="Q89" s="83"/>
      <c r="R89" s="83"/>
      <c r="S89" s="83"/>
      <c r="T89" s="83"/>
      <c r="U89" s="83"/>
      <c r="V89" s="83"/>
      <c r="W89" s="83"/>
      <c r="X89" s="83"/>
      <c r="Y89" s="83"/>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c r="BI89" s="83"/>
      <c r="BJ89" s="83"/>
      <c r="BK89" s="83"/>
    </row>
    <row r="90" spans="1:63" x14ac:dyDescent="0.25">
      <c r="A90" s="83"/>
      <c r="B90" s="83"/>
      <c r="C90" s="83"/>
      <c r="D90" s="83"/>
      <c r="E90" s="83"/>
      <c r="F90" s="83"/>
      <c r="G90" s="83"/>
      <c r="H90" s="83"/>
      <c r="I90" s="83"/>
      <c r="J90" s="83"/>
      <c r="K90" s="83"/>
      <c r="L90" s="83"/>
      <c r="M90" s="83"/>
      <c r="N90" s="83"/>
      <c r="O90" s="83"/>
      <c r="P90" s="83"/>
      <c r="Q90" s="83"/>
      <c r="R90" s="83"/>
      <c r="S90" s="83"/>
      <c r="T90" s="83"/>
      <c r="U90" s="83"/>
      <c r="V90" s="83"/>
      <c r="W90" s="83"/>
      <c r="X90" s="83"/>
      <c r="Y90" s="83"/>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c r="BI90" s="83"/>
      <c r="BJ90" s="83"/>
      <c r="BK90" s="83"/>
    </row>
    <row r="91" spans="1:63" x14ac:dyDescent="0.25">
      <c r="A91" s="83"/>
      <c r="B91" s="83"/>
      <c r="C91" s="83"/>
      <c r="D91" s="83"/>
      <c r="E91" s="83"/>
      <c r="F91" s="83"/>
      <c r="G91" s="83"/>
      <c r="H91" s="83"/>
      <c r="I91" s="83"/>
      <c r="J91" s="83"/>
      <c r="K91" s="83"/>
      <c r="L91" s="83"/>
      <c r="M91" s="83"/>
      <c r="N91" s="83"/>
      <c r="O91" s="83"/>
      <c r="P91" s="83"/>
      <c r="Q91" s="83"/>
      <c r="R91" s="83"/>
      <c r="S91" s="83"/>
      <c r="T91" s="83"/>
      <c r="U91" s="83"/>
      <c r="V91" s="83"/>
      <c r="W91" s="83"/>
      <c r="X91" s="83"/>
      <c r="Y91" s="83"/>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c r="BI91" s="83"/>
      <c r="BJ91" s="83"/>
      <c r="BK91" s="83"/>
    </row>
    <row r="92" spans="1:63" x14ac:dyDescent="0.25">
      <c r="A92" s="83"/>
      <c r="B92" s="83"/>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c r="BI92" s="83"/>
      <c r="BJ92" s="83"/>
      <c r="BK92" s="83"/>
    </row>
    <row r="93" spans="1:63" x14ac:dyDescent="0.25">
      <c r="A93" s="83"/>
      <c r="B93" s="83"/>
      <c r="C93" s="83"/>
      <c r="D93" s="83"/>
      <c r="E93" s="83"/>
      <c r="F93" s="83"/>
      <c r="G93" s="83"/>
      <c r="H93" s="83"/>
      <c r="I93" s="83"/>
      <c r="J93" s="83"/>
      <c r="K93" s="83"/>
      <c r="L93" s="83"/>
      <c r="M93" s="83"/>
      <c r="N93" s="83"/>
      <c r="O93" s="83"/>
      <c r="P93" s="83"/>
      <c r="Q93" s="83"/>
      <c r="R93" s="83"/>
      <c r="S93" s="83"/>
      <c r="T93" s="83"/>
      <c r="U93" s="83"/>
      <c r="V93" s="83"/>
      <c r="W93" s="83"/>
      <c r="X93" s="83"/>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83"/>
      <c r="AW93" s="83"/>
      <c r="AX93" s="83"/>
      <c r="AY93" s="83"/>
      <c r="AZ93" s="83"/>
      <c r="BA93" s="83"/>
      <c r="BB93" s="83"/>
      <c r="BC93" s="83"/>
      <c r="BD93" s="83"/>
      <c r="BE93" s="83"/>
      <c r="BF93" s="83"/>
      <c r="BG93" s="83"/>
      <c r="BH93" s="83"/>
      <c r="BI93" s="83"/>
      <c r="BJ93" s="83"/>
      <c r="BK93" s="83"/>
    </row>
    <row r="94" spans="1:63" x14ac:dyDescent="0.25">
      <c r="A94" s="83"/>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c r="BI94" s="83"/>
      <c r="BJ94" s="83"/>
      <c r="BK94" s="83"/>
    </row>
    <row r="95" spans="1:63" x14ac:dyDescent="0.25">
      <c r="A95" s="83"/>
      <c r="B95" s="83"/>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c r="BI95" s="83"/>
      <c r="BJ95" s="83"/>
      <c r="BK95" s="83"/>
    </row>
    <row r="96" spans="1:63" x14ac:dyDescent="0.25">
      <c r="A96" s="83"/>
      <c r="B96" s="83"/>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c r="BI96" s="83"/>
      <c r="BJ96" s="83"/>
      <c r="BK96" s="83"/>
    </row>
    <row r="97" spans="1:63" x14ac:dyDescent="0.25">
      <c r="A97" s="83"/>
      <c r="B97" s="83"/>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c r="BI97" s="83"/>
      <c r="BJ97" s="83"/>
      <c r="BK97" s="83"/>
    </row>
    <row r="98" spans="1:63" x14ac:dyDescent="0.25">
      <c r="A98" s="83"/>
      <c r="B98" s="83"/>
      <c r="C98" s="83"/>
      <c r="D98" s="83"/>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c r="BI98" s="83"/>
      <c r="BJ98" s="83"/>
      <c r="BK98" s="83"/>
    </row>
    <row r="99" spans="1:63" x14ac:dyDescent="0.25">
      <c r="A99" s="83"/>
      <c r="B99" s="83"/>
      <c r="C99" s="83"/>
      <c r="D99" s="83"/>
      <c r="E99" s="83"/>
      <c r="F99" s="83"/>
      <c r="G99" s="83"/>
      <c r="H99" s="83"/>
      <c r="I99" s="83"/>
      <c r="J99" s="83"/>
      <c r="K99" s="83"/>
      <c r="L99" s="83"/>
      <c r="M99" s="83"/>
      <c r="N99" s="83"/>
      <c r="O99" s="83"/>
      <c r="P99" s="83"/>
      <c r="Q99" s="83"/>
      <c r="R99" s="83"/>
      <c r="S99" s="83"/>
      <c r="T99" s="83"/>
      <c r="U99" s="83"/>
      <c r="V99" s="83"/>
      <c r="W99" s="83"/>
      <c r="X99" s="83"/>
      <c r="Y99" s="83"/>
      <c r="Z99" s="83"/>
      <c r="AA99" s="83"/>
      <c r="AB99" s="83"/>
      <c r="AC99" s="83"/>
      <c r="AD99" s="83"/>
      <c r="AE99" s="83"/>
      <c r="AF99" s="83"/>
      <c r="AG99" s="83"/>
      <c r="AH99" s="83"/>
      <c r="AI99" s="83"/>
      <c r="AJ99" s="83"/>
      <c r="AK99" s="83"/>
      <c r="AL99" s="83"/>
      <c r="AM99" s="83"/>
      <c r="AN99" s="83"/>
      <c r="AO99" s="83"/>
      <c r="AP99" s="83"/>
      <c r="AQ99" s="83"/>
      <c r="AR99" s="83"/>
      <c r="AS99" s="83"/>
      <c r="AT99" s="83"/>
      <c r="AU99" s="83"/>
      <c r="AV99" s="83"/>
      <c r="AW99" s="83"/>
      <c r="AX99" s="83"/>
      <c r="AY99" s="83"/>
      <c r="AZ99" s="83"/>
      <c r="BA99" s="83"/>
      <c r="BB99" s="83"/>
      <c r="BC99" s="83"/>
      <c r="BD99" s="83"/>
      <c r="BE99" s="83"/>
      <c r="BF99" s="83"/>
      <c r="BG99" s="83"/>
      <c r="BH99" s="83"/>
      <c r="BI99" s="83"/>
      <c r="BJ99" s="83"/>
      <c r="BK99" s="83"/>
    </row>
    <row r="100" spans="1:63" x14ac:dyDescent="0.25">
      <c r="A100" s="83"/>
      <c r="B100" s="83"/>
      <c r="C100" s="83"/>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c r="BI100" s="83"/>
      <c r="BJ100" s="83"/>
      <c r="BK100" s="83"/>
    </row>
    <row r="101" spans="1:63" x14ac:dyDescent="0.25">
      <c r="A101" s="83"/>
      <c r="B101" s="83"/>
      <c r="C101" s="83"/>
      <c r="D101" s="83"/>
      <c r="E101" s="83"/>
      <c r="F101" s="83"/>
      <c r="G101" s="83"/>
      <c r="H101" s="83"/>
      <c r="I101" s="83"/>
      <c r="J101" s="83"/>
      <c r="K101" s="83"/>
      <c r="L101" s="83"/>
      <c r="M101" s="83"/>
      <c r="N101" s="83"/>
      <c r="O101" s="83"/>
      <c r="P101" s="83"/>
      <c r="Q101" s="83"/>
      <c r="R101" s="83"/>
      <c r="S101" s="83"/>
      <c r="T101" s="83"/>
      <c r="U101" s="83"/>
      <c r="V101" s="83"/>
      <c r="W101" s="83"/>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row>
    <row r="102" spans="1:63" x14ac:dyDescent="0.25">
      <c r="A102" s="83"/>
      <c r="B102" s="83"/>
      <c r="C102" s="83"/>
      <c r="D102" s="83"/>
      <c r="E102" s="83"/>
      <c r="F102" s="83"/>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c r="BI102" s="83"/>
      <c r="BJ102" s="83"/>
      <c r="BK102" s="83"/>
    </row>
    <row r="103" spans="1:63" x14ac:dyDescent="0.25">
      <c r="A103" s="83"/>
      <c r="B103" s="83"/>
      <c r="C103" s="83"/>
      <c r="D103" s="83"/>
      <c r="E103" s="83"/>
      <c r="F103" s="83"/>
      <c r="G103" s="83"/>
      <c r="H103" s="83"/>
      <c r="I103" s="83"/>
      <c r="J103" s="83"/>
      <c r="K103" s="83"/>
      <c r="L103" s="83"/>
      <c r="M103" s="83"/>
      <c r="N103" s="83"/>
      <c r="O103" s="83"/>
      <c r="P103" s="83"/>
      <c r="Q103" s="83"/>
      <c r="R103" s="83"/>
      <c r="S103" s="83"/>
      <c r="T103" s="83"/>
      <c r="U103" s="83"/>
      <c r="V103" s="83"/>
      <c r="W103" s="83"/>
      <c r="X103" s="83"/>
      <c r="Y103" s="83"/>
      <c r="Z103" s="83"/>
      <c r="AA103" s="83"/>
      <c r="AB103" s="83"/>
      <c r="AC103" s="83"/>
      <c r="AD103" s="83"/>
      <c r="AE103" s="83"/>
      <c r="AF103" s="83"/>
      <c r="AG103" s="83"/>
      <c r="AH103" s="83"/>
      <c r="AI103" s="83"/>
      <c r="AJ103" s="83"/>
      <c r="AK103" s="83"/>
      <c r="AL103" s="83"/>
      <c r="AM103" s="83"/>
      <c r="AN103" s="83"/>
      <c r="AO103" s="83"/>
      <c r="AP103" s="83"/>
      <c r="AQ103" s="83"/>
      <c r="AR103" s="83"/>
      <c r="AS103" s="83"/>
      <c r="AT103" s="83"/>
      <c r="AU103" s="83"/>
      <c r="AV103" s="83"/>
      <c r="AW103" s="83"/>
      <c r="AX103" s="83"/>
      <c r="AY103" s="83"/>
      <c r="AZ103" s="83"/>
      <c r="BA103" s="83"/>
      <c r="BB103" s="83"/>
      <c r="BC103" s="83"/>
      <c r="BD103" s="83"/>
      <c r="BE103" s="83"/>
      <c r="BF103" s="83"/>
      <c r="BG103" s="83"/>
      <c r="BH103" s="83"/>
      <c r="BI103" s="83"/>
      <c r="BJ103" s="83"/>
      <c r="BK103" s="83"/>
    </row>
    <row r="104" spans="1:63" x14ac:dyDescent="0.25">
      <c r="A104" s="83"/>
      <c r="B104" s="83"/>
      <c r="C104" s="83"/>
      <c r="D104" s="83"/>
      <c r="E104" s="83"/>
      <c r="F104" s="83"/>
      <c r="G104" s="83"/>
      <c r="H104" s="83"/>
      <c r="I104" s="83"/>
      <c r="J104" s="83"/>
      <c r="K104" s="83"/>
      <c r="L104" s="83"/>
      <c r="M104" s="83"/>
      <c r="N104" s="83"/>
      <c r="O104" s="83"/>
      <c r="P104" s="83"/>
      <c r="Q104" s="83"/>
      <c r="R104" s="83"/>
      <c r="S104" s="83"/>
      <c r="T104" s="83"/>
      <c r="U104" s="83"/>
      <c r="V104" s="83"/>
      <c r="W104" s="83"/>
      <c r="X104" s="83"/>
      <c r="Y104" s="83"/>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3"/>
      <c r="AY104" s="83"/>
      <c r="AZ104" s="83"/>
      <c r="BA104" s="83"/>
      <c r="BB104" s="83"/>
      <c r="BC104" s="83"/>
      <c r="BD104" s="83"/>
      <c r="BE104" s="83"/>
      <c r="BF104" s="83"/>
      <c r="BG104" s="83"/>
      <c r="BH104" s="83"/>
      <c r="BI104" s="83"/>
      <c r="BJ104" s="83"/>
      <c r="BK104" s="83"/>
    </row>
    <row r="105" spans="1:63" x14ac:dyDescent="0.25">
      <c r="A105" s="83"/>
      <c r="B105" s="83"/>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c r="BI105" s="83"/>
      <c r="BJ105" s="83"/>
      <c r="BK105" s="83"/>
    </row>
    <row r="106" spans="1:63" x14ac:dyDescent="0.25">
      <c r="A106" s="83"/>
      <c r="B106" s="83"/>
      <c r="C106" s="83"/>
      <c r="D106" s="83"/>
      <c r="E106" s="83"/>
      <c r="F106" s="83"/>
      <c r="G106" s="83"/>
      <c r="H106" s="83"/>
      <c r="I106" s="83"/>
      <c r="J106" s="83"/>
      <c r="K106" s="83"/>
      <c r="L106" s="83"/>
      <c r="M106" s="83"/>
      <c r="N106" s="83"/>
      <c r="O106" s="83"/>
      <c r="P106" s="83"/>
      <c r="Q106" s="83"/>
      <c r="R106" s="83"/>
      <c r="S106" s="83"/>
      <c r="T106" s="83"/>
      <c r="U106" s="83"/>
      <c r="V106" s="83"/>
      <c r="W106" s="83"/>
      <c r="X106" s="83"/>
      <c r="Y106" s="83"/>
      <c r="Z106" s="83"/>
      <c r="AA106" s="83"/>
      <c r="AB106" s="83"/>
      <c r="AC106" s="83"/>
      <c r="AD106" s="83"/>
      <c r="AE106" s="83"/>
      <c r="AF106" s="83"/>
      <c r="AG106" s="83"/>
      <c r="AH106" s="83"/>
      <c r="AI106" s="83"/>
      <c r="AJ106" s="83"/>
      <c r="AK106" s="83"/>
      <c r="AL106" s="83"/>
      <c r="AM106" s="83"/>
      <c r="AN106" s="83"/>
      <c r="AO106" s="83"/>
      <c r="AP106" s="83"/>
      <c r="AQ106" s="83"/>
      <c r="AR106" s="83"/>
      <c r="AS106" s="83"/>
      <c r="AT106" s="83"/>
      <c r="AU106" s="83"/>
      <c r="AV106" s="83"/>
      <c r="AW106" s="83"/>
      <c r="AX106" s="83"/>
      <c r="AY106" s="83"/>
      <c r="AZ106" s="83"/>
      <c r="BA106" s="83"/>
      <c r="BB106" s="83"/>
      <c r="BC106" s="83"/>
      <c r="BD106" s="83"/>
      <c r="BE106" s="83"/>
      <c r="BF106" s="83"/>
      <c r="BG106" s="83"/>
      <c r="BH106" s="83"/>
      <c r="BI106" s="83"/>
      <c r="BJ106" s="83"/>
      <c r="BK106" s="83"/>
    </row>
    <row r="107" spans="1:63" x14ac:dyDescent="0.25">
      <c r="A107" s="83"/>
      <c r="B107" s="83"/>
      <c r="C107" s="83"/>
      <c r="D107" s="83"/>
      <c r="E107" s="83"/>
      <c r="F107" s="83"/>
      <c r="G107" s="83"/>
      <c r="H107" s="83"/>
      <c r="I107" s="83"/>
      <c r="J107" s="83"/>
      <c r="K107" s="83"/>
      <c r="L107" s="83"/>
      <c r="M107" s="83"/>
      <c r="N107" s="83"/>
      <c r="O107" s="83"/>
      <c r="P107" s="83"/>
      <c r="Q107" s="83"/>
      <c r="R107" s="83"/>
      <c r="S107" s="83"/>
      <c r="T107" s="83"/>
      <c r="U107" s="83"/>
      <c r="V107" s="83"/>
      <c r="W107" s="83"/>
      <c r="X107" s="83"/>
      <c r="Y107" s="83"/>
      <c r="Z107" s="83"/>
      <c r="AA107" s="83"/>
      <c r="AB107" s="83"/>
      <c r="AC107" s="83"/>
      <c r="AD107" s="83"/>
      <c r="AE107" s="83"/>
      <c r="AF107" s="83"/>
      <c r="AG107" s="83"/>
      <c r="AH107" s="83"/>
      <c r="AI107" s="83"/>
      <c r="AJ107" s="83"/>
      <c r="AK107" s="83"/>
      <c r="AL107" s="83"/>
      <c r="AM107" s="83"/>
      <c r="AN107" s="83"/>
      <c r="AO107" s="83"/>
      <c r="AP107" s="83"/>
      <c r="AQ107" s="83"/>
      <c r="AR107" s="83"/>
      <c r="AS107" s="83"/>
      <c r="AT107" s="83"/>
      <c r="AU107" s="83"/>
      <c r="AV107" s="83"/>
      <c r="AW107" s="83"/>
      <c r="AX107" s="83"/>
      <c r="AY107" s="83"/>
      <c r="AZ107" s="83"/>
      <c r="BA107" s="83"/>
      <c r="BB107" s="83"/>
      <c r="BC107" s="83"/>
      <c r="BD107" s="83"/>
      <c r="BE107" s="83"/>
      <c r="BF107" s="83"/>
      <c r="BG107" s="83"/>
      <c r="BH107" s="83"/>
      <c r="BI107" s="83"/>
      <c r="BJ107" s="83"/>
      <c r="BK107" s="83"/>
    </row>
    <row r="108" spans="1:63" x14ac:dyDescent="0.25">
      <c r="A108" s="83"/>
      <c r="B108" s="83"/>
      <c r="C108" s="83"/>
      <c r="D108" s="83"/>
      <c r="E108" s="83"/>
      <c r="F108" s="83"/>
      <c r="G108" s="83"/>
      <c r="H108" s="83"/>
      <c r="I108" s="83"/>
      <c r="J108" s="83"/>
      <c r="K108" s="83"/>
      <c r="L108" s="83"/>
      <c r="M108" s="83"/>
      <c r="N108" s="83"/>
      <c r="O108" s="83"/>
      <c r="P108" s="83"/>
      <c r="Q108" s="83"/>
      <c r="R108" s="83"/>
      <c r="S108" s="83"/>
      <c r="T108" s="83"/>
      <c r="U108" s="83"/>
      <c r="V108" s="83"/>
      <c r="W108" s="83"/>
      <c r="X108" s="83"/>
      <c r="Y108" s="83"/>
      <c r="Z108" s="83"/>
      <c r="AA108" s="83"/>
      <c r="AB108" s="83"/>
      <c r="AC108" s="83"/>
      <c r="AD108" s="83"/>
      <c r="AE108" s="83"/>
      <c r="AF108" s="83"/>
      <c r="AG108" s="83"/>
      <c r="AH108" s="83"/>
      <c r="AI108" s="83"/>
      <c r="AJ108" s="83"/>
      <c r="AK108" s="83"/>
      <c r="AL108" s="83"/>
      <c r="AM108" s="83"/>
      <c r="AN108" s="83"/>
      <c r="AO108" s="83"/>
      <c r="AP108" s="83"/>
      <c r="AQ108" s="83"/>
      <c r="AR108" s="83"/>
      <c r="AS108" s="83"/>
      <c r="AT108" s="83"/>
      <c r="AU108" s="83"/>
      <c r="AV108" s="83"/>
      <c r="AW108" s="83"/>
      <c r="AX108" s="83"/>
      <c r="AY108" s="83"/>
      <c r="AZ108" s="83"/>
      <c r="BA108" s="83"/>
      <c r="BB108" s="83"/>
      <c r="BC108" s="83"/>
      <c r="BD108" s="83"/>
      <c r="BE108" s="83"/>
      <c r="BF108" s="83"/>
      <c r="BG108" s="83"/>
      <c r="BH108" s="83"/>
      <c r="BI108" s="83"/>
      <c r="BJ108" s="83"/>
      <c r="BK108" s="83"/>
    </row>
    <row r="109" spans="1:63" x14ac:dyDescent="0.25">
      <c r="A109" s="83"/>
      <c r="B109" s="83"/>
      <c r="C109" s="83"/>
      <c r="D109" s="83"/>
      <c r="E109" s="83"/>
      <c r="F109" s="83"/>
      <c r="G109" s="83"/>
      <c r="H109" s="83"/>
      <c r="I109" s="83"/>
      <c r="J109" s="83"/>
      <c r="K109" s="83"/>
      <c r="L109" s="83"/>
      <c r="M109" s="83"/>
      <c r="N109" s="83"/>
      <c r="O109" s="83"/>
      <c r="P109" s="83"/>
      <c r="Q109" s="83"/>
      <c r="R109" s="83"/>
      <c r="S109" s="83"/>
      <c r="T109" s="83"/>
      <c r="U109" s="83"/>
      <c r="V109" s="83"/>
      <c r="W109" s="83"/>
      <c r="X109" s="83"/>
      <c r="Y109" s="83"/>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c r="BI109" s="83"/>
      <c r="BJ109" s="83"/>
      <c r="BK109" s="83"/>
    </row>
    <row r="110" spans="1:63" x14ac:dyDescent="0.25">
      <c r="A110" s="83"/>
      <c r="B110" s="83"/>
      <c r="C110" s="83"/>
      <c r="D110" s="83"/>
      <c r="E110" s="83"/>
      <c r="F110" s="83"/>
      <c r="G110" s="83"/>
      <c r="H110" s="83"/>
      <c r="I110" s="83"/>
      <c r="J110" s="83"/>
      <c r="K110" s="83"/>
      <c r="L110" s="83"/>
      <c r="M110" s="83"/>
      <c r="N110" s="83"/>
      <c r="O110" s="83"/>
      <c r="P110" s="83"/>
      <c r="Q110" s="83"/>
      <c r="R110" s="83"/>
      <c r="S110" s="83"/>
      <c r="T110" s="83"/>
      <c r="U110" s="83"/>
      <c r="V110" s="83"/>
      <c r="W110" s="83"/>
      <c r="X110" s="83"/>
      <c r="Y110" s="83"/>
      <c r="Z110" s="83"/>
      <c r="AA110" s="83"/>
      <c r="AB110" s="83"/>
      <c r="AC110" s="83"/>
      <c r="AD110" s="83"/>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c r="BI110" s="83"/>
      <c r="BJ110" s="83"/>
      <c r="BK110" s="83"/>
    </row>
    <row r="111" spans="1:63" x14ac:dyDescent="0.25">
      <c r="A111" s="83"/>
      <c r="B111" s="83"/>
      <c r="C111" s="83"/>
      <c r="D111" s="83"/>
      <c r="E111" s="83"/>
      <c r="F111" s="83"/>
      <c r="G111" s="83"/>
      <c r="H111" s="83"/>
      <c r="I111" s="83"/>
      <c r="J111" s="83"/>
      <c r="K111" s="83"/>
      <c r="L111" s="83"/>
      <c r="M111" s="83"/>
      <c r="N111" s="83"/>
      <c r="O111" s="83"/>
      <c r="P111" s="83"/>
      <c r="Q111" s="83"/>
      <c r="R111" s="83"/>
      <c r="S111" s="83"/>
      <c r="T111" s="83"/>
      <c r="U111" s="83"/>
      <c r="V111" s="83"/>
      <c r="W111" s="83"/>
      <c r="X111" s="83"/>
      <c r="Y111" s="83"/>
      <c r="Z111" s="83"/>
      <c r="AA111" s="83"/>
      <c r="AB111" s="83"/>
      <c r="AC111" s="83"/>
      <c r="AD111" s="83"/>
      <c r="AE111" s="83"/>
      <c r="AF111" s="83"/>
      <c r="AG111" s="83"/>
      <c r="AH111" s="83"/>
      <c r="AI111" s="83"/>
      <c r="AJ111" s="83"/>
      <c r="AK111" s="83"/>
      <c r="AL111" s="83"/>
      <c r="AM111" s="83"/>
      <c r="AN111" s="83"/>
      <c r="AO111" s="83"/>
      <c r="AP111" s="83"/>
      <c r="AQ111" s="83"/>
      <c r="AR111" s="83"/>
      <c r="AS111" s="83"/>
      <c r="AT111" s="83"/>
      <c r="AU111" s="83"/>
      <c r="AV111" s="83"/>
      <c r="AW111" s="83"/>
      <c r="AX111" s="83"/>
      <c r="AY111" s="83"/>
      <c r="AZ111" s="83"/>
      <c r="BA111" s="83"/>
      <c r="BB111" s="83"/>
      <c r="BC111" s="83"/>
      <c r="BD111" s="83"/>
      <c r="BE111" s="83"/>
      <c r="BF111" s="83"/>
      <c r="BG111" s="83"/>
      <c r="BH111" s="83"/>
      <c r="BI111" s="83"/>
      <c r="BJ111" s="83"/>
      <c r="BK111" s="83"/>
    </row>
    <row r="112" spans="1:63" x14ac:dyDescent="0.25">
      <c r="A112" s="83"/>
      <c r="B112" s="83"/>
      <c r="C112" s="83"/>
      <c r="D112" s="83"/>
      <c r="E112" s="83"/>
      <c r="F112" s="83"/>
      <c r="G112" s="83"/>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c r="AG112" s="83"/>
      <c r="AH112" s="83"/>
      <c r="AI112" s="83"/>
      <c r="AJ112" s="83"/>
      <c r="AK112" s="83"/>
      <c r="AL112" s="83"/>
      <c r="AM112" s="83"/>
      <c r="AN112" s="83"/>
      <c r="AO112" s="83"/>
      <c r="AP112" s="83"/>
      <c r="AQ112" s="83"/>
      <c r="AR112" s="83"/>
      <c r="AS112" s="83"/>
      <c r="AT112" s="83"/>
      <c r="AU112" s="83"/>
      <c r="AV112" s="83"/>
      <c r="AW112" s="83"/>
      <c r="AX112" s="83"/>
      <c r="AY112" s="83"/>
      <c r="AZ112" s="83"/>
      <c r="BA112" s="83"/>
      <c r="BB112" s="83"/>
      <c r="BC112" s="83"/>
      <c r="BD112" s="83"/>
      <c r="BE112" s="83"/>
      <c r="BF112" s="83"/>
      <c r="BG112" s="83"/>
      <c r="BH112" s="83"/>
      <c r="BI112" s="83"/>
      <c r="BJ112" s="83"/>
      <c r="BK112" s="83"/>
    </row>
    <row r="113" spans="1:63" x14ac:dyDescent="0.25">
      <c r="A113" s="83"/>
      <c r="B113" s="83"/>
      <c r="C113" s="83"/>
      <c r="D113" s="83"/>
      <c r="E113" s="83"/>
      <c r="F113" s="83"/>
      <c r="G113" s="83"/>
      <c r="H113" s="83"/>
      <c r="I113" s="83"/>
      <c r="J113" s="83"/>
      <c r="K113" s="83"/>
      <c r="L113" s="83"/>
      <c r="M113" s="83"/>
      <c r="N113" s="83"/>
      <c r="O113" s="83"/>
      <c r="P113" s="83"/>
      <c r="Q113" s="83"/>
      <c r="R113" s="83"/>
      <c r="S113" s="83"/>
      <c r="T113" s="83"/>
      <c r="U113" s="83"/>
      <c r="V113" s="83"/>
      <c r="W113" s="83"/>
      <c r="X113" s="83"/>
      <c r="Y113" s="83"/>
      <c r="Z113" s="83"/>
      <c r="AA113" s="83"/>
      <c r="AB113" s="83"/>
      <c r="AC113" s="83"/>
      <c r="AD113" s="83"/>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c r="BI113" s="83"/>
      <c r="BJ113" s="83"/>
      <c r="BK113" s="83"/>
    </row>
    <row r="114" spans="1:63" x14ac:dyDescent="0.25">
      <c r="A114" s="83"/>
      <c r="B114" s="83"/>
      <c r="C114" s="83"/>
      <c r="D114" s="83"/>
      <c r="E114" s="83"/>
      <c r="F114" s="83"/>
      <c r="G114" s="83"/>
      <c r="H114" s="83"/>
      <c r="I114" s="83"/>
      <c r="J114" s="83"/>
      <c r="K114" s="83"/>
      <c r="L114" s="83"/>
      <c r="M114" s="83"/>
      <c r="N114" s="83"/>
      <c r="O114" s="83"/>
      <c r="P114" s="83"/>
      <c r="Q114" s="83"/>
      <c r="R114" s="83"/>
      <c r="S114" s="83"/>
      <c r="T114" s="83"/>
      <c r="U114" s="83"/>
      <c r="V114" s="83"/>
      <c r="W114" s="83"/>
      <c r="X114" s="83"/>
      <c r="Y114" s="83"/>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c r="BI114" s="83"/>
      <c r="BJ114" s="83"/>
      <c r="BK114" s="83"/>
    </row>
    <row r="115" spans="1:63" x14ac:dyDescent="0.25">
      <c r="A115" s="83"/>
      <c r="B115" s="83"/>
      <c r="C115" s="83"/>
      <c r="D115" s="83"/>
      <c r="E115" s="83"/>
      <c r="F115" s="83"/>
      <c r="G115" s="83"/>
      <c r="H115" s="83"/>
      <c r="I115" s="83"/>
      <c r="J115" s="83"/>
      <c r="K115" s="83"/>
      <c r="L115" s="83"/>
      <c r="M115" s="83"/>
      <c r="N115" s="83"/>
      <c r="O115" s="83"/>
      <c r="P115" s="83"/>
      <c r="Q115" s="83"/>
      <c r="R115" s="83"/>
      <c r="S115" s="83"/>
      <c r="T115" s="83"/>
      <c r="U115" s="83"/>
      <c r="V115" s="83"/>
      <c r="W115" s="83"/>
      <c r="X115" s="83"/>
      <c r="Y115" s="83"/>
      <c r="Z115" s="83"/>
      <c r="AA115" s="83"/>
      <c r="AB115" s="83"/>
      <c r="AC115" s="83"/>
      <c r="AD115" s="83"/>
      <c r="AE115" s="83"/>
      <c r="AF115" s="83"/>
      <c r="AG115" s="83"/>
      <c r="AH115" s="83"/>
      <c r="AI115" s="83"/>
      <c r="AJ115" s="83"/>
      <c r="AK115" s="83"/>
      <c r="AL115" s="83"/>
      <c r="AM115" s="83"/>
      <c r="AN115" s="83"/>
      <c r="AO115" s="83"/>
      <c r="AP115" s="83"/>
      <c r="AQ115" s="83"/>
      <c r="AR115" s="83"/>
      <c r="AS115" s="83"/>
      <c r="AT115" s="83"/>
      <c r="AU115" s="83"/>
      <c r="AV115" s="83"/>
      <c r="AW115" s="83"/>
      <c r="AX115" s="83"/>
      <c r="AY115" s="83"/>
      <c r="AZ115" s="83"/>
      <c r="BA115" s="83"/>
      <c r="BB115" s="83"/>
      <c r="BC115" s="83"/>
      <c r="BD115" s="83"/>
      <c r="BE115" s="83"/>
      <c r="BF115" s="83"/>
      <c r="BG115" s="83"/>
      <c r="BH115" s="83"/>
      <c r="BI115" s="83"/>
      <c r="BJ115" s="83"/>
      <c r="BK115" s="83"/>
    </row>
    <row r="116" spans="1:63" x14ac:dyDescent="0.25">
      <c r="A116" s="83"/>
      <c r="B116" s="83"/>
      <c r="C116" s="83"/>
      <c r="D116" s="83"/>
      <c r="E116" s="83"/>
      <c r="F116" s="83"/>
      <c r="G116" s="83"/>
      <c r="H116" s="83"/>
      <c r="I116" s="83"/>
      <c r="J116" s="83"/>
      <c r="K116" s="83"/>
      <c r="L116" s="83"/>
      <c r="M116" s="83"/>
      <c r="N116" s="83"/>
      <c r="O116" s="83"/>
      <c r="P116" s="83"/>
      <c r="Q116" s="83"/>
      <c r="R116" s="83"/>
      <c r="S116" s="83"/>
      <c r="T116" s="83"/>
      <c r="U116" s="83"/>
      <c r="V116" s="83"/>
      <c r="W116" s="83"/>
      <c r="X116" s="83"/>
      <c r="Y116" s="83"/>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c r="BI116" s="83"/>
      <c r="BJ116" s="83"/>
      <c r="BK116" s="83"/>
    </row>
    <row r="117" spans="1:63" x14ac:dyDescent="0.25">
      <c r="A117" s="83"/>
      <c r="B117" s="83"/>
      <c r="C117" s="83"/>
      <c r="D117" s="83"/>
      <c r="E117" s="83"/>
      <c r="F117" s="83"/>
      <c r="G117" s="83"/>
      <c r="H117" s="83"/>
      <c r="I117" s="83"/>
      <c r="J117" s="83"/>
      <c r="K117" s="83"/>
      <c r="L117" s="83"/>
      <c r="M117" s="83"/>
      <c r="N117" s="83"/>
      <c r="O117" s="83"/>
      <c r="P117" s="83"/>
      <c r="Q117" s="83"/>
      <c r="R117" s="83"/>
      <c r="S117" s="83"/>
      <c r="T117" s="83"/>
      <c r="U117" s="83"/>
      <c r="V117" s="83"/>
      <c r="W117" s="83"/>
      <c r="X117" s="83"/>
      <c r="Y117" s="83"/>
      <c r="Z117" s="83"/>
      <c r="AA117" s="83"/>
      <c r="AB117" s="83"/>
      <c r="AC117" s="83"/>
      <c r="AD117" s="83"/>
      <c r="AE117" s="83"/>
      <c r="AF117" s="83"/>
      <c r="AG117" s="83"/>
      <c r="AH117" s="8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BH117" s="83"/>
      <c r="BI117" s="83"/>
      <c r="BJ117" s="83"/>
      <c r="BK117" s="83"/>
    </row>
    <row r="118" spans="1:63" x14ac:dyDescent="0.25">
      <c r="A118" s="83"/>
      <c r="B118" s="83"/>
      <c r="C118" s="83"/>
      <c r="D118" s="83"/>
      <c r="E118" s="83"/>
      <c r="F118" s="83"/>
      <c r="G118" s="83"/>
      <c r="H118" s="83"/>
      <c r="I118" s="83"/>
      <c r="J118" s="83"/>
      <c r="K118" s="83"/>
      <c r="L118" s="83"/>
      <c r="M118" s="83"/>
      <c r="N118" s="83"/>
      <c r="O118" s="83"/>
      <c r="P118" s="83"/>
      <c r="Q118" s="83"/>
      <c r="R118" s="83"/>
      <c r="S118" s="83"/>
      <c r="T118" s="83"/>
      <c r="U118" s="83"/>
      <c r="V118" s="83"/>
      <c r="W118" s="83"/>
      <c r="X118" s="83"/>
      <c r="Y118" s="83"/>
      <c r="Z118" s="83"/>
      <c r="AA118" s="83"/>
      <c r="AB118" s="83"/>
      <c r="AC118" s="83"/>
      <c r="AD118" s="83"/>
      <c r="AE118" s="83"/>
      <c r="AF118" s="83"/>
      <c r="AG118" s="83"/>
      <c r="AH118" s="83"/>
      <c r="AI118" s="83"/>
      <c r="AJ118" s="83"/>
      <c r="AK118" s="83"/>
      <c r="AL118" s="83"/>
      <c r="AM118" s="83"/>
      <c r="AN118" s="83"/>
      <c r="AO118" s="83"/>
      <c r="AP118" s="83"/>
      <c r="AQ118" s="83"/>
      <c r="AR118" s="83"/>
      <c r="AS118" s="83"/>
      <c r="AT118" s="83"/>
      <c r="AU118" s="83"/>
      <c r="AV118" s="83"/>
      <c r="AW118" s="83"/>
      <c r="AX118" s="83"/>
      <c r="AY118" s="83"/>
      <c r="AZ118" s="83"/>
      <c r="BA118" s="83"/>
      <c r="BB118" s="83"/>
      <c r="BC118" s="83"/>
      <c r="BD118" s="83"/>
      <c r="BE118" s="83"/>
      <c r="BF118" s="83"/>
      <c r="BG118" s="83"/>
      <c r="BH118" s="83"/>
      <c r="BI118" s="83"/>
      <c r="BJ118" s="83"/>
      <c r="BK118" s="83"/>
    </row>
    <row r="119" spans="1:63" x14ac:dyDescent="0.25">
      <c r="A119" s="83"/>
      <c r="B119" s="83"/>
      <c r="C119" s="83"/>
      <c r="D119" s="83"/>
      <c r="E119" s="83"/>
      <c r="F119" s="83"/>
      <c r="G119" s="83"/>
      <c r="H119" s="83"/>
      <c r="I119" s="83"/>
      <c r="J119" s="83"/>
      <c r="K119" s="83"/>
      <c r="L119" s="83"/>
      <c r="M119" s="83"/>
      <c r="N119" s="83"/>
      <c r="O119" s="83"/>
      <c r="P119" s="83"/>
      <c r="Q119" s="83"/>
      <c r="R119" s="83"/>
      <c r="S119" s="83"/>
      <c r="T119" s="83"/>
      <c r="U119" s="83"/>
      <c r="V119" s="83"/>
      <c r="W119" s="83"/>
      <c r="X119" s="83"/>
      <c r="Y119" s="83"/>
      <c r="Z119" s="83"/>
      <c r="AA119" s="83"/>
      <c r="AB119" s="83"/>
      <c r="AC119" s="83"/>
      <c r="AD119" s="83"/>
      <c r="AE119" s="83"/>
      <c r="AF119" s="83"/>
      <c r="AG119" s="83"/>
      <c r="AH119" s="83"/>
      <c r="AI119" s="83"/>
      <c r="AJ119" s="83"/>
      <c r="AK119" s="83"/>
      <c r="AL119" s="83"/>
      <c r="AM119" s="83"/>
      <c r="AN119" s="83"/>
      <c r="AO119" s="83"/>
      <c r="AP119" s="83"/>
      <c r="AQ119" s="83"/>
      <c r="AR119" s="83"/>
      <c r="AS119" s="83"/>
      <c r="AT119" s="83"/>
      <c r="AU119" s="83"/>
      <c r="AV119" s="83"/>
      <c r="AW119" s="83"/>
      <c r="AX119" s="83"/>
      <c r="AY119" s="83"/>
      <c r="AZ119" s="83"/>
      <c r="BA119" s="83"/>
      <c r="BB119" s="83"/>
      <c r="BC119" s="83"/>
      <c r="BD119" s="83"/>
      <c r="BE119" s="83"/>
      <c r="BF119" s="83"/>
      <c r="BG119" s="83"/>
      <c r="BH119" s="83"/>
      <c r="BI119" s="83"/>
      <c r="BJ119" s="83"/>
      <c r="BK119" s="83"/>
    </row>
    <row r="120" spans="1:63" x14ac:dyDescent="0.25">
      <c r="A120" s="83"/>
      <c r="B120" s="83"/>
      <c r="C120" s="83"/>
      <c r="D120" s="83"/>
      <c r="E120" s="83"/>
      <c r="F120" s="83"/>
      <c r="G120" s="83"/>
      <c r="H120" s="83"/>
      <c r="I120" s="83"/>
      <c r="J120" s="83"/>
      <c r="K120" s="83"/>
      <c r="L120" s="83"/>
      <c r="M120" s="83"/>
      <c r="N120" s="83"/>
      <c r="O120" s="83"/>
      <c r="P120" s="83"/>
      <c r="Q120" s="83"/>
      <c r="R120" s="83"/>
      <c r="S120" s="83"/>
      <c r="T120" s="83"/>
      <c r="U120" s="83"/>
      <c r="V120" s="83"/>
      <c r="W120" s="83"/>
      <c r="X120" s="83"/>
      <c r="Y120" s="83"/>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c r="BI120" s="83"/>
      <c r="BJ120" s="83"/>
      <c r="BK120" s="83"/>
    </row>
    <row r="121" spans="1:63" x14ac:dyDescent="0.25">
      <c r="A121" s="83"/>
      <c r="B121" s="83"/>
      <c r="C121" s="83"/>
      <c r="D121" s="83"/>
      <c r="E121" s="83"/>
      <c r="F121" s="83"/>
      <c r="G121" s="83"/>
      <c r="H121" s="83"/>
      <c r="I121" s="83"/>
      <c r="J121" s="83"/>
      <c r="K121" s="83"/>
      <c r="L121" s="83"/>
      <c r="M121" s="83"/>
      <c r="N121" s="83"/>
      <c r="O121" s="83"/>
      <c r="P121" s="83"/>
      <c r="Q121" s="83"/>
      <c r="R121" s="83"/>
      <c r="S121" s="83"/>
      <c r="T121" s="83"/>
      <c r="U121" s="83"/>
      <c r="V121" s="83"/>
      <c r="W121" s="83"/>
      <c r="X121" s="83"/>
      <c r="Y121" s="83"/>
      <c r="Z121" s="83"/>
      <c r="AA121" s="83"/>
      <c r="AB121" s="83"/>
      <c r="AC121" s="83"/>
      <c r="AD121" s="83"/>
      <c r="AE121" s="83"/>
      <c r="AF121" s="83"/>
      <c r="AG121" s="83"/>
      <c r="AH121" s="83"/>
      <c r="AI121" s="83"/>
      <c r="AJ121" s="83"/>
      <c r="AK121" s="83"/>
      <c r="AL121" s="83"/>
      <c r="AM121" s="83"/>
      <c r="AN121" s="83"/>
      <c r="AO121" s="83"/>
      <c r="AP121" s="83"/>
      <c r="AQ121" s="83"/>
      <c r="AR121" s="83"/>
      <c r="AS121" s="83"/>
      <c r="AT121" s="83"/>
      <c r="AU121" s="83"/>
      <c r="AV121" s="83"/>
      <c r="AW121" s="83"/>
      <c r="AX121" s="83"/>
      <c r="AY121" s="83"/>
      <c r="AZ121" s="83"/>
      <c r="BA121" s="83"/>
      <c r="BB121" s="83"/>
      <c r="BC121" s="83"/>
      <c r="BD121" s="83"/>
      <c r="BE121" s="83"/>
      <c r="BF121" s="83"/>
      <c r="BG121" s="83"/>
      <c r="BH121" s="83"/>
      <c r="BI121" s="83"/>
      <c r="BJ121" s="83"/>
      <c r="BK121" s="83"/>
    </row>
    <row r="122" spans="1:63" x14ac:dyDescent="0.25">
      <c r="B122" s="83"/>
      <c r="C122" s="83"/>
      <c r="D122" s="83"/>
      <c r="E122" s="83"/>
      <c r="F122" s="83"/>
      <c r="G122" s="83"/>
      <c r="H122" s="83"/>
      <c r="I122" s="83"/>
      <c r="J122" s="83"/>
      <c r="K122" s="83"/>
      <c r="L122" s="83"/>
      <c r="M122" s="83"/>
      <c r="N122" s="83"/>
      <c r="O122" s="83"/>
      <c r="P122" s="83"/>
      <c r="Q122" s="83"/>
      <c r="R122" s="83"/>
      <c r="S122" s="83"/>
      <c r="T122" s="83"/>
      <c r="U122" s="83"/>
      <c r="V122" s="83"/>
      <c r="W122" s="83"/>
      <c r="X122" s="83"/>
      <c r="Y122" s="83"/>
      <c r="Z122" s="83"/>
      <c r="AA122" s="83"/>
      <c r="AB122" s="83"/>
      <c r="AC122" s="83"/>
      <c r="AD122" s="83"/>
      <c r="AE122" s="83"/>
      <c r="AF122" s="83"/>
      <c r="AG122" s="83"/>
      <c r="AH122" s="83"/>
      <c r="AI122" s="83"/>
      <c r="AJ122" s="83"/>
      <c r="AK122" s="83"/>
      <c r="AL122" s="83"/>
      <c r="AM122" s="83"/>
      <c r="AN122" s="83"/>
      <c r="AO122" s="83"/>
      <c r="AP122" s="83"/>
      <c r="AQ122" s="83"/>
      <c r="AR122" s="83"/>
      <c r="AS122" s="83"/>
      <c r="AT122" s="83"/>
      <c r="AU122" s="83"/>
      <c r="AV122" s="83"/>
      <c r="AW122" s="83"/>
      <c r="AX122" s="83"/>
      <c r="AY122" s="83"/>
      <c r="AZ122" s="83"/>
      <c r="BA122" s="83"/>
      <c r="BB122" s="83"/>
      <c r="BC122" s="83"/>
      <c r="BD122" s="83"/>
      <c r="BE122" s="83"/>
      <c r="BF122" s="83"/>
      <c r="BG122" s="83"/>
      <c r="BH122" s="83"/>
      <c r="BI122" s="83"/>
      <c r="BJ122" s="83"/>
      <c r="BK122" s="83"/>
    </row>
    <row r="123" spans="1:63" x14ac:dyDescent="0.25">
      <c r="B123" s="83"/>
      <c r="C123" s="83"/>
      <c r="D123" s="83"/>
      <c r="E123" s="83"/>
      <c r="F123" s="83"/>
      <c r="G123" s="83"/>
      <c r="H123" s="83"/>
      <c r="I123" s="83"/>
      <c r="J123" s="83"/>
      <c r="K123" s="83"/>
      <c r="L123" s="83"/>
      <c r="M123" s="83"/>
      <c r="N123" s="83"/>
      <c r="O123" s="83"/>
      <c r="P123" s="83"/>
      <c r="Q123" s="83"/>
      <c r="R123" s="83"/>
      <c r="S123" s="83"/>
      <c r="T123" s="83"/>
      <c r="U123" s="83"/>
      <c r="V123" s="83"/>
      <c r="W123" s="83"/>
      <c r="X123" s="83"/>
      <c r="Y123" s="83"/>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c r="BI123" s="83"/>
      <c r="BJ123" s="83"/>
      <c r="BK123" s="83"/>
    </row>
    <row r="124" spans="1:63" x14ac:dyDescent="0.25">
      <c r="B124" s="83"/>
      <c r="C124" s="83"/>
      <c r="D124" s="83"/>
      <c r="E124" s="83"/>
      <c r="F124" s="83"/>
      <c r="G124" s="83"/>
      <c r="H124" s="83"/>
      <c r="I124" s="83"/>
      <c r="J124" s="83"/>
      <c r="K124" s="83"/>
      <c r="L124" s="83"/>
      <c r="M124" s="83"/>
      <c r="N124" s="83"/>
      <c r="O124" s="83"/>
      <c r="P124" s="83"/>
      <c r="Q124" s="83"/>
      <c r="R124" s="83"/>
      <c r="S124" s="83"/>
      <c r="T124" s="83"/>
      <c r="U124" s="83"/>
      <c r="V124" s="83"/>
      <c r="W124" s="83"/>
      <c r="X124" s="83"/>
      <c r="Y124" s="83"/>
      <c r="Z124" s="83"/>
      <c r="AA124" s="83"/>
      <c r="AB124" s="83"/>
      <c r="AC124" s="83"/>
      <c r="AD124" s="83"/>
      <c r="AE124" s="83"/>
      <c r="AF124" s="83"/>
      <c r="AG124" s="83"/>
      <c r="AH124" s="83"/>
      <c r="AI124" s="83"/>
      <c r="AJ124" s="83"/>
      <c r="AK124" s="83"/>
      <c r="AL124" s="83"/>
      <c r="AM124" s="83"/>
      <c r="AN124" s="83"/>
      <c r="AO124" s="83"/>
      <c r="AP124" s="83"/>
      <c r="AQ124" s="83"/>
      <c r="AR124" s="83"/>
      <c r="AS124" s="83"/>
      <c r="AT124" s="83"/>
      <c r="AU124" s="83"/>
      <c r="AV124" s="83"/>
      <c r="AW124" s="83"/>
      <c r="AX124" s="83"/>
      <c r="AY124" s="83"/>
      <c r="AZ124" s="83"/>
      <c r="BA124" s="83"/>
      <c r="BB124" s="83"/>
      <c r="BC124" s="83"/>
      <c r="BD124" s="83"/>
      <c r="BE124" s="83"/>
      <c r="BF124" s="83"/>
      <c r="BG124" s="83"/>
      <c r="BH124" s="83"/>
      <c r="BI124" s="83"/>
      <c r="BJ124" s="83"/>
      <c r="BK124" s="83"/>
    </row>
    <row r="125" spans="1:63" x14ac:dyDescent="0.25">
      <c r="B125" s="83"/>
      <c r="C125" s="83"/>
      <c r="D125" s="83"/>
      <c r="E125" s="83"/>
      <c r="F125" s="83"/>
      <c r="G125" s="83"/>
      <c r="H125" s="83"/>
      <c r="I125" s="83"/>
      <c r="J125" s="83"/>
      <c r="K125" s="83"/>
      <c r="L125" s="83"/>
      <c r="M125" s="83"/>
      <c r="N125" s="83"/>
      <c r="O125" s="83"/>
      <c r="P125" s="83"/>
      <c r="Q125" s="83"/>
      <c r="R125" s="83"/>
      <c r="S125" s="83"/>
      <c r="T125" s="83"/>
      <c r="U125" s="83"/>
      <c r="V125" s="83"/>
      <c r="W125" s="83"/>
      <c r="X125" s="83"/>
      <c r="Y125" s="83"/>
      <c r="Z125" s="83"/>
      <c r="AA125" s="83"/>
      <c r="AB125" s="83"/>
      <c r="AC125" s="83"/>
      <c r="AD125" s="83"/>
      <c r="AE125" s="83"/>
      <c r="AF125" s="83"/>
      <c r="AG125" s="83"/>
      <c r="AH125" s="83"/>
      <c r="AI125" s="83"/>
      <c r="AJ125" s="83"/>
      <c r="AK125" s="83"/>
      <c r="AL125" s="83"/>
      <c r="AM125" s="83"/>
      <c r="AN125" s="83"/>
      <c r="AO125" s="83"/>
      <c r="AP125" s="83"/>
      <c r="AQ125" s="83"/>
      <c r="AR125" s="83"/>
      <c r="AS125" s="83"/>
      <c r="AT125" s="83"/>
      <c r="AU125" s="83"/>
      <c r="AV125" s="83"/>
      <c r="AW125" s="83"/>
      <c r="AX125" s="83"/>
      <c r="AY125" s="83"/>
      <c r="AZ125" s="83"/>
      <c r="BA125" s="83"/>
      <c r="BB125" s="83"/>
      <c r="BC125" s="83"/>
      <c r="BD125" s="83"/>
      <c r="BE125" s="83"/>
      <c r="BF125" s="83"/>
      <c r="BG125" s="83"/>
      <c r="BH125" s="83"/>
      <c r="BI125" s="83"/>
      <c r="BJ125" s="83"/>
      <c r="BK125" s="83"/>
    </row>
    <row r="126" spans="1:63" x14ac:dyDescent="0.25">
      <c r="B126" s="83"/>
      <c r="C126" s="83"/>
      <c r="D126" s="83"/>
      <c r="E126" s="83"/>
      <c r="F126" s="83"/>
      <c r="G126" s="83"/>
      <c r="H126" s="83"/>
      <c r="I126" s="83"/>
      <c r="J126" s="83"/>
      <c r="K126" s="83"/>
      <c r="L126" s="83"/>
      <c r="M126" s="83"/>
      <c r="N126" s="83"/>
      <c r="O126" s="83"/>
      <c r="P126" s="83"/>
      <c r="Q126" s="83"/>
      <c r="R126" s="83"/>
      <c r="S126" s="83"/>
      <c r="T126" s="83"/>
      <c r="U126" s="83"/>
      <c r="V126" s="83"/>
      <c r="W126" s="83"/>
      <c r="X126" s="83"/>
      <c r="Y126" s="83"/>
      <c r="Z126" s="83"/>
      <c r="AA126" s="83"/>
      <c r="AB126" s="83"/>
      <c r="AC126" s="83"/>
      <c r="AD126" s="83"/>
      <c r="AE126" s="83"/>
      <c r="AF126" s="83"/>
      <c r="AG126" s="83"/>
      <c r="AH126" s="83"/>
      <c r="AI126" s="83"/>
      <c r="AJ126" s="83"/>
      <c r="AK126" s="83"/>
      <c r="AL126" s="83"/>
      <c r="AM126" s="83"/>
      <c r="AN126" s="83"/>
      <c r="AO126" s="83"/>
      <c r="AP126" s="83"/>
      <c r="AQ126" s="83"/>
      <c r="AR126" s="83"/>
      <c r="AS126" s="83"/>
      <c r="AT126" s="83"/>
      <c r="AU126" s="83"/>
      <c r="AV126" s="83"/>
      <c r="AW126" s="83"/>
      <c r="AX126" s="83"/>
      <c r="AY126" s="83"/>
      <c r="AZ126" s="83"/>
      <c r="BA126" s="83"/>
      <c r="BB126" s="83"/>
      <c r="BC126" s="83"/>
      <c r="BD126" s="83"/>
      <c r="BE126" s="83"/>
      <c r="BF126" s="83"/>
      <c r="BG126" s="83"/>
      <c r="BH126" s="83"/>
      <c r="BI126" s="83"/>
      <c r="BJ126" s="83"/>
      <c r="BK126" s="83"/>
    </row>
    <row r="127" spans="1:63" x14ac:dyDescent="0.25">
      <c r="B127" s="83"/>
      <c r="C127" s="83"/>
      <c r="D127" s="83"/>
      <c r="E127" s="83"/>
      <c r="F127" s="83"/>
      <c r="G127" s="83"/>
      <c r="H127" s="83"/>
      <c r="I127" s="83"/>
      <c r="J127" s="83"/>
      <c r="K127" s="83"/>
      <c r="L127" s="83"/>
      <c r="M127" s="83"/>
      <c r="N127" s="83"/>
      <c r="O127" s="83"/>
      <c r="P127" s="83"/>
      <c r="Q127" s="83"/>
      <c r="R127" s="83"/>
      <c r="S127" s="83"/>
      <c r="T127" s="83"/>
      <c r="U127" s="83"/>
      <c r="V127" s="83"/>
      <c r="W127" s="83"/>
      <c r="X127" s="83"/>
      <c r="Y127" s="83"/>
      <c r="Z127" s="83"/>
      <c r="AA127" s="83"/>
      <c r="AB127" s="83"/>
      <c r="AC127" s="83"/>
      <c r="AD127" s="83"/>
      <c r="AE127" s="83"/>
      <c r="AF127" s="83"/>
      <c r="AG127" s="83"/>
      <c r="AH127" s="83"/>
      <c r="AI127" s="83"/>
      <c r="AJ127" s="83"/>
      <c r="AK127" s="83"/>
      <c r="AL127" s="83"/>
      <c r="AM127" s="83"/>
      <c r="AN127" s="83"/>
      <c r="AO127" s="83"/>
      <c r="AP127" s="83"/>
      <c r="AQ127" s="83"/>
      <c r="AR127" s="83"/>
      <c r="AS127" s="83"/>
      <c r="AT127" s="83"/>
      <c r="AU127" s="83"/>
      <c r="AV127" s="83"/>
      <c r="AW127" s="83"/>
      <c r="AX127" s="83"/>
      <c r="AY127" s="83"/>
      <c r="AZ127" s="83"/>
      <c r="BA127" s="83"/>
      <c r="BB127" s="83"/>
      <c r="BC127" s="83"/>
      <c r="BD127" s="83"/>
      <c r="BE127" s="83"/>
      <c r="BF127" s="83"/>
      <c r="BG127" s="83"/>
      <c r="BH127" s="83"/>
      <c r="BI127" s="83"/>
      <c r="BJ127" s="83"/>
      <c r="BK127" s="83"/>
    </row>
    <row r="128" spans="1:63" x14ac:dyDescent="0.25">
      <c r="B128" s="83"/>
      <c r="C128" s="83"/>
      <c r="D128" s="83"/>
      <c r="E128" s="83"/>
      <c r="F128" s="83"/>
      <c r="G128" s="83"/>
      <c r="H128" s="83"/>
      <c r="I128" s="83"/>
      <c r="J128" s="83"/>
      <c r="K128" s="83"/>
      <c r="L128" s="83"/>
      <c r="M128" s="83"/>
      <c r="N128" s="83"/>
      <c r="O128" s="83"/>
      <c r="P128" s="83"/>
      <c r="Q128" s="83"/>
      <c r="R128" s="83"/>
      <c r="S128" s="83"/>
      <c r="T128" s="83"/>
      <c r="U128" s="83"/>
      <c r="V128" s="83"/>
      <c r="W128" s="83"/>
      <c r="X128" s="83"/>
      <c r="Y128" s="83"/>
      <c r="Z128" s="83"/>
      <c r="AA128" s="83"/>
      <c r="AB128" s="83"/>
      <c r="AC128" s="83"/>
      <c r="AD128" s="83"/>
      <c r="AE128" s="83"/>
      <c r="AF128" s="83"/>
      <c r="AG128" s="83"/>
      <c r="AH128" s="83"/>
      <c r="AI128" s="83"/>
      <c r="AJ128" s="83"/>
      <c r="AK128" s="83"/>
      <c r="AL128" s="83"/>
      <c r="AM128" s="83"/>
      <c r="AN128" s="83"/>
      <c r="AO128" s="83"/>
      <c r="AP128" s="83"/>
      <c r="AQ128" s="83"/>
      <c r="AR128" s="83"/>
      <c r="AS128" s="83"/>
      <c r="AT128" s="83"/>
      <c r="AU128" s="83"/>
      <c r="AV128" s="83"/>
      <c r="AW128" s="83"/>
      <c r="AX128" s="83"/>
      <c r="AY128" s="83"/>
      <c r="AZ128" s="83"/>
      <c r="BA128" s="83"/>
      <c r="BB128" s="83"/>
      <c r="BC128" s="83"/>
      <c r="BD128" s="83"/>
      <c r="BE128" s="83"/>
      <c r="BF128" s="83"/>
      <c r="BG128" s="83"/>
      <c r="BH128" s="83"/>
      <c r="BI128" s="83"/>
      <c r="BJ128" s="83"/>
      <c r="BK128" s="83"/>
    </row>
    <row r="129" spans="2:63" x14ac:dyDescent="0.25">
      <c r="B129" s="83"/>
      <c r="C129" s="83"/>
      <c r="D129" s="83"/>
      <c r="E129" s="83"/>
      <c r="F129" s="83"/>
      <c r="G129" s="83"/>
      <c r="H129" s="83"/>
      <c r="I129" s="83"/>
      <c r="J129" s="83"/>
      <c r="K129" s="83"/>
      <c r="L129" s="83"/>
      <c r="M129" s="83"/>
      <c r="N129" s="83"/>
      <c r="O129" s="83"/>
      <c r="P129" s="83"/>
      <c r="Q129" s="83"/>
      <c r="R129" s="83"/>
      <c r="S129" s="83"/>
      <c r="T129" s="83"/>
      <c r="U129" s="83"/>
      <c r="V129" s="83"/>
      <c r="W129" s="83"/>
      <c r="X129" s="83"/>
      <c r="Y129" s="83"/>
      <c r="Z129" s="83"/>
      <c r="AA129" s="83"/>
      <c r="AB129" s="83"/>
      <c r="AC129" s="83"/>
      <c r="AD129" s="83"/>
      <c r="AE129" s="83"/>
      <c r="AF129" s="83"/>
      <c r="AG129" s="83"/>
      <c r="AH129" s="83"/>
      <c r="AI129" s="83"/>
      <c r="AJ129" s="83"/>
      <c r="AK129" s="83"/>
      <c r="AL129" s="83"/>
      <c r="AM129" s="83"/>
      <c r="AN129" s="83"/>
      <c r="AO129" s="83"/>
      <c r="AP129" s="83"/>
      <c r="AQ129" s="83"/>
      <c r="AR129" s="83"/>
      <c r="AS129" s="83"/>
      <c r="AT129" s="83"/>
      <c r="AU129" s="83"/>
      <c r="AV129" s="83"/>
      <c r="AW129" s="83"/>
      <c r="AX129" s="83"/>
      <c r="AY129" s="83"/>
      <c r="AZ129" s="83"/>
      <c r="BA129" s="83"/>
      <c r="BB129" s="83"/>
      <c r="BC129" s="83"/>
      <c r="BD129" s="83"/>
      <c r="BE129" s="83"/>
      <c r="BF129" s="83"/>
      <c r="BG129" s="83"/>
      <c r="BH129" s="83"/>
      <c r="BI129" s="83"/>
      <c r="BJ129" s="83"/>
      <c r="BK129" s="83"/>
    </row>
    <row r="130" spans="2:63" x14ac:dyDescent="0.25">
      <c r="B130" s="83"/>
      <c r="C130" s="83"/>
      <c r="D130" s="83"/>
      <c r="E130" s="83"/>
      <c r="F130" s="83"/>
      <c r="G130" s="83"/>
      <c r="H130" s="83"/>
      <c r="I130" s="83"/>
      <c r="J130" s="83"/>
      <c r="K130" s="83"/>
      <c r="L130" s="83"/>
      <c r="M130" s="83"/>
      <c r="N130" s="83"/>
      <c r="O130" s="83"/>
      <c r="P130" s="83"/>
      <c r="Q130" s="83"/>
      <c r="R130" s="83"/>
      <c r="S130" s="83"/>
      <c r="T130" s="83"/>
      <c r="U130" s="83"/>
      <c r="V130" s="83"/>
      <c r="W130" s="83"/>
      <c r="X130" s="83"/>
      <c r="Y130" s="83"/>
      <c r="Z130" s="83"/>
      <c r="AA130" s="83"/>
      <c r="AB130" s="83"/>
      <c r="AC130" s="83"/>
      <c r="AD130" s="83"/>
      <c r="AE130" s="83"/>
      <c r="AF130" s="83"/>
      <c r="AG130" s="83"/>
      <c r="AH130" s="83"/>
      <c r="AI130" s="83"/>
      <c r="AJ130" s="83"/>
      <c r="AK130" s="83"/>
      <c r="AL130" s="83"/>
      <c r="AM130" s="83"/>
      <c r="AN130" s="83"/>
      <c r="AO130" s="83"/>
      <c r="AP130" s="83"/>
      <c r="AQ130" s="83"/>
      <c r="AR130" s="83"/>
      <c r="AS130" s="83"/>
      <c r="AT130" s="83"/>
      <c r="AU130" s="83"/>
      <c r="AV130" s="83"/>
      <c r="AW130" s="83"/>
      <c r="AX130" s="83"/>
      <c r="AY130" s="83"/>
      <c r="AZ130" s="83"/>
      <c r="BA130" s="83"/>
      <c r="BB130" s="83"/>
      <c r="BC130" s="83"/>
      <c r="BD130" s="83"/>
      <c r="BE130" s="83"/>
      <c r="BF130" s="83"/>
      <c r="BG130" s="83"/>
      <c r="BH130" s="83"/>
      <c r="BI130" s="83"/>
      <c r="BJ130" s="83"/>
      <c r="BK130" s="83"/>
    </row>
    <row r="131" spans="2:63" x14ac:dyDescent="0.25">
      <c r="B131" s="83"/>
      <c r="C131" s="83"/>
      <c r="D131" s="83"/>
      <c r="E131" s="83"/>
      <c r="F131" s="83"/>
      <c r="G131" s="83"/>
      <c r="H131" s="83"/>
      <c r="I131" s="83"/>
      <c r="J131" s="83"/>
      <c r="K131" s="83"/>
      <c r="L131" s="83"/>
      <c r="M131" s="83"/>
      <c r="N131" s="83"/>
      <c r="O131" s="83"/>
      <c r="P131" s="83"/>
      <c r="Q131" s="83"/>
      <c r="R131" s="83"/>
      <c r="S131" s="83"/>
      <c r="T131" s="83"/>
      <c r="U131" s="83"/>
      <c r="V131" s="83"/>
      <c r="W131" s="83"/>
      <c r="X131" s="83"/>
      <c r="Y131" s="83"/>
      <c r="Z131" s="83"/>
      <c r="AA131" s="83"/>
      <c r="AB131" s="83"/>
      <c r="AC131" s="83"/>
      <c r="AD131" s="83"/>
      <c r="AE131" s="83"/>
      <c r="AF131" s="83"/>
      <c r="AG131" s="83"/>
      <c r="AH131" s="83"/>
      <c r="AI131" s="83"/>
      <c r="AJ131" s="83"/>
      <c r="AK131" s="83"/>
      <c r="AL131" s="83"/>
      <c r="AM131" s="83"/>
      <c r="AN131" s="83"/>
      <c r="AO131" s="83"/>
      <c r="AP131" s="83"/>
      <c r="AQ131" s="83"/>
      <c r="AR131" s="83"/>
      <c r="AS131" s="83"/>
      <c r="AT131" s="83"/>
      <c r="AU131" s="83"/>
      <c r="AV131" s="83"/>
      <c r="AW131" s="83"/>
      <c r="AX131" s="83"/>
      <c r="AY131" s="83"/>
      <c r="AZ131" s="83"/>
      <c r="BA131" s="83"/>
      <c r="BB131" s="83"/>
      <c r="BC131" s="83"/>
      <c r="BD131" s="83"/>
      <c r="BE131" s="83"/>
      <c r="BF131" s="83"/>
      <c r="BG131" s="83"/>
      <c r="BH131" s="83"/>
      <c r="BI131" s="83"/>
      <c r="BJ131" s="83"/>
      <c r="BK131" s="83"/>
    </row>
    <row r="132" spans="2:63" x14ac:dyDescent="0.25">
      <c r="B132" s="83"/>
      <c r="C132" s="83"/>
      <c r="D132" s="83"/>
      <c r="E132" s="83"/>
      <c r="F132" s="83"/>
      <c r="G132" s="83"/>
      <c r="H132" s="83"/>
      <c r="I132" s="8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83"/>
      <c r="AI132" s="83"/>
      <c r="AJ132" s="83"/>
      <c r="AK132" s="83"/>
      <c r="AL132" s="83"/>
      <c r="AM132" s="83"/>
      <c r="AN132" s="83"/>
      <c r="AO132" s="83"/>
      <c r="AP132" s="83"/>
      <c r="AQ132" s="83"/>
      <c r="AR132" s="83"/>
      <c r="AS132" s="83"/>
      <c r="AT132" s="83"/>
      <c r="AU132" s="83"/>
      <c r="AV132" s="83"/>
      <c r="AW132" s="83"/>
      <c r="AX132" s="83"/>
      <c r="AY132" s="83"/>
      <c r="AZ132" s="83"/>
      <c r="BA132" s="83"/>
      <c r="BB132" s="83"/>
      <c r="BC132" s="83"/>
      <c r="BD132" s="83"/>
      <c r="BE132" s="83"/>
      <c r="BF132" s="83"/>
      <c r="BG132" s="83"/>
      <c r="BH132" s="83"/>
      <c r="BI132" s="83"/>
      <c r="BJ132" s="83"/>
      <c r="BK132" s="83"/>
    </row>
    <row r="133" spans="2:63" x14ac:dyDescent="0.25">
      <c r="B133" s="83"/>
      <c r="C133" s="83"/>
      <c r="D133" s="83"/>
      <c r="E133" s="83"/>
      <c r="F133" s="83"/>
      <c r="G133" s="83"/>
      <c r="H133" s="83"/>
      <c r="I133" s="83"/>
      <c r="J133" s="83"/>
      <c r="K133" s="83"/>
      <c r="L133" s="83"/>
      <c r="M133" s="83"/>
      <c r="N133" s="83"/>
      <c r="O133" s="83"/>
      <c r="P133" s="83"/>
      <c r="Q133" s="83"/>
      <c r="R133" s="83"/>
      <c r="S133" s="83"/>
      <c r="T133" s="83"/>
      <c r="U133" s="83"/>
      <c r="V133" s="83"/>
      <c r="W133" s="83"/>
      <c r="X133" s="83"/>
      <c r="Y133" s="83"/>
      <c r="Z133" s="83"/>
      <c r="AA133" s="83"/>
      <c r="AB133" s="83"/>
      <c r="AC133" s="83"/>
      <c r="AD133" s="83"/>
      <c r="AE133" s="83"/>
      <c r="AF133" s="83"/>
      <c r="AG133" s="83"/>
      <c r="AH133" s="83"/>
      <c r="AI133" s="83"/>
      <c r="AJ133" s="83"/>
      <c r="AK133" s="83"/>
      <c r="AL133" s="83"/>
      <c r="AM133" s="83"/>
      <c r="AN133" s="83"/>
      <c r="AO133" s="83"/>
      <c r="AP133" s="83"/>
      <c r="AQ133" s="83"/>
      <c r="AR133" s="83"/>
      <c r="AS133" s="83"/>
      <c r="AT133" s="83"/>
      <c r="AU133" s="83"/>
      <c r="AV133" s="83"/>
      <c r="AW133" s="83"/>
      <c r="AX133" s="83"/>
      <c r="AY133" s="83"/>
      <c r="AZ133" s="83"/>
      <c r="BA133" s="83"/>
      <c r="BB133" s="83"/>
      <c r="BC133" s="83"/>
      <c r="BD133" s="83"/>
      <c r="BE133" s="83"/>
      <c r="BF133" s="83"/>
      <c r="BG133" s="83"/>
      <c r="BH133" s="83"/>
      <c r="BI133" s="83"/>
      <c r="BJ133" s="83"/>
      <c r="BK133" s="83"/>
    </row>
    <row r="134" spans="2:63" x14ac:dyDescent="0.25">
      <c r="B134" s="83"/>
      <c r="C134" s="83"/>
      <c r="D134" s="83"/>
      <c r="E134" s="83"/>
      <c r="F134" s="83"/>
      <c r="G134" s="83"/>
      <c r="H134" s="83"/>
      <c r="I134" s="83"/>
      <c r="J134" s="83"/>
      <c r="K134" s="83"/>
      <c r="L134" s="83"/>
      <c r="M134" s="83"/>
      <c r="N134" s="83"/>
      <c r="O134" s="83"/>
      <c r="P134" s="83"/>
      <c r="Q134" s="83"/>
      <c r="R134" s="83"/>
      <c r="S134" s="83"/>
      <c r="T134" s="83"/>
      <c r="U134" s="83"/>
      <c r="V134" s="83"/>
      <c r="W134" s="83"/>
      <c r="X134" s="83"/>
      <c r="Y134" s="83"/>
      <c r="Z134" s="83"/>
      <c r="AA134" s="83"/>
      <c r="AB134" s="83"/>
      <c r="AC134" s="83"/>
      <c r="AD134" s="83"/>
      <c r="AE134" s="83"/>
      <c r="AF134" s="83"/>
      <c r="AG134" s="83"/>
      <c r="AH134" s="83"/>
      <c r="AI134" s="83"/>
      <c r="AJ134" s="83"/>
      <c r="AK134" s="83"/>
      <c r="AL134" s="83"/>
      <c r="AM134" s="83"/>
      <c r="AN134" s="83"/>
      <c r="AO134" s="83"/>
      <c r="AP134" s="83"/>
      <c r="AQ134" s="83"/>
      <c r="AR134" s="83"/>
      <c r="AS134" s="83"/>
      <c r="AT134" s="83"/>
      <c r="AU134" s="83"/>
      <c r="AV134" s="83"/>
      <c r="AW134" s="83"/>
      <c r="AX134" s="83"/>
      <c r="AY134" s="83"/>
      <c r="AZ134" s="83"/>
      <c r="BA134" s="83"/>
      <c r="BB134" s="83"/>
      <c r="BC134" s="83"/>
      <c r="BD134" s="83"/>
      <c r="BE134" s="83"/>
      <c r="BF134" s="83"/>
      <c r="BG134" s="83"/>
      <c r="BH134" s="83"/>
      <c r="BI134" s="83"/>
      <c r="BJ134" s="83"/>
      <c r="BK134" s="83"/>
    </row>
    <row r="135" spans="2:63" x14ac:dyDescent="0.25">
      <c r="B135" s="83"/>
      <c r="C135" s="83"/>
      <c r="D135" s="83"/>
      <c r="E135" s="83"/>
      <c r="F135" s="83"/>
      <c r="G135" s="83"/>
      <c r="H135" s="83"/>
      <c r="I135" s="83"/>
      <c r="J135" s="83"/>
      <c r="K135" s="83"/>
      <c r="L135" s="83"/>
      <c r="M135" s="83"/>
      <c r="N135" s="83"/>
      <c r="O135" s="83"/>
      <c r="P135" s="83"/>
      <c r="Q135" s="83"/>
      <c r="R135" s="83"/>
      <c r="S135" s="83"/>
      <c r="T135" s="83"/>
      <c r="U135" s="83"/>
      <c r="V135" s="83"/>
      <c r="W135" s="83"/>
      <c r="X135" s="83"/>
      <c r="Y135" s="83"/>
      <c r="Z135" s="83"/>
      <c r="AA135" s="83"/>
      <c r="AB135" s="83"/>
      <c r="AC135" s="83"/>
      <c r="AD135" s="83"/>
      <c r="AE135" s="83"/>
      <c r="AF135" s="83"/>
      <c r="AG135" s="83"/>
      <c r="AH135" s="83"/>
      <c r="AI135" s="83"/>
      <c r="AJ135" s="83"/>
      <c r="AK135" s="83"/>
      <c r="AL135" s="83"/>
      <c r="AM135" s="83"/>
      <c r="AN135" s="83"/>
      <c r="AO135" s="83"/>
      <c r="AP135" s="83"/>
      <c r="AQ135" s="83"/>
      <c r="AR135" s="83"/>
      <c r="AS135" s="83"/>
      <c r="AT135" s="83"/>
      <c r="AU135" s="83"/>
      <c r="AV135" s="83"/>
      <c r="AW135" s="83"/>
      <c r="AX135" s="83"/>
      <c r="AY135" s="83"/>
      <c r="AZ135" s="83"/>
      <c r="BA135" s="83"/>
      <c r="BB135" s="83"/>
      <c r="BC135" s="83"/>
      <c r="BD135" s="83"/>
      <c r="BE135" s="83"/>
      <c r="BF135" s="83"/>
      <c r="BG135" s="83"/>
      <c r="BH135" s="83"/>
      <c r="BI135" s="83"/>
      <c r="BJ135" s="83"/>
      <c r="BK135" s="83"/>
    </row>
    <row r="136" spans="2:63" x14ac:dyDescent="0.25">
      <c r="B136" s="83"/>
      <c r="C136" s="83"/>
      <c r="D136" s="83"/>
      <c r="E136" s="83"/>
      <c r="F136" s="83"/>
      <c r="G136" s="83"/>
      <c r="H136" s="83"/>
      <c r="I136" s="83"/>
      <c r="J136" s="83"/>
      <c r="K136" s="83"/>
      <c r="L136" s="83"/>
      <c r="M136" s="83"/>
      <c r="N136" s="83"/>
      <c r="O136" s="83"/>
      <c r="P136" s="83"/>
      <c r="Q136" s="83"/>
      <c r="R136" s="83"/>
      <c r="S136" s="83"/>
      <c r="T136" s="83"/>
      <c r="U136" s="83"/>
      <c r="V136" s="83"/>
      <c r="W136" s="83"/>
      <c r="X136" s="83"/>
      <c r="Y136" s="83"/>
      <c r="Z136" s="83"/>
      <c r="AA136" s="83"/>
      <c r="AB136" s="83"/>
      <c r="AC136" s="83"/>
      <c r="AD136" s="83"/>
      <c r="AE136" s="83"/>
      <c r="AF136" s="83"/>
      <c r="AG136" s="83"/>
      <c r="AH136" s="83"/>
      <c r="AI136" s="83"/>
      <c r="AJ136" s="83"/>
      <c r="AK136" s="83"/>
      <c r="AL136" s="83"/>
      <c r="AM136" s="83"/>
      <c r="AN136" s="83"/>
      <c r="AO136" s="83"/>
      <c r="AP136" s="83"/>
      <c r="AQ136" s="83"/>
      <c r="AR136" s="83"/>
      <c r="AS136" s="83"/>
      <c r="AT136" s="83"/>
      <c r="AU136" s="83"/>
      <c r="AV136" s="83"/>
      <c r="AW136" s="83"/>
      <c r="AX136" s="83"/>
      <c r="AY136" s="83"/>
      <c r="AZ136" s="83"/>
      <c r="BA136" s="83"/>
      <c r="BB136" s="83"/>
      <c r="BC136" s="83"/>
      <c r="BD136" s="83"/>
      <c r="BE136" s="83"/>
      <c r="BF136" s="83"/>
      <c r="BG136" s="83"/>
      <c r="BH136" s="83"/>
      <c r="BI136" s="83"/>
      <c r="BJ136" s="83"/>
      <c r="BK136" s="83"/>
    </row>
    <row r="137" spans="2:63" x14ac:dyDescent="0.25">
      <c r="B137" s="83"/>
      <c r="C137" s="83"/>
      <c r="D137" s="83"/>
      <c r="E137" s="83"/>
      <c r="F137" s="83"/>
      <c r="G137" s="83"/>
      <c r="H137" s="83"/>
      <c r="I137" s="83"/>
    </row>
    <row r="138" spans="2:63" x14ac:dyDescent="0.25">
      <c r="B138" s="83"/>
      <c r="C138" s="83"/>
      <c r="D138" s="83"/>
      <c r="E138" s="83"/>
      <c r="F138" s="83"/>
      <c r="G138" s="83"/>
      <c r="H138" s="83"/>
      <c r="I138" s="83"/>
    </row>
    <row r="139" spans="2:63" x14ac:dyDescent="0.25">
      <c r="B139" s="83"/>
      <c r="C139" s="83"/>
      <c r="D139" s="83"/>
      <c r="E139" s="83"/>
      <c r="F139" s="83"/>
      <c r="G139" s="83"/>
      <c r="H139" s="83"/>
      <c r="I139" s="83"/>
    </row>
    <row r="140" spans="2:63" x14ac:dyDescent="0.25">
      <c r="B140" s="83"/>
      <c r="C140" s="83"/>
      <c r="D140" s="83"/>
      <c r="E140" s="83"/>
      <c r="F140" s="83"/>
      <c r="G140" s="83"/>
      <c r="H140" s="83"/>
      <c r="I140" s="83"/>
    </row>
  </sheetData>
  <sheetProtection algorithmName="SHA-512" hashValue="kpXlidzmWxbP3brn8k4eIEWxhYHkoNV8mMuhH1lPT/xypiCOesm15jiCfvbsOoPDCD8/umcOeC7isQqNzzQXVQ==" saltValue="e8t6+j8RQ+iPDyNDapgnxw==" spinCount="100000" sheet="1" objects="1" scenarios="1"/>
  <mergeCells count="317">
    <mergeCell ref="B6:D45"/>
    <mergeCell ref="AO6:AT13"/>
    <mergeCell ref="AO14:AT21"/>
    <mergeCell ref="AO22:AT29"/>
    <mergeCell ref="AO30:AT37"/>
    <mergeCell ref="E22:I29"/>
    <mergeCell ref="E38:I45"/>
    <mergeCell ref="J46:O51"/>
    <mergeCell ref="P46:U51"/>
    <mergeCell ref="V46:AA51"/>
    <mergeCell ref="N10:O11"/>
    <mergeCell ref="N12:O13"/>
    <mergeCell ref="R12:S13"/>
    <mergeCell ref="T12:U13"/>
    <mergeCell ref="V6:W7"/>
    <mergeCell ref="X6:Y7"/>
    <mergeCell ref="Z6:AA7"/>
    <mergeCell ref="V8:W9"/>
    <mergeCell ref="X8:Y9"/>
    <mergeCell ref="Z8:AA9"/>
    <mergeCell ref="V10:W11"/>
    <mergeCell ref="X10:Y11"/>
    <mergeCell ref="R6:S7"/>
    <mergeCell ref="T6:U7"/>
    <mergeCell ref="J2:AM4"/>
    <mergeCell ref="E6:I13"/>
    <mergeCell ref="E14:I21"/>
    <mergeCell ref="J6:K7"/>
    <mergeCell ref="AB46:AG51"/>
    <mergeCell ref="AH46:AM51"/>
    <mergeCell ref="P6:Q7"/>
    <mergeCell ref="P12:Q13"/>
    <mergeCell ref="L6:M7"/>
    <mergeCell ref="N6:O7"/>
    <mergeCell ref="N8:O9"/>
    <mergeCell ref="L8:M9"/>
    <mergeCell ref="J8:K9"/>
    <mergeCell ref="J10:K11"/>
    <mergeCell ref="E30:I37"/>
    <mergeCell ref="P8:Q9"/>
    <mergeCell ref="R8:S9"/>
    <mergeCell ref="T8:U9"/>
    <mergeCell ref="P10:Q11"/>
    <mergeCell ref="R10:S11"/>
    <mergeCell ref="T10:U11"/>
    <mergeCell ref="J12:K13"/>
    <mergeCell ref="L10:M11"/>
    <mergeCell ref="L12:M13"/>
    <mergeCell ref="AF6:AG7"/>
    <mergeCell ref="AB8:AC9"/>
    <mergeCell ref="AD8:AE9"/>
    <mergeCell ref="AF8:AG9"/>
    <mergeCell ref="AB10:AC11"/>
    <mergeCell ref="AD10:AE11"/>
    <mergeCell ref="AF10:AG11"/>
    <mergeCell ref="Z10:AA11"/>
    <mergeCell ref="V12:W13"/>
    <mergeCell ref="X12:Y13"/>
    <mergeCell ref="Z12:AA13"/>
    <mergeCell ref="AB6:AC7"/>
    <mergeCell ref="AD6:AE7"/>
    <mergeCell ref="AB12:AC13"/>
    <mergeCell ref="AD12:AE13"/>
    <mergeCell ref="AF12:AG13"/>
    <mergeCell ref="AB14:AC15"/>
    <mergeCell ref="AD14:AE15"/>
    <mergeCell ref="AF14:AG15"/>
    <mergeCell ref="AB16:AC17"/>
    <mergeCell ref="AD16:AE17"/>
    <mergeCell ref="AF16:AG17"/>
    <mergeCell ref="V20:W21"/>
    <mergeCell ref="X20:Y21"/>
    <mergeCell ref="Z20:AA21"/>
    <mergeCell ref="V14:W15"/>
    <mergeCell ref="X14:Y15"/>
    <mergeCell ref="Z14:AA15"/>
    <mergeCell ref="V16:W17"/>
    <mergeCell ref="X16:Y17"/>
    <mergeCell ref="Z16:AA17"/>
    <mergeCell ref="AB18:AC19"/>
    <mergeCell ref="AD18:AE19"/>
    <mergeCell ref="V18:W19"/>
    <mergeCell ref="X18:Y19"/>
    <mergeCell ref="Z18:AA19"/>
    <mergeCell ref="AF18:AG19"/>
    <mergeCell ref="AB20:AC21"/>
    <mergeCell ref="AD20:AE21"/>
    <mergeCell ref="AF20:AG21"/>
    <mergeCell ref="AB26:AC27"/>
    <mergeCell ref="AD26:AE27"/>
    <mergeCell ref="AF26:AG27"/>
    <mergeCell ref="AB28:AC29"/>
    <mergeCell ref="AD28:AE29"/>
    <mergeCell ref="AF28:AG29"/>
    <mergeCell ref="AB22:AC23"/>
    <mergeCell ref="AD22:AE23"/>
    <mergeCell ref="AF22:AG23"/>
    <mergeCell ref="AB24:AC25"/>
    <mergeCell ref="AD24:AE25"/>
    <mergeCell ref="AF24:AG25"/>
    <mergeCell ref="AB34:AC35"/>
    <mergeCell ref="AD34:AE35"/>
    <mergeCell ref="AF34:AG35"/>
    <mergeCell ref="AB36:AC37"/>
    <mergeCell ref="AD36:AE37"/>
    <mergeCell ref="AF36:AG37"/>
    <mergeCell ref="AB30:AC31"/>
    <mergeCell ref="AD30:AE31"/>
    <mergeCell ref="AF30:AG31"/>
    <mergeCell ref="AB32:AC33"/>
    <mergeCell ref="AD32:AE33"/>
    <mergeCell ref="AF32:AG33"/>
    <mergeCell ref="AB42:AC43"/>
    <mergeCell ref="AD42:AE43"/>
    <mergeCell ref="AF42:AG43"/>
    <mergeCell ref="AB44:AC45"/>
    <mergeCell ref="AD44:AE45"/>
    <mergeCell ref="AF44:AG45"/>
    <mergeCell ref="AB38:AC39"/>
    <mergeCell ref="AD38:AE39"/>
    <mergeCell ref="AF38:AG39"/>
    <mergeCell ref="AB40:AC41"/>
    <mergeCell ref="AD40:AE41"/>
    <mergeCell ref="AF40:AG41"/>
    <mergeCell ref="AH10:AI11"/>
    <mergeCell ref="AJ10:AK11"/>
    <mergeCell ref="AL10:AM11"/>
    <mergeCell ref="AH12:AI13"/>
    <mergeCell ref="AJ12:AK13"/>
    <mergeCell ref="AL12:AM13"/>
    <mergeCell ref="AH6:AI7"/>
    <mergeCell ref="AJ6:AK7"/>
    <mergeCell ref="AL6:AM7"/>
    <mergeCell ref="AH8:AI9"/>
    <mergeCell ref="AJ8:AK9"/>
    <mergeCell ref="AL8:AM9"/>
    <mergeCell ref="AH18:AI19"/>
    <mergeCell ref="AJ18:AK19"/>
    <mergeCell ref="AL18:AM19"/>
    <mergeCell ref="AH20:AI21"/>
    <mergeCell ref="AJ20:AK21"/>
    <mergeCell ref="AL20:AM21"/>
    <mergeCell ref="AH14:AI15"/>
    <mergeCell ref="AJ14:AK15"/>
    <mergeCell ref="AL14:AM15"/>
    <mergeCell ref="AH16:AI17"/>
    <mergeCell ref="AJ16:AK17"/>
    <mergeCell ref="AL16:AM17"/>
    <mergeCell ref="AH26:AI27"/>
    <mergeCell ref="AJ26:AK27"/>
    <mergeCell ref="AL26:AM27"/>
    <mergeCell ref="AH28:AI29"/>
    <mergeCell ref="AJ28:AK29"/>
    <mergeCell ref="AL28:AM29"/>
    <mergeCell ref="AH22:AI23"/>
    <mergeCell ref="AJ22:AK23"/>
    <mergeCell ref="AL22:AM23"/>
    <mergeCell ref="AH24:AI25"/>
    <mergeCell ref="AJ24:AK25"/>
    <mergeCell ref="AL24:AM25"/>
    <mergeCell ref="AH34:AI35"/>
    <mergeCell ref="AJ34:AK35"/>
    <mergeCell ref="AL34:AM35"/>
    <mergeCell ref="AH36:AI37"/>
    <mergeCell ref="AJ36:AK37"/>
    <mergeCell ref="AL36:AM37"/>
    <mergeCell ref="AH30:AI31"/>
    <mergeCell ref="AJ30:AK31"/>
    <mergeCell ref="AL30:AM31"/>
    <mergeCell ref="AH32:AI33"/>
    <mergeCell ref="AJ32:AK33"/>
    <mergeCell ref="AL32:AM33"/>
    <mergeCell ref="AH42:AI43"/>
    <mergeCell ref="AJ42:AK43"/>
    <mergeCell ref="AL42:AM43"/>
    <mergeCell ref="AH44:AI45"/>
    <mergeCell ref="AJ44:AK45"/>
    <mergeCell ref="AL44:AM45"/>
    <mergeCell ref="AH38:AI39"/>
    <mergeCell ref="AJ38:AK39"/>
    <mergeCell ref="AL38:AM39"/>
    <mergeCell ref="AH40:AI41"/>
    <mergeCell ref="AJ40:AK41"/>
    <mergeCell ref="AL40:AM41"/>
    <mergeCell ref="J18:K19"/>
    <mergeCell ref="L18:M19"/>
    <mergeCell ref="N18:O19"/>
    <mergeCell ref="J20:K21"/>
    <mergeCell ref="L20:M21"/>
    <mergeCell ref="N20:O21"/>
    <mergeCell ref="J14:K15"/>
    <mergeCell ref="L14:M15"/>
    <mergeCell ref="N14:O15"/>
    <mergeCell ref="J16:K17"/>
    <mergeCell ref="L16:M17"/>
    <mergeCell ref="N16:O17"/>
    <mergeCell ref="P18:Q19"/>
    <mergeCell ref="R18:S19"/>
    <mergeCell ref="T18:U19"/>
    <mergeCell ref="P20:Q21"/>
    <mergeCell ref="R20:S21"/>
    <mergeCell ref="T20:U21"/>
    <mergeCell ref="P14:Q15"/>
    <mergeCell ref="R14:S15"/>
    <mergeCell ref="T14:U15"/>
    <mergeCell ref="P16:Q17"/>
    <mergeCell ref="R16:S17"/>
    <mergeCell ref="T16:U17"/>
    <mergeCell ref="J26:K27"/>
    <mergeCell ref="L26:M27"/>
    <mergeCell ref="N26:O27"/>
    <mergeCell ref="J28:K29"/>
    <mergeCell ref="L28:M29"/>
    <mergeCell ref="N28:O29"/>
    <mergeCell ref="J22:K23"/>
    <mergeCell ref="L22:M23"/>
    <mergeCell ref="N22:O23"/>
    <mergeCell ref="J24:K25"/>
    <mergeCell ref="L24:M25"/>
    <mergeCell ref="N24:O25"/>
    <mergeCell ref="P26:Q27"/>
    <mergeCell ref="R26:S27"/>
    <mergeCell ref="T26:U27"/>
    <mergeCell ref="P28:Q29"/>
    <mergeCell ref="R28:S29"/>
    <mergeCell ref="T28:U29"/>
    <mergeCell ref="P22:Q23"/>
    <mergeCell ref="R22:S23"/>
    <mergeCell ref="T22:U23"/>
    <mergeCell ref="P24:Q25"/>
    <mergeCell ref="R24:S25"/>
    <mergeCell ref="T24:U25"/>
    <mergeCell ref="V26:W27"/>
    <mergeCell ref="X26:Y27"/>
    <mergeCell ref="Z26:AA27"/>
    <mergeCell ref="V28:W29"/>
    <mergeCell ref="X28:Y29"/>
    <mergeCell ref="Z28:AA29"/>
    <mergeCell ref="V22:W23"/>
    <mergeCell ref="X22:Y23"/>
    <mergeCell ref="Z22:AA23"/>
    <mergeCell ref="V24:W25"/>
    <mergeCell ref="X24:Y25"/>
    <mergeCell ref="Z24:AA25"/>
    <mergeCell ref="V34:W35"/>
    <mergeCell ref="X34:Y35"/>
    <mergeCell ref="Z34:AA35"/>
    <mergeCell ref="V36:W37"/>
    <mergeCell ref="X36:Y37"/>
    <mergeCell ref="Z36:AA37"/>
    <mergeCell ref="V30:W31"/>
    <mergeCell ref="X30:Y31"/>
    <mergeCell ref="Z30:AA31"/>
    <mergeCell ref="V32:W33"/>
    <mergeCell ref="X32:Y33"/>
    <mergeCell ref="Z32:AA33"/>
    <mergeCell ref="P34:Q35"/>
    <mergeCell ref="R34:S35"/>
    <mergeCell ref="T34:U35"/>
    <mergeCell ref="P36:Q37"/>
    <mergeCell ref="R36:S37"/>
    <mergeCell ref="T36:U37"/>
    <mergeCell ref="P30:Q31"/>
    <mergeCell ref="R30:S31"/>
    <mergeCell ref="T30:U31"/>
    <mergeCell ref="P32:Q33"/>
    <mergeCell ref="R32:S33"/>
    <mergeCell ref="T32:U33"/>
    <mergeCell ref="V42:W43"/>
    <mergeCell ref="X42:Y43"/>
    <mergeCell ref="Z42:AA43"/>
    <mergeCell ref="V44:W45"/>
    <mergeCell ref="X44:Y45"/>
    <mergeCell ref="Z44:AA45"/>
    <mergeCell ref="V38:W39"/>
    <mergeCell ref="X38:Y39"/>
    <mergeCell ref="Z38:AA39"/>
    <mergeCell ref="V40:W41"/>
    <mergeCell ref="X40:Y41"/>
    <mergeCell ref="Z40:AA41"/>
    <mergeCell ref="N40:O41"/>
    <mergeCell ref="J34:K35"/>
    <mergeCell ref="L34:M35"/>
    <mergeCell ref="N34:O35"/>
    <mergeCell ref="J36:K37"/>
    <mergeCell ref="L36:M37"/>
    <mergeCell ref="N36:O37"/>
    <mergeCell ref="J30:K31"/>
    <mergeCell ref="L30:M31"/>
    <mergeCell ref="N30:O31"/>
    <mergeCell ref="J32:K33"/>
    <mergeCell ref="L32:M33"/>
    <mergeCell ref="N32:O33"/>
    <mergeCell ref="B2:I4"/>
    <mergeCell ref="P42:Q43"/>
    <mergeCell ref="R42:S43"/>
    <mergeCell ref="T42:U43"/>
    <mergeCell ref="P44:Q45"/>
    <mergeCell ref="R44:S45"/>
    <mergeCell ref="T44:U45"/>
    <mergeCell ref="P38:Q39"/>
    <mergeCell ref="R38:S39"/>
    <mergeCell ref="T38:U39"/>
    <mergeCell ref="P40:Q41"/>
    <mergeCell ref="R40:S41"/>
    <mergeCell ref="T40:U41"/>
    <mergeCell ref="J42:K43"/>
    <mergeCell ref="L42:M43"/>
    <mergeCell ref="N42:O43"/>
    <mergeCell ref="J44:K45"/>
    <mergeCell ref="L44:M45"/>
    <mergeCell ref="N44:O45"/>
    <mergeCell ref="J38:K39"/>
    <mergeCell ref="L38:M39"/>
    <mergeCell ref="N38:O39"/>
    <mergeCell ref="J40:K41"/>
    <mergeCell ref="L40:M41"/>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CM248"/>
  <sheetViews>
    <sheetView topLeftCell="A13" zoomScale="50" zoomScaleNormal="50" workbookViewId="0">
      <selection activeCell="E36" sqref="E36:I45"/>
    </sheetView>
  </sheetViews>
  <sheetFormatPr baseColWidth="10" defaultRowHeight="15" x14ac:dyDescent="0.25"/>
  <cols>
    <col min="2" max="18" width="5.7109375" customWidth="1"/>
    <col min="19" max="19" width="8.42578125" customWidth="1"/>
    <col min="20" max="23" width="5.7109375" customWidth="1"/>
    <col min="24" max="24" width="8.5703125" customWidth="1"/>
    <col min="25" max="26" width="5.7109375" customWidth="1"/>
    <col min="27" max="27" width="10.7109375" customWidth="1"/>
    <col min="28" max="28" width="5.7109375" customWidth="1"/>
    <col min="29" max="29" width="7.42578125" customWidth="1"/>
    <col min="30" max="33" width="5.7109375" customWidth="1"/>
    <col min="34" max="34" width="8.5703125" customWidth="1"/>
    <col min="35" max="39" width="5.7109375" customWidth="1"/>
    <col min="41" max="46" width="5.7109375" customWidth="1"/>
  </cols>
  <sheetData>
    <row r="1" spans="1:91" x14ac:dyDescent="0.25">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row>
    <row r="2" spans="1:91" ht="18" customHeight="1" x14ac:dyDescent="0.25">
      <c r="A2" s="83"/>
      <c r="B2" s="353" t="s">
        <v>160</v>
      </c>
      <c r="C2" s="354"/>
      <c r="D2" s="354"/>
      <c r="E2" s="354"/>
      <c r="F2" s="354"/>
      <c r="G2" s="354"/>
      <c r="H2" s="354"/>
      <c r="I2" s="354"/>
      <c r="J2" s="275" t="s">
        <v>2</v>
      </c>
      <c r="K2" s="275"/>
      <c r="L2" s="275"/>
      <c r="M2" s="275"/>
      <c r="N2" s="275"/>
      <c r="O2" s="275"/>
      <c r="P2" s="275"/>
      <c r="Q2" s="275"/>
      <c r="R2" s="275"/>
      <c r="S2" s="275"/>
      <c r="T2" s="275"/>
      <c r="U2" s="275"/>
      <c r="V2" s="275"/>
      <c r="W2" s="275"/>
      <c r="X2" s="275"/>
      <c r="Y2" s="275"/>
      <c r="Z2" s="275"/>
      <c r="AA2" s="275"/>
      <c r="AB2" s="275"/>
      <c r="AC2" s="275"/>
      <c r="AD2" s="275"/>
      <c r="AE2" s="275"/>
      <c r="AF2" s="275"/>
      <c r="AG2" s="275"/>
      <c r="AH2" s="275"/>
      <c r="AI2" s="275"/>
      <c r="AJ2" s="275"/>
      <c r="AK2" s="275"/>
      <c r="AL2" s="275"/>
      <c r="AM2" s="275"/>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row>
    <row r="3" spans="1:91" ht="18.75" customHeight="1" x14ac:dyDescent="0.25">
      <c r="A3" s="83"/>
      <c r="B3" s="354"/>
      <c r="C3" s="354"/>
      <c r="D3" s="354"/>
      <c r="E3" s="354"/>
      <c r="F3" s="354"/>
      <c r="G3" s="354"/>
      <c r="H3" s="354"/>
      <c r="I3" s="354"/>
      <c r="J3" s="275"/>
      <c r="K3" s="275"/>
      <c r="L3" s="275"/>
      <c r="M3" s="275"/>
      <c r="N3" s="275"/>
      <c r="O3" s="275"/>
      <c r="P3" s="275"/>
      <c r="Q3" s="275"/>
      <c r="R3" s="275"/>
      <c r="S3" s="275"/>
      <c r="T3" s="275"/>
      <c r="U3" s="275"/>
      <c r="V3" s="275"/>
      <c r="W3" s="275"/>
      <c r="X3" s="275"/>
      <c r="Y3" s="275"/>
      <c r="Z3" s="275"/>
      <c r="AA3" s="275"/>
      <c r="AB3" s="275"/>
      <c r="AC3" s="275"/>
      <c r="AD3" s="275"/>
      <c r="AE3" s="275"/>
      <c r="AF3" s="275"/>
      <c r="AG3" s="275"/>
      <c r="AH3" s="275"/>
      <c r="AI3" s="275"/>
      <c r="AJ3" s="275"/>
      <c r="AK3" s="275"/>
      <c r="AL3" s="275"/>
      <c r="AM3" s="275"/>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row>
    <row r="4" spans="1:91" ht="15" customHeight="1" x14ac:dyDescent="0.25">
      <c r="A4" s="83"/>
      <c r="B4" s="354"/>
      <c r="C4" s="354"/>
      <c r="D4" s="354"/>
      <c r="E4" s="354"/>
      <c r="F4" s="354"/>
      <c r="G4" s="354"/>
      <c r="H4" s="354"/>
      <c r="I4" s="354"/>
      <c r="J4" s="275"/>
      <c r="K4" s="275"/>
      <c r="L4" s="275"/>
      <c r="M4" s="275"/>
      <c r="N4" s="275"/>
      <c r="O4" s="275"/>
      <c r="P4" s="275"/>
      <c r="Q4" s="275"/>
      <c r="R4" s="275"/>
      <c r="S4" s="275"/>
      <c r="T4" s="275"/>
      <c r="U4" s="275"/>
      <c r="V4" s="275"/>
      <c r="W4" s="275"/>
      <c r="X4" s="275"/>
      <c r="Y4" s="275"/>
      <c r="Z4" s="275"/>
      <c r="AA4" s="275"/>
      <c r="AB4" s="275"/>
      <c r="AC4" s="275"/>
      <c r="AD4" s="275"/>
      <c r="AE4" s="275"/>
      <c r="AF4" s="275"/>
      <c r="AG4" s="275"/>
      <c r="AH4" s="275"/>
      <c r="AI4" s="275"/>
      <c r="AJ4" s="275"/>
      <c r="AK4" s="275"/>
      <c r="AL4" s="275"/>
      <c r="AM4" s="275"/>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row>
    <row r="5" spans="1:91" ht="15.75" thickBot="1" x14ac:dyDescent="0.3">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row>
    <row r="6" spans="1:91" ht="15" customHeight="1" x14ac:dyDescent="0.25">
      <c r="A6" s="83"/>
      <c r="B6" s="286" t="s">
        <v>4</v>
      </c>
      <c r="C6" s="286"/>
      <c r="D6" s="287"/>
      <c r="E6" s="324" t="s">
        <v>116</v>
      </c>
      <c r="F6" s="325"/>
      <c r="G6" s="325"/>
      <c r="H6" s="325"/>
      <c r="I6" s="326"/>
      <c r="J6" s="46" t="str">
        <f>IF(AND(academico!$Y$10="Muy Alta",academico!$AA$10="Leve"),CONCATENATE("R1C",academico!$O$10),"")</f>
        <v/>
      </c>
      <c r="K6" s="47" t="str">
        <f>IF(AND(academico!$Y$11="Muy Alta",academico!$AA$11="Leve"),CONCATENATE("R1C",academico!$O$11),"")</f>
        <v/>
      </c>
      <c r="L6" s="47" t="str">
        <f>IF(AND(academico!$Y$12="Muy Alta",academico!$AA$12="Leve"),CONCATENATE("R1C",academico!$O$12),"")</f>
        <v/>
      </c>
      <c r="M6" s="47" t="str">
        <f>IF(AND(academico!$Y$13="Muy Alta",academico!$AA$13="Leve"),CONCATENATE("R1C",academico!$O$13),"")</f>
        <v/>
      </c>
      <c r="N6" s="47" t="str">
        <f>IF(AND(academico!$Y$14="Muy Alta",academico!$AA$14="Leve"),CONCATENATE("R1C",academico!$O$14),"")</f>
        <v/>
      </c>
      <c r="O6" s="48" t="str">
        <f>IF(AND(academico!$Y$15="Muy Alta",academico!$AA$15="Leve"),CONCATENATE("R1C",academico!$O$15),"")</f>
        <v/>
      </c>
      <c r="P6" s="46" t="str">
        <f>IF(AND(academico!$Y$10="Muy Alta",academico!$AA$10="Menor"),CONCATENATE("R1C",academico!$O$10),"")</f>
        <v/>
      </c>
      <c r="Q6" s="47" t="str">
        <f>IF(AND(academico!$Y$11="Muy Alta",academico!$AA$11="Menor"),CONCATENATE("R1C",academico!$O$11),"")</f>
        <v/>
      </c>
      <c r="R6" s="47" t="str">
        <f>IF(AND(academico!$Y$12="Muy Alta",academico!$AA$12="Menor"),CONCATENATE("R1C",academico!$O$12),"")</f>
        <v/>
      </c>
      <c r="S6" s="47" t="str">
        <f>IF(AND(academico!$Y$13="Muy Alta",academico!$AA$13="Menor"),CONCATENATE("R1C",academico!$O$13),"")</f>
        <v/>
      </c>
      <c r="T6" s="47" t="str">
        <f>IF(AND(academico!$Y$14="Muy Alta",academico!$AA$14="Menor"),CONCATENATE("R1C",academico!$O$14),"")</f>
        <v/>
      </c>
      <c r="U6" s="48" t="str">
        <f>IF(AND(academico!$Y$15="Muy Alta",academico!$AA$15="Menor"),CONCATENATE("R1C",academico!$O$15),"")</f>
        <v/>
      </c>
      <c r="V6" s="46" t="str">
        <f>IF(AND(academico!$Y$10="Muy Alta",academico!$AA$10="Moderado"),CONCATENATE("R1C",academico!$O$10),"")</f>
        <v/>
      </c>
      <c r="W6" s="47" t="str">
        <f>IF(AND(academico!$Y$11="Muy Alta",academico!$AA$11="Moderado"),CONCATENATE("R1C",academico!$O$11),"")</f>
        <v/>
      </c>
      <c r="X6" s="47" t="str">
        <f>IF(AND(academico!$Y$12="Muy Alta",academico!$AA$12="Moderado"),CONCATENATE("R1C",academico!$O$12),"")</f>
        <v/>
      </c>
      <c r="Y6" s="47" t="str">
        <f>IF(AND(academico!$Y$13="Muy Alta",academico!$AA$13="Moderado"),CONCATENATE("R1C",academico!$O$13),"")</f>
        <v/>
      </c>
      <c r="Z6" s="47" t="str">
        <f>IF(AND(academico!$Y$14="Muy Alta",academico!$AA$14="Moderado"),CONCATENATE("R1C",academico!$O$14),"")</f>
        <v/>
      </c>
      <c r="AA6" s="48" t="str">
        <f>IF(AND(academico!$Y$15="Muy Alta",academico!$AA$15="Moderado"),CONCATENATE("R1C",academico!$O$15),"")</f>
        <v/>
      </c>
      <c r="AB6" s="46" t="str">
        <f>IF(AND(academico!$Y$10="Muy Alta",academico!$AA$10="Mayor"),CONCATENATE("R1C",academico!$O$10),"")</f>
        <v/>
      </c>
      <c r="AC6" s="47" t="str">
        <f>IF(AND(academico!$Y$11="Muy Alta",academico!$AA$11="Mayor"),CONCATENATE("R1C",academico!$O$11),"")</f>
        <v/>
      </c>
      <c r="AD6" s="47" t="str">
        <f>IF(AND(academico!$Y$12="Muy Alta",academico!$AA$12="Mayor"),CONCATENATE("R1C",academico!$O$12),"")</f>
        <v/>
      </c>
      <c r="AE6" s="47" t="str">
        <f>IF(AND(academico!$Y$13="Muy Alta",academico!$AA$13="Mayor"),CONCATENATE("R1C",academico!$O$13),"")</f>
        <v/>
      </c>
      <c r="AF6" s="47" t="str">
        <f>IF(AND(academico!$Y$14="Muy Alta",academico!$AA$14="Mayor"),CONCATENATE("R1C",academico!$O$14),"")</f>
        <v/>
      </c>
      <c r="AG6" s="48" t="str">
        <f>IF(AND(academico!$Y$15="Muy Alta",academico!$AA$15="Mayor"),CONCATENATE("R1C",academico!$O$15),"")</f>
        <v/>
      </c>
      <c r="AH6" s="49" t="str">
        <f>IF(AND(academico!$Y$10="Muy Alta",academico!$AA$10="Catastrófico"),CONCATENATE("R1C",academico!$O$10),"")</f>
        <v/>
      </c>
      <c r="AI6" s="50" t="str">
        <f>IF(AND(academico!$Y$11="Muy Alta",academico!$AA$11="Catastrófico"),CONCATENATE("R1C",academico!$O$11),"")</f>
        <v/>
      </c>
      <c r="AJ6" s="50" t="str">
        <f>IF(AND(academico!$Y$12="Muy Alta",academico!$AA$12="Catastrófico"),CONCATENATE("R1C",academico!$O$12),"")</f>
        <v/>
      </c>
      <c r="AK6" s="50" t="str">
        <f>IF(AND(academico!$Y$13="Muy Alta",academico!$AA$13="Catastrófico"),CONCATENATE("R1C",academico!$O$13),"")</f>
        <v/>
      </c>
      <c r="AL6" s="50" t="str">
        <f>IF(AND(academico!$Y$14="Muy Alta",academico!$AA$14="Catastrófico"),CONCATENATE("R1C",academico!$O$14),"")</f>
        <v/>
      </c>
      <c r="AM6" s="51" t="str">
        <f>IF(AND(academico!$Y$15="Muy Alta",academico!$AA$15="Catastrófico"),CONCATENATE("R1C",academico!$O$15),"")</f>
        <v/>
      </c>
      <c r="AN6" s="83"/>
      <c r="AO6" s="344" t="s">
        <v>79</v>
      </c>
      <c r="AP6" s="345"/>
      <c r="AQ6" s="345"/>
      <c r="AR6" s="345"/>
      <c r="AS6" s="345"/>
      <c r="AT6" s="346"/>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c r="BV6" s="83"/>
      <c r="BW6" s="83"/>
      <c r="BX6" s="83"/>
    </row>
    <row r="7" spans="1:91" ht="15" customHeight="1" x14ac:dyDescent="0.25">
      <c r="A7" s="83"/>
      <c r="B7" s="286"/>
      <c r="C7" s="286"/>
      <c r="D7" s="287"/>
      <c r="E7" s="327"/>
      <c r="F7" s="328"/>
      <c r="G7" s="328"/>
      <c r="H7" s="328"/>
      <c r="I7" s="329"/>
      <c r="J7" s="52" t="str">
        <f>IF(AND(academico!$Y$16="Muy Alta",academico!$AA$16="Leve"),CONCATENATE("R2C",academico!$O$16),"")</f>
        <v/>
      </c>
      <c r="K7" s="53" t="str">
        <f>IF(AND(academico!$Y$17="Muy Alta",academico!$AA$17="Leve"),CONCATENATE("R2C",academico!$O$17),"")</f>
        <v/>
      </c>
      <c r="L7" s="53" t="str">
        <f>IF(AND(academico!$Y$18="Muy Alta",academico!$AA$18="Leve"),CONCATENATE("R2C",academico!$O$18),"")</f>
        <v/>
      </c>
      <c r="M7" s="53" t="str">
        <f>IF(AND(academico!$Y$19="Muy Alta",academico!$AA$19="Leve"),CONCATENATE("R2C",academico!$O$19),"")</f>
        <v/>
      </c>
      <c r="N7" s="53" t="str">
        <f>IF(AND(academico!$Y$20="Muy Alta",academico!$AA$20="Leve"),CONCATENATE("R2C",academico!$O$20),"")</f>
        <v/>
      </c>
      <c r="O7" s="54" t="str">
        <f>IF(AND(academico!$Y$21="Muy Alta",academico!$AA$21="Leve"),CONCATENATE("R2C",academico!$O$21),"")</f>
        <v/>
      </c>
      <c r="P7" s="52" t="str">
        <f>IF(AND(academico!$Y$16="Muy Alta",academico!$AA$16="Menor"),CONCATENATE("R2C",academico!$O$16),"")</f>
        <v/>
      </c>
      <c r="Q7" s="53" t="str">
        <f>IF(AND(academico!$Y$17="Muy Alta",academico!$AA$17="Menor"),CONCATENATE("R2C",academico!$O$17),"")</f>
        <v/>
      </c>
      <c r="R7" s="53" t="str">
        <f>IF(AND(academico!$Y$18="Muy Alta",academico!$AA$18="Menor"),CONCATENATE("R2C",academico!$O$18),"")</f>
        <v/>
      </c>
      <c r="S7" s="53" t="str">
        <f>IF(AND(academico!$Y$19="Muy Alta",academico!$AA$19="Menor"),CONCATENATE("R2C",academico!$O$19),"")</f>
        <v/>
      </c>
      <c r="T7" s="53" t="str">
        <f>IF(AND(academico!$Y$20="Muy Alta",academico!$AA$20="Menor"),CONCATENATE("R2C",academico!$O$20),"")</f>
        <v/>
      </c>
      <c r="U7" s="54" t="str">
        <f>IF(AND(academico!$Y$21="Muy Alta",academico!$AA$21="Menor"),CONCATENATE("R2C",academico!$O$21),"")</f>
        <v/>
      </c>
      <c r="V7" s="52" t="str">
        <f>IF(AND(academico!$Y$16="Muy Alta",academico!$AA$16="Moderado"),CONCATENATE("R2C",academico!$O$16),"")</f>
        <v/>
      </c>
      <c r="W7" s="53" t="str">
        <f>IF(AND(academico!$Y$17="Muy Alta",academico!$AA$17="Moderado"),CONCATENATE("R2C",academico!$O$17),"")</f>
        <v/>
      </c>
      <c r="X7" s="53" t="str">
        <f>IF(AND(academico!$Y$18="Muy Alta",academico!$AA$18="Moderado"),CONCATENATE("R2C",academico!$O$18),"")</f>
        <v/>
      </c>
      <c r="Y7" s="53" t="str">
        <f>IF(AND(academico!$Y$19="Muy Alta",academico!$AA$19="Moderado"),CONCATENATE("R2C",academico!$O$19),"")</f>
        <v/>
      </c>
      <c r="Z7" s="53" t="str">
        <f>IF(AND(academico!$Y$20="Muy Alta",academico!$AA$20="Moderado"),CONCATENATE("R2C",academico!$O$20),"")</f>
        <v/>
      </c>
      <c r="AA7" s="54" t="str">
        <f>IF(AND(academico!$Y$21="Muy Alta",academico!$AA$21="Moderado"),CONCATENATE("R2C",academico!$O$21),"")</f>
        <v/>
      </c>
      <c r="AB7" s="52" t="str">
        <f>IF(AND(academico!$Y$16="Muy Alta",academico!$AA$16="Mayor"),CONCATENATE("R2C",academico!$O$16),"")</f>
        <v/>
      </c>
      <c r="AC7" s="53" t="str">
        <f>IF(AND(academico!$Y$17="Muy Alta",academico!$AA$17="Mayor"),CONCATENATE("R2C",academico!$O$17),"")</f>
        <v/>
      </c>
      <c r="AD7" s="53" t="str">
        <f>IF(AND(academico!$Y$18="Muy Alta",academico!$AA$18="Mayor"),CONCATENATE("R2C",academico!$O$18),"")</f>
        <v/>
      </c>
      <c r="AE7" s="53" t="str">
        <f>IF(AND(academico!$Y$19="Muy Alta",academico!$AA$19="Mayor"),CONCATENATE("R2C",academico!$O$19),"")</f>
        <v/>
      </c>
      <c r="AF7" s="53" t="str">
        <f>IF(AND(academico!$Y$20="Muy Alta",academico!$AA$20="Mayor"),CONCATENATE("R2C",academico!$O$20),"")</f>
        <v/>
      </c>
      <c r="AG7" s="54" t="str">
        <f>IF(AND(academico!$Y$21="Muy Alta",academico!$AA$21="Mayor"),CONCATENATE("R2C",academico!$O$21),"")</f>
        <v/>
      </c>
      <c r="AH7" s="55" t="str">
        <f>IF(AND(academico!$Y$16="Muy Alta",academico!$AA$16="Catastrófico"),CONCATENATE("R2C",academico!$O$16),"")</f>
        <v/>
      </c>
      <c r="AI7" s="56" t="str">
        <f>IF(AND(academico!$Y$17="Muy Alta",academico!$AA$17="Catastrófico"),CONCATENATE("R2C",academico!$O$17),"")</f>
        <v/>
      </c>
      <c r="AJ7" s="56" t="str">
        <f>IF(AND(academico!$Y$18="Muy Alta",academico!$AA$18="Catastrófico"),CONCATENATE("R2C",academico!$O$18),"")</f>
        <v/>
      </c>
      <c r="AK7" s="56" t="str">
        <f>IF(AND(academico!$Y$19="Muy Alta",academico!$AA$19="Catastrófico"),CONCATENATE("R2C",academico!$O$19),"")</f>
        <v/>
      </c>
      <c r="AL7" s="56" t="str">
        <f>IF(AND(academico!$Y$20="Muy Alta",academico!$AA$20="Catastrófico"),CONCATENATE("R2C",academico!$O$20),"")</f>
        <v/>
      </c>
      <c r="AM7" s="57" t="str">
        <f>IF(AND(academico!$Y$21="Muy Alta",academico!$AA$21="Catastrófico"),CONCATENATE("R2C",academico!$O$21),"")</f>
        <v/>
      </c>
      <c r="AN7" s="83"/>
      <c r="AO7" s="347"/>
      <c r="AP7" s="348"/>
      <c r="AQ7" s="348"/>
      <c r="AR7" s="348"/>
      <c r="AS7" s="348"/>
      <c r="AT7" s="349"/>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row>
    <row r="8" spans="1:91" ht="15" customHeight="1" x14ac:dyDescent="0.25">
      <c r="A8" s="83"/>
      <c r="B8" s="286"/>
      <c r="C8" s="286"/>
      <c r="D8" s="287"/>
      <c r="E8" s="327"/>
      <c r="F8" s="328"/>
      <c r="G8" s="328"/>
      <c r="H8" s="328"/>
      <c r="I8" s="329"/>
      <c r="J8" s="52" t="str">
        <f>IF(AND(academico!$Y$22="Muy Alta",academico!$AA$22="Leve"),CONCATENATE("R3C",academico!$O$22),"")</f>
        <v/>
      </c>
      <c r="K8" s="53" t="str">
        <f>IF(AND(academico!$Y$23="Muy Alta",academico!$AA$23="Leve"),CONCATENATE("R3C",academico!$O$23),"")</f>
        <v/>
      </c>
      <c r="L8" s="53" t="str">
        <f>IF(AND(academico!$Y$24="Muy Alta",academico!$AA$24="Leve"),CONCATENATE("R3C",academico!$O$24),"")</f>
        <v/>
      </c>
      <c r="M8" s="53" t="str">
        <f>IF(AND(academico!$Y$25="Muy Alta",academico!$AA$25="Leve"),CONCATENATE("R3C",academico!$O$25),"")</f>
        <v/>
      </c>
      <c r="N8" s="53" t="str">
        <f>IF(AND(academico!$Y$26="Muy Alta",academico!$AA$26="Leve"),CONCATENATE("R3C",academico!$O$26),"")</f>
        <v/>
      </c>
      <c r="O8" s="54" t="str">
        <f>IF(AND(academico!$Y$27="Muy Alta",academico!$AA$27="Leve"),CONCATENATE("R3C",academico!$O$27),"")</f>
        <v/>
      </c>
      <c r="P8" s="52" t="str">
        <f>IF(AND(academico!$Y$22="Muy Alta",academico!$AA$22="Menor"),CONCATENATE("R3C",academico!$O$22),"")</f>
        <v/>
      </c>
      <c r="Q8" s="53" t="str">
        <f>IF(AND(academico!$Y$23="Muy Alta",academico!$AA$23="Menor"),CONCATENATE("R3C",academico!$O$23),"")</f>
        <v/>
      </c>
      <c r="R8" s="53" t="str">
        <f>IF(AND(academico!$Y$24="Muy Alta",academico!$AA$24="Menor"),CONCATENATE("R3C",academico!$O$24),"")</f>
        <v/>
      </c>
      <c r="S8" s="53" t="str">
        <f>IF(AND(academico!$Y$25="Muy Alta",academico!$AA$25="Menor"),CONCATENATE("R3C",academico!$O$25),"")</f>
        <v/>
      </c>
      <c r="T8" s="53" t="str">
        <f>IF(AND(academico!$Y$26="Muy Alta",academico!$AA$26="Menor"),CONCATENATE("R3C",academico!$O$26),"")</f>
        <v/>
      </c>
      <c r="U8" s="54" t="str">
        <f>IF(AND(academico!$Y$27="Muy Alta",academico!$AA$27="Menor"),CONCATENATE("R3C",academico!$O$27),"")</f>
        <v/>
      </c>
      <c r="V8" s="52" t="str">
        <f>IF(AND(academico!$Y$22="Muy Alta",academico!$AA$22="Moderado"),CONCATENATE("R3C",academico!$O$22),"")</f>
        <v/>
      </c>
      <c r="W8" s="53" t="str">
        <f>IF(AND(academico!$Y$23="Muy Alta",academico!$AA$23="Moderado"),CONCATENATE("R3C",academico!$O$23),"")</f>
        <v/>
      </c>
      <c r="X8" s="53" t="str">
        <f>IF(AND(academico!$Y$24="Muy Alta",academico!$AA$24="Moderado"),CONCATENATE("R3C",academico!$O$24),"")</f>
        <v/>
      </c>
      <c r="Y8" s="53" t="str">
        <f>IF(AND(academico!$Y$25="Muy Alta",academico!$AA$25="Moderado"),CONCATENATE("R3C",academico!$O$25),"")</f>
        <v/>
      </c>
      <c r="Z8" s="53" t="str">
        <f>IF(AND(academico!$Y$26="Muy Alta",academico!$AA$26="Moderado"),CONCATENATE("R3C",academico!$O$26),"")</f>
        <v/>
      </c>
      <c r="AA8" s="54" t="str">
        <f>IF(AND(academico!$Y$27="Muy Alta",academico!$AA$27="Moderado"),CONCATENATE("R3C",academico!$O$27),"")</f>
        <v/>
      </c>
      <c r="AB8" s="52" t="str">
        <f>IF(AND(academico!$Y$22="Muy Alta",academico!$AA$22="Mayor"),CONCATENATE("R3C",academico!$O$22),"")</f>
        <v/>
      </c>
      <c r="AC8" s="53" t="str">
        <f>IF(AND(academico!$Y$23="Muy Alta",academico!$AA$23="Mayor"),CONCATENATE("R3C",academico!$O$23),"")</f>
        <v/>
      </c>
      <c r="AD8" s="53" t="str">
        <f>IF(AND(academico!$Y$24="Muy Alta",academico!$AA$24="Mayor"),CONCATENATE("R3C",academico!$O$24),"")</f>
        <v/>
      </c>
      <c r="AE8" s="53" t="str">
        <f>IF(AND(academico!$Y$25="Muy Alta",academico!$AA$25="Mayor"),CONCATENATE("R3C",academico!$O$25),"")</f>
        <v/>
      </c>
      <c r="AF8" s="53" t="str">
        <f>IF(AND(academico!$Y$26="Muy Alta",academico!$AA$26="Mayor"),CONCATENATE("R3C",academico!$O$26),"")</f>
        <v/>
      </c>
      <c r="AG8" s="54" t="str">
        <f>IF(AND(academico!$Y$27="Muy Alta",academico!$AA$27="Mayor"),CONCATENATE("R3C",academico!$O$27),"")</f>
        <v/>
      </c>
      <c r="AH8" s="55" t="str">
        <f>IF(AND(academico!$Y$22="Muy Alta",academico!$AA$22="Catastrófico"),CONCATENATE("R3C",academico!$O$22),"")</f>
        <v/>
      </c>
      <c r="AI8" s="56" t="str">
        <f>IF(AND(academico!$Y$23="Muy Alta",academico!$AA$23="Catastrófico"),CONCATENATE("R3C",academico!$O$23),"")</f>
        <v/>
      </c>
      <c r="AJ8" s="56" t="str">
        <f>IF(AND(academico!$Y$24="Muy Alta",academico!$AA$24="Catastrófico"),CONCATENATE("R3C",academico!$O$24),"")</f>
        <v/>
      </c>
      <c r="AK8" s="56" t="str">
        <f>IF(AND(academico!$Y$25="Muy Alta",academico!$AA$25="Catastrófico"),CONCATENATE("R3C",academico!$O$25),"")</f>
        <v/>
      </c>
      <c r="AL8" s="56" t="str">
        <f>IF(AND(academico!$Y$26="Muy Alta",academico!$AA$26="Catastrófico"),CONCATENATE("R3C",academico!$O$26),"")</f>
        <v/>
      </c>
      <c r="AM8" s="57" t="str">
        <f>IF(AND(academico!$Y$27="Muy Alta",academico!$AA$27="Catastrófico"),CONCATENATE("R3C",academico!$O$27),"")</f>
        <v/>
      </c>
      <c r="AN8" s="83"/>
      <c r="AO8" s="347"/>
      <c r="AP8" s="348"/>
      <c r="AQ8" s="348"/>
      <c r="AR8" s="348"/>
      <c r="AS8" s="348"/>
      <c r="AT8" s="349"/>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c r="BV8" s="83"/>
      <c r="BW8" s="83"/>
      <c r="BX8" s="83"/>
    </row>
    <row r="9" spans="1:91" ht="15" customHeight="1" x14ac:dyDescent="0.25">
      <c r="A9" s="83"/>
      <c r="B9" s="286"/>
      <c r="C9" s="286"/>
      <c r="D9" s="287"/>
      <c r="E9" s="327"/>
      <c r="F9" s="328"/>
      <c r="G9" s="328"/>
      <c r="H9" s="328"/>
      <c r="I9" s="329"/>
      <c r="J9" s="52" t="str">
        <f>IF(AND(academico!$Y$28="Muy Alta",academico!$AA$28="Leve"),CONCATENATE("R4C",academico!$O$28),"")</f>
        <v/>
      </c>
      <c r="K9" s="53" t="str">
        <f>IF(AND(academico!$Y$29="Muy Alta",academico!$AA$29="Leve"),CONCATENATE("R4C",academico!$O$29),"")</f>
        <v/>
      </c>
      <c r="L9" s="53" t="str">
        <f>IF(AND(academico!$Y$30="Muy Alta",academico!$AA$30="Leve"),CONCATENATE("R4C",academico!$O$30),"")</f>
        <v/>
      </c>
      <c r="M9" s="53" t="str">
        <f>IF(AND(academico!$Y$31="Muy Alta",academico!$AA$31="Leve"),CONCATENATE("R4C",academico!$O$31),"")</f>
        <v/>
      </c>
      <c r="N9" s="53" t="str">
        <f>IF(AND(academico!$Y$32="Muy Alta",academico!$AA$32="Leve"),CONCATENATE("R4C",academico!$O$32),"")</f>
        <v/>
      </c>
      <c r="O9" s="54" t="str">
        <f>IF(AND(academico!$Y$33="Muy Alta",academico!$AA$33="Leve"),CONCATENATE("R4C",academico!$O$33),"")</f>
        <v/>
      </c>
      <c r="P9" s="52" t="str">
        <f>IF(AND(academico!$Y$28="Muy Alta",academico!$AA$28="Menor"),CONCATENATE("R4C",academico!$O$28),"")</f>
        <v/>
      </c>
      <c r="Q9" s="53" t="str">
        <f>IF(AND(academico!$Y$29="Muy Alta",academico!$AA$29="Menor"),CONCATENATE("R4C",academico!$O$29),"")</f>
        <v/>
      </c>
      <c r="R9" s="53" t="str">
        <f>IF(AND(academico!$Y$30="Muy Alta",academico!$AA$30="Menor"),CONCATENATE("R4C",academico!$O$30),"")</f>
        <v/>
      </c>
      <c r="S9" s="53" t="str">
        <f>IF(AND(academico!$Y$31="Muy Alta",academico!$AA$31="Menor"),CONCATENATE("R4C",academico!$O$31),"")</f>
        <v/>
      </c>
      <c r="T9" s="53" t="str">
        <f>IF(AND(academico!$Y$32="Muy Alta",academico!$AA$32="Menor"),CONCATENATE("R4C",academico!$O$32),"")</f>
        <v/>
      </c>
      <c r="U9" s="54" t="str">
        <f>IF(AND(academico!$Y$33="Muy Alta",academico!$AA$33="Menor"),CONCATENATE("R4C",academico!$O$33),"")</f>
        <v/>
      </c>
      <c r="V9" s="52" t="str">
        <f>IF(AND(academico!$Y$28="Muy Alta",academico!$AA$28="Moderado"),CONCATENATE("R4C",academico!$O$28),"")</f>
        <v/>
      </c>
      <c r="W9" s="53" t="str">
        <f>IF(AND(academico!$Y$29="Muy Alta",academico!$AA$29="Moderado"),CONCATENATE("R4C",academico!$O$29),"")</f>
        <v/>
      </c>
      <c r="X9" s="53" t="str">
        <f>IF(AND(academico!$Y$30="Muy Alta",academico!$AA$30="Moderado"),CONCATENATE("R4C",academico!$O$30),"")</f>
        <v/>
      </c>
      <c r="Y9" s="53" t="str">
        <f>IF(AND(academico!$Y$31="Muy Alta",academico!$AA$31="Moderado"),CONCATENATE("R4C",academico!$O$31),"")</f>
        <v/>
      </c>
      <c r="Z9" s="53" t="str">
        <f>IF(AND(academico!$Y$32="Muy Alta",academico!$AA$32="Moderado"),CONCATENATE("R4C",academico!$O$32),"")</f>
        <v/>
      </c>
      <c r="AA9" s="54" t="str">
        <f>IF(AND(academico!$Y$33="Muy Alta",academico!$AA$33="Moderado"),CONCATENATE("R4C",academico!$O$33),"")</f>
        <v/>
      </c>
      <c r="AB9" s="52" t="str">
        <f>IF(AND(academico!$Y$28="Muy Alta",academico!$AA$28="Mayor"),CONCATENATE("R4C",academico!$O$28),"")</f>
        <v/>
      </c>
      <c r="AC9" s="53" t="str">
        <f>IF(AND(academico!$Y$29="Muy Alta",academico!$AA$29="Mayor"),CONCATENATE("R4C",academico!$O$29),"")</f>
        <v/>
      </c>
      <c r="AD9" s="53" t="str">
        <f>IF(AND(academico!$Y$30="Muy Alta",academico!$AA$30="Mayor"),CONCATENATE("R4C",academico!$O$30),"")</f>
        <v/>
      </c>
      <c r="AE9" s="53" t="str">
        <f>IF(AND(academico!$Y$31="Muy Alta",academico!$AA$31="Mayor"),CONCATENATE("R4C",academico!$O$31),"")</f>
        <v/>
      </c>
      <c r="AF9" s="53" t="str">
        <f>IF(AND(academico!$Y$32="Muy Alta",academico!$AA$32="Mayor"),CONCATENATE("R4C",academico!$O$32),"")</f>
        <v/>
      </c>
      <c r="AG9" s="54" t="str">
        <f>IF(AND(academico!$Y$33="Muy Alta",academico!$AA$33="Mayor"),CONCATENATE("R4C",academico!$O$33),"")</f>
        <v/>
      </c>
      <c r="AH9" s="55" t="str">
        <f>IF(AND(academico!$Y$28="Muy Alta",academico!$AA$28="Catastrófico"),CONCATENATE("R4C",academico!$O$28),"")</f>
        <v/>
      </c>
      <c r="AI9" s="56" t="str">
        <f>IF(AND(academico!$Y$29="Muy Alta",academico!$AA$29="Catastrófico"),CONCATENATE("R4C",academico!$O$29),"")</f>
        <v/>
      </c>
      <c r="AJ9" s="56" t="str">
        <f>IF(AND(academico!$Y$30="Muy Alta",academico!$AA$30="Catastrófico"),CONCATENATE("R4C",academico!$O$30),"")</f>
        <v/>
      </c>
      <c r="AK9" s="56" t="str">
        <f>IF(AND(academico!$Y$31="Muy Alta",academico!$AA$31="Catastrófico"),CONCATENATE("R4C",academico!$O$31),"")</f>
        <v/>
      </c>
      <c r="AL9" s="56" t="str">
        <f>IF(AND(academico!$Y$32="Muy Alta",academico!$AA$32="Catastrófico"),CONCATENATE("R4C",academico!$O$32),"")</f>
        <v/>
      </c>
      <c r="AM9" s="57" t="str">
        <f>IF(AND(academico!$Y$33="Muy Alta",academico!$AA$33="Catastrófico"),CONCATENATE("R4C",academico!$O$33),"")</f>
        <v/>
      </c>
      <c r="AN9" s="83"/>
      <c r="AO9" s="347"/>
      <c r="AP9" s="348"/>
      <c r="AQ9" s="348"/>
      <c r="AR9" s="348"/>
      <c r="AS9" s="348"/>
      <c r="AT9" s="349"/>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row>
    <row r="10" spans="1:91" ht="15" customHeight="1" x14ac:dyDescent="0.25">
      <c r="A10" s="83"/>
      <c r="B10" s="286"/>
      <c r="C10" s="286"/>
      <c r="D10" s="287"/>
      <c r="E10" s="327"/>
      <c r="F10" s="328"/>
      <c r="G10" s="328"/>
      <c r="H10" s="328"/>
      <c r="I10" s="329"/>
      <c r="J10" s="52" t="str">
        <f>IF(AND(academico!$Y$34="Muy Alta",academico!$AA$34="Leve"),CONCATENATE("R5C",academico!$O$34),"")</f>
        <v/>
      </c>
      <c r="K10" s="53" t="str">
        <f>IF(AND(academico!$Y$35="Muy Alta",academico!$AA$35="Leve"),CONCATENATE("R5C",academico!$O$35),"")</f>
        <v/>
      </c>
      <c r="L10" s="53" t="str">
        <f>IF(AND(academico!$Y$36="Muy Alta",academico!$AA$36="Leve"),CONCATENATE("R5C",academico!$O$36),"")</f>
        <v/>
      </c>
      <c r="M10" s="53" t="str">
        <f>IF(AND(academico!$Y$37="Muy Alta",academico!$AA$37="Leve"),CONCATENATE("R5C",academico!$O$37),"")</f>
        <v/>
      </c>
      <c r="N10" s="53" t="str">
        <f>IF(AND(academico!$Y$38="Muy Alta",academico!$AA$38="Leve"),CONCATENATE("R5C",academico!$O$38),"")</f>
        <v/>
      </c>
      <c r="O10" s="54" t="str">
        <f>IF(AND(academico!$Y$39="Muy Alta",academico!$AA$39="Leve"),CONCATENATE("R5C",academico!$O$39),"")</f>
        <v/>
      </c>
      <c r="P10" s="52" t="str">
        <f>IF(AND(academico!$Y$34="Muy Alta",academico!$AA$34="Menor"),CONCATENATE("R5C",academico!$O$34),"")</f>
        <v/>
      </c>
      <c r="Q10" s="53" t="str">
        <f>IF(AND(academico!$Y$35="Muy Alta",academico!$AA$35="Menor"),CONCATENATE("R5C",academico!$O$35),"")</f>
        <v/>
      </c>
      <c r="R10" s="53" t="str">
        <f>IF(AND(academico!$Y$36="Muy Alta",academico!$AA$36="Menor"),CONCATENATE("R5C",academico!$O$36),"")</f>
        <v/>
      </c>
      <c r="S10" s="53" t="str">
        <f>IF(AND(academico!$Y$37="Muy Alta",academico!$AA$37="Menor"),CONCATENATE("R5C",academico!$O$37),"")</f>
        <v/>
      </c>
      <c r="T10" s="53" t="str">
        <f>IF(AND(academico!$Y$38="Muy Alta",academico!$AA$38="Menor"),CONCATENATE("R5C",academico!$O$38),"")</f>
        <v/>
      </c>
      <c r="U10" s="54" t="str">
        <f>IF(AND(academico!$Y$39="Muy Alta",academico!$AA$39="Menor"),CONCATENATE("R5C",academico!$O$39),"")</f>
        <v/>
      </c>
      <c r="V10" s="52" t="str">
        <f>IF(AND(academico!$Y$34="Muy Alta",academico!$AA$34="Moderado"),CONCATENATE("R5C",academico!$O$34),"")</f>
        <v/>
      </c>
      <c r="W10" s="53" t="str">
        <f>IF(AND(academico!$Y$35="Muy Alta",academico!$AA$35="Moderado"),CONCATENATE("R5C",academico!$O$35),"")</f>
        <v/>
      </c>
      <c r="X10" s="53" t="str">
        <f>IF(AND(academico!$Y$36="Muy Alta",academico!$AA$36="Moderado"),CONCATENATE("R5C",academico!$O$36),"")</f>
        <v/>
      </c>
      <c r="Y10" s="53" t="str">
        <f>IF(AND(academico!$Y$37="Muy Alta",academico!$AA$37="Moderado"),CONCATENATE("R5C",academico!$O$37),"")</f>
        <v/>
      </c>
      <c r="Z10" s="53" t="str">
        <f>IF(AND(academico!$Y$38="Muy Alta",academico!$AA$38="Moderado"),CONCATENATE("R5C",academico!$O$38),"")</f>
        <v/>
      </c>
      <c r="AA10" s="54" t="str">
        <f>IF(AND(academico!$Y$39="Muy Alta",academico!$AA$39="Moderado"),CONCATENATE("R5C",academico!$O$39),"")</f>
        <v/>
      </c>
      <c r="AB10" s="52" t="str">
        <f>IF(AND(academico!$Y$34="Muy Alta",academico!$AA$34="Mayor"),CONCATENATE("R5C",academico!$O$34),"")</f>
        <v/>
      </c>
      <c r="AC10" s="53" t="str">
        <f>IF(AND(academico!$Y$35="Muy Alta",academico!$AA$35="Mayor"),CONCATENATE("R5C",academico!$O$35),"")</f>
        <v/>
      </c>
      <c r="AD10" s="53" t="str">
        <f>IF(AND(academico!$Y$36="Muy Alta",academico!$AA$36="Mayor"),CONCATENATE("R5C",academico!$O$36),"")</f>
        <v/>
      </c>
      <c r="AE10" s="53" t="str">
        <f>IF(AND(academico!$Y$37="Muy Alta",academico!$AA$37="Mayor"),CONCATENATE("R5C",academico!$O$37),"")</f>
        <v/>
      </c>
      <c r="AF10" s="53" t="str">
        <f>IF(AND(academico!$Y$38="Muy Alta",academico!$AA$38="Mayor"),CONCATENATE("R5C",academico!$O$38),"")</f>
        <v/>
      </c>
      <c r="AG10" s="54" t="str">
        <f>IF(AND(academico!$Y$39="Muy Alta",academico!$AA$39="Mayor"),CONCATENATE("R5C",academico!$O$39),"")</f>
        <v/>
      </c>
      <c r="AH10" s="55" t="str">
        <f>IF(AND(academico!$Y$34="Muy Alta",academico!$AA$34="Catastrófico"),CONCATENATE("R5C",academico!$O$34),"")</f>
        <v/>
      </c>
      <c r="AI10" s="56" t="str">
        <f>IF(AND(academico!$Y$35="Muy Alta",academico!$AA$35="Catastrófico"),CONCATENATE("R5C",academico!$O$35),"")</f>
        <v/>
      </c>
      <c r="AJ10" s="56" t="str">
        <f>IF(AND(academico!$Y$36="Muy Alta",academico!$AA$36="Catastrófico"),CONCATENATE("R5C",academico!$O$36),"")</f>
        <v/>
      </c>
      <c r="AK10" s="56" t="str">
        <f>IF(AND(academico!$Y$37="Muy Alta",academico!$AA$37="Catastrófico"),CONCATENATE("R5C",academico!$O$37),"")</f>
        <v/>
      </c>
      <c r="AL10" s="56" t="str">
        <f>IF(AND(academico!$Y$38="Muy Alta",academico!$AA$38="Catastrófico"),CONCATENATE("R5C",academico!$O$38),"")</f>
        <v/>
      </c>
      <c r="AM10" s="57" t="str">
        <f>IF(AND(academico!$Y$39="Muy Alta",academico!$AA$39="Catastrófico"),CONCATENATE("R5C",academico!$O$39),"")</f>
        <v/>
      </c>
      <c r="AN10" s="83"/>
      <c r="AO10" s="347"/>
      <c r="AP10" s="348"/>
      <c r="AQ10" s="348"/>
      <c r="AR10" s="348"/>
      <c r="AS10" s="348"/>
      <c r="AT10" s="349"/>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row>
    <row r="11" spans="1:91" ht="15" customHeight="1" x14ac:dyDescent="0.25">
      <c r="A11" s="83"/>
      <c r="B11" s="286"/>
      <c r="C11" s="286"/>
      <c r="D11" s="287"/>
      <c r="E11" s="327"/>
      <c r="F11" s="328"/>
      <c r="G11" s="328"/>
      <c r="H11" s="328"/>
      <c r="I11" s="329"/>
      <c r="J11" s="52" t="str">
        <f>IF(AND(academico!$Y$40="Muy Alta",academico!$AA$40="Leve"),CONCATENATE("R6C",academico!$O$40),"")</f>
        <v/>
      </c>
      <c r="K11" s="53" t="str">
        <f>IF(AND(academico!$Y$41="Muy Alta",academico!$AA$41="Leve"),CONCATENATE("R6C",academico!$O$41),"")</f>
        <v/>
      </c>
      <c r="L11" s="53" t="str">
        <f>IF(AND(academico!$Y$42="Muy Alta",academico!$AA$42="Leve"),CONCATENATE("R6C",academico!$O$42),"")</f>
        <v/>
      </c>
      <c r="M11" s="53" t="str">
        <f>IF(AND(academico!$Y$43="Muy Alta",academico!$AA$43="Leve"),CONCATENATE("R6C",academico!$O$43),"")</f>
        <v/>
      </c>
      <c r="N11" s="53" t="str">
        <f>IF(AND(academico!$Y$44="Muy Alta",academico!$AA$44="Leve"),CONCATENATE("R6C",academico!$O$44),"")</f>
        <v/>
      </c>
      <c r="O11" s="54" t="str">
        <f>IF(AND(academico!$Y$45="Muy Alta",academico!$AA$45="Leve"),CONCATENATE("R6C",academico!$O$45),"")</f>
        <v/>
      </c>
      <c r="P11" s="52" t="str">
        <f>IF(AND(academico!$Y$40="Muy Alta",academico!$AA$40="Menor"),CONCATENATE("R6C",academico!$O$40),"")</f>
        <v/>
      </c>
      <c r="Q11" s="53" t="str">
        <f>IF(AND(academico!$Y$41="Muy Alta",academico!$AA$41="Menor"),CONCATENATE("R6C",academico!$O$41),"")</f>
        <v/>
      </c>
      <c r="R11" s="53" t="str">
        <f>IF(AND(academico!$Y$42="Muy Alta",academico!$AA$42="Menor"),CONCATENATE("R6C",academico!$O$42),"")</f>
        <v/>
      </c>
      <c r="S11" s="53" t="str">
        <f>IF(AND(academico!$Y$43="Muy Alta",academico!$AA$43="Menor"),CONCATENATE("R6C",academico!$O$43),"")</f>
        <v/>
      </c>
      <c r="T11" s="53" t="str">
        <f>IF(AND(academico!$Y$44="Muy Alta",academico!$AA$44="Menor"),CONCATENATE("R6C",academico!$O$44),"")</f>
        <v/>
      </c>
      <c r="U11" s="54" t="str">
        <f>IF(AND(academico!$Y$45="Muy Alta",academico!$AA$45="Menor"),CONCATENATE("R6C",academico!$O$45),"")</f>
        <v/>
      </c>
      <c r="V11" s="52" t="str">
        <f>IF(AND(academico!$Y$40="Muy Alta",academico!$AA$40="Moderado"),CONCATENATE("R6C",academico!$O$40),"")</f>
        <v/>
      </c>
      <c r="W11" s="53" t="str">
        <f>IF(AND(academico!$Y$41="Muy Alta",academico!$AA$41="Moderado"),CONCATENATE("R6C",academico!$O$41),"")</f>
        <v/>
      </c>
      <c r="X11" s="53" t="str">
        <f>IF(AND(academico!$Y$42="Muy Alta",academico!$AA$42="Moderado"),CONCATENATE("R6C",academico!$O$42),"")</f>
        <v/>
      </c>
      <c r="Y11" s="53" t="str">
        <f>IF(AND(academico!$Y$43="Muy Alta",academico!$AA$43="Moderado"),CONCATENATE("R6C",academico!$O$43),"")</f>
        <v/>
      </c>
      <c r="Z11" s="53" t="str">
        <f>IF(AND(academico!$Y$44="Muy Alta",academico!$AA$44="Moderado"),CONCATENATE("R6C",academico!$O$44),"")</f>
        <v/>
      </c>
      <c r="AA11" s="54" t="str">
        <f>IF(AND(academico!$Y$45="Muy Alta",academico!$AA$45="Moderado"),CONCATENATE("R6C",academico!$O$45),"")</f>
        <v/>
      </c>
      <c r="AB11" s="52" t="str">
        <f>IF(AND(academico!$Y$40="Muy Alta",academico!$AA$40="Mayor"),CONCATENATE("R6C",academico!$O$40),"")</f>
        <v/>
      </c>
      <c r="AC11" s="53" t="str">
        <f>IF(AND(academico!$Y$41="Muy Alta",academico!$AA$41="Mayor"),CONCATENATE("R6C",academico!$O$41),"")</f>
        <v/>
      </c>
      <c r="AD11" s="53" t="str">
        <f>IF(AND(academico!$Y$42="Muy Alta",academico!$AA$42="Mayor"),CONCATENATE("R6C",academico!$O$42),"")</f>
        <v/>
      </c>
      <c r="AE11" s="53" t="str">
        <f>IF(AND(academico!$Y$43="Muy Alta",academico!$AA$43="Mayor"),CONCATENATE("R6C",academico!$O$43),"")</f>
        <v/>
      </c>
      <c r="AF11" s="53" t="str">
        <f>IF(AND(academico!$Y$44="Muy Alta",academico!$AA$44="Mayor"),CONCATENATE("R6C",academico!$O$44),"")</f>
        <v/>
      </c>
      <c r="AG11" s="54" t="str">
        <f>IF(AND(academico!$Y$45="Muy Alta",academico!$AA$45="Mayor"),CONCATENATE("R6C",academico!$O$45),"")</f>
        <v/>
      </c>
      <c r="AH11" s="55" t="str">
        <f>IF(AND(academico!$Y$40="Muy Alta",academico!$AA$40="Catastrófico"),CONCATENATE("R6C",academico!$O$40),"")</f>
        <v/>
      </c>
      <c r="AI11" s="56" t="str">
        <f>IF(AND(academico!$Y$41="Muy Alta",academico!$AA$41="Catastrófico"),CONCATENATE("R6C",academico!$O$41),"")</f>
        <v/>
      </c>
      <c r="AJ11" s="56" t="str">
        <f>IF(AND(academico!$Y$42="Muy Alta",academico!$AA$42="Catastrófico"),CONCATENATE("R6C",academico!$O$42),"")</f>
        <v/>
      </c>
      <c r="AK11" s="56" t="str">
        <f>IF(AND(academico!$Y$43="Muy Alta",academico!$AA$43="Catastrófico"),CONCATENATE("R6C",academico!$O$43),"")</f>
        <v/>
      </c>
      <c r="AL11" s="56" t="str">
        <f>IF(AND(academico!$Y$44="Muy Alta",academico!$AA$44="Catastrófico"),CONCATENATE("R6C",academico!$O$44),"")</f>
        <v/>
      </c>
      <c r="AM11" s="57" t="str">
        <f>IF(AND(academico!$Y$45="Muy Alta",academico!$AA$45="Catastrófico"),CONCATENATE("R6C",academico!$O$45),"")</f>
        <v/>
      </c>
      <c r="AN11" s="83"/>
      <c r="AO11" s="347"/>
      <c r="AP11" s="348"/>
      <c r="AQ11" s="348"/>
      <c r="AR11" s="348"/>
      <c r="AS11" s="348"/>
      <c r="AT11" s="349"/>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row>
    <row r="12" spans="1:91" ht="15" customHeight="1" x14ac:dyDescent="0.25">
      <c r="A12" s="83"/>
      <c r="B12" s="286"/>
      <c r="C12" s="286"/>
      <c r="D12" s="287"/>
      <c r="E12" s="327"/>
      <c r="F12" s="328"/>
      <c r="G12" s="328"/>
      <c r="H12" s="328"/>
      <c r="I12" s="329"/>
      <c r="J12" s="52" t="str">
        <f>IF(AND(academico!$Y$46="Muy Alta",academico!$AA$46="Leve"),CONCATENATE("R7C",academico!$O$46),"")</f>
        <v/>
      </c>
      <c r="K12" s="53" t="str">
        <f>IF(AND(academico!$Y$47="Muy Alta",academico!$AA$47="Leve"),CONCATENATE("R7C",academico!$O$47),"")</f>
        <v/>
      </c>
      <c r="L12" s="53" t="str">
        <f>IF(AND(academico!$Y$48="Muy Alta",academico!$AA$48="Leve"),CONCATENATE("R7C",academico!$O$48),"")</f>
        <v/>
      </c>
      <c r="M12" s="53" t="str">
        <f>IF(AND(academico!$Y$49="Muy Alta",academico!$AA$49="Leve"),CONCATENATE("R7C",academico!$O$49),"")</f>
        <v/>
      </c>
      <c r="N12" s="53" t="str">
        <f>IF(AND(academico!$Y$50="Muy Alta",academico!$AA$50="Leve"),CONCATENATE("R7C",academico!$O$50),"")</f>
        <v/>
      </c>
      <c r="O12" s="54" t="str">
        <f>IF(AND(academico!$Y$51="Muy Alta",academico!$AA$51="Leve"),CONCATENATE("R7C",academico!$O$51),"")</f>
        <v/>
      </c>
      <c r="P12" s="52" t="str">
        <f>IF(AND(academico!$Y$46="Muy Alta",academico!$AA$46="Menor"),CONCATENATE("R7C",academico!$O$46),"")</f>
        <v/>
      </c>
      <c r="Q12" s="53" t="str">
        <f>IF(AND(academico!$Y$47="Muy Alta",academico!$AA$47="Menor"),CONCATENATE("R7C",academico!$O$47),"")</f>
        <v/>
      </c>
      <c r="R12" s="53" t="str">
        <f>IF(AND(academico!$Y$48="Muy Alta",academico!$AA$48="Menor"),CONCATENATE("R7C",academico!$O$48),"")</f>
        <v/>
      </c>
      <c r="S12" s="53" t="str">
        <f>IF(AND(academico!$Y$49="Muy Alta",academico!$AA$49="Menor"),CONCATENATE("R7C",academico!$O$49),"")</f>
        <v/>
      </c>
      <c r="T12" s="53" t="str">
        <f>IF(AND(academico!$Y$50="Muy Alta",academico!$AA$50="Menor"),CONCATENATE("R7C",academico!$O$50),"")</f>
        <v/>
      </c>
      <c r="U12" s="54" t="str">
        <f>IF(AND(academico!$Y$51="Muy Alta",academico!$AA$51="Menor"),CONCATENATE("R7C",academico!$O$51),"")</f>
        <v/>
      </c>
      <c r="V12" s="52" t="str">
        <f>IF(AND(academico!$Y$46="Muy Alta",academico!$AA$46="Moderado"),CONCATENATE("R7C",academico!$O$46),"")</f>
        <v/>
      </c>
      <c r="W12" s="53" t="str">
        <f>IF(AND(academico!$Y$47="Muy Alta",academico!$AA$47="Moderado"),CONCATENATE("R7C",academico!$O$47),"")</f>
        <v/>
      </c>
      <c r="X12" s="53" t="str">
        <f>IF(AND(academico!$Y$48="Muy Alta",academico!$AA$48="Moderado"),CONCATENATE("R7C",academico!$O$48),"")</f>
        <v/>
      </c>
      <c r="Y12" s="53" t="str">
        <f>IF(AND(academico!$Y$49="Muy Alta",academico!$AA$49="Moderado"),CONCATENATE("R7C",academico!$O$49),"")</f>
        <v/>
      </c>
      <c r="Z12" s="53" t="str">
        <f>IF(AND(academico!$Y$50="Muy Alta",academico!$AA$50="Moderado"),CONCATENATE("R7C",academico!$O$50),"")</f>
        <v/>
      </c>
      <c r="AA12" s="54" t="str">
        <f>IF(AND(academico!$Y$51="Muy Alta",academico!$AA$51="Moderado"),CONCATENATE("R7C",academico!$O$51),"")</f>
        <v/>
      </c>
      <c r="AB12" s="52" t="str">
        <f>IF(AND(academico!$Y$46="Muy Alta",academico!$AA$46="Mayor"),CONCATENATE("R7C",academico!$O$46),"")</f>
        <v/>
      </c>
      <c r="AC12" s="53" t="str">
        <f>IF(AND(academico!$Y$47="Muy Alta",academico!$AA$47="Mayor"),CONCATENATE("R7C",academico!$O$47),"")</f>
        <v/>
      </c>
      <c r="AD12" s="53" t="str">
        <f>IF(AND(academico!$Y$48="Muy Alta",academico!$AA$48="Mayor"),CONCATENATE("R7C",academico!$O$48),"")</f>
        <v/>
      </c>
      <c r="AE12" s="53" t="str">
        <f>IF(AND(academico!$Y$49="Muy Alta",academico!$AA$49="Mayor"),CONCATENATE("R7C",academico!$O$49),"")</f>
        <v/>
      </c>
      <c r="AF12" s="53" t="str">
        <f>IF(AND(academico!$Y$50="Muy Alta",academico!$AA$50="Mayor"),CONCATENATE("R7C",academico!$O$50),"")</f>
        <v/>
      </c>
      <c r="AG12" s="54" t="str">
        <f>IF(AND(academico!$Y$51="Muy Alta",academico!$AA$51="Mayor"),CONCATENATE("R7C",academico!$O$51),"")</f>
        <v/>
      </c>
      <c r="AH12" s="55" t="str">
        <f>IF(AND(academico!$Y$46="Muy Alta",academico!$AA$46="Catastrófico"),CONCATENATE("R7C",academico!$O$46),"")</f>
        <v/>
      </c>
      <c r="AI12" s="56" t="str">
        <f>IF(AND(academico!$Y$47="Muy Alta",academico!$AA$47="Catastrófico"),CONCATENATE("R7C",academico!$O$47),"")</f>
        <v/>
      </c>
      <c r="AJ12" s="56" t="str">
        <f>IF(AND(academico!$Y$48="Muy Alta",academico!$AA$48="Catastrófico"),CONCATENATE("R7C",academico!$O$48),"")</f>
        <v/>
      </c>
      <c r="AK12" s="56" t="str">
        <f>IF(AND(academico!$Y$49="Muy Alta",academico!$AA$49="Catastrófico"),CONCATENATE("R7C",academico!$O$49),"")</f>
        <v/>
      </c>
      <c r="AL12" s="56" t="str">
        <f>IF(AND(academico!$Y$50="Muy Alta",academico!$AA$50="Catastrófico"),CONCATENATE("R7C",academico!$O$50),"")</f>
        <v/>
      </c>
      <c r="AM12" s="57" t="str">
        <f>IF(AND(academico!$Y$51="Muy Alta",academico!$AA$51="Catastrófico"),CONCATENATE("R7C",academico!$O$51),"")</f>
        <v/>
      </c>
      <c r="AN12" s="83"/>
      <c r="AO12" s="347"/>
      <c r="AP12" s="348"/>
      <c r="AQ12" s="348"/>
      <c r="AR12" s="348"/>
      <c r="AS12" s="348"/>
      <c r="AT12" s="349"/>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row>
    <row r="13" spans="1:91" ht="15" customHeight="1" x14ac:dyDescent="0.25">
      <c r="A13" s="83"/>
      <c r="B13" s="286"/>
      <c r="C13" s="286"/>
      <c r="D13" s="287"/>
      <c r="E13" s="327"/>
      <c r="F13" s="328"/>
      <c r="G13" s="328"/>
      <c r="H13" s="328"/>
      <c r="I13" s="329"/>
      <c r="J13" s="52" t="str">
        <f>IF(AND(academico!$Y$52="Muy Alta",academico!$AA$52="Leve"),CONCATENATE("R8C",academico!$O$52),"")</f>
        <v/>
      </c>
      <c r="K13" s="53" t="str">
        <f>IF(AND(academico!$Y$53="Muy Alta",academico!$AA$53="Leve"),CONCATENATE("R8C",academico!$O$53),"")</f>
        <v/>
      </c>
      <c r="L13" s="53" t="str">
        <f>IF(AND(academico!$Y$54="Muy Alta",academico!$AA$54="Leve"),CONCATENATE("R8C",academico!$O$54),"")</f>
        <v/>
      </c>
      <c r="M13" s="53" t="str">
        <f>IF(AND(academico!$Y$55="Muy Alta",academico!$AA$55="Leve"),CONCATENATE("R8C",academico!$O$55),"")</f>
        <v/>
      </c>
      <c r="N13" s="53" t="str">
        <f>IF(AND(academico!$Y$56="Muy Alta",academico!$AA$56="Leve"),CONCATENATE("R8C",academico!$O$56),"")</f>
        <v/>
      </c>
      <c r="O13" s="54" t="str">
        <f>IF(AND(academico!$Y$57="Muy Alta",academico!$AA$57="Leve"),CONCATENATE("R8C",academico!$O$57),"")</f>
        <v/>
      </c>
      <c r="P13" s="52" t="str">
        <f>IF(AND(academico!$Y$52="Muy Alta",academico!$AA$52="Menor"),CONCATENATE("R8C",academico!$O$52),"")</f>
        <v/>
      </c>
      <c r="Q13" s="53" t="str">
        <f>IF(AND(academico!$Y$53="Muy Alta",academico!$AA$53="Menor"),CONCATENATE("R8C",academico!$O$53),"")</f>
        <v/>
      </c>
      <c r="R13" s="53" t="str">
        <f>IF(AND(academico!$Y$54="Muy Alta",academico!$AA$54="Menor"),CONCATENATE("R8C",academico!$O$54),"")</f>
        <v/>
      </c>
      <c r="S13" s="53" t="str">
        <f>IF(AND(academico!$Y$55="Muy Alta",academico!$AA$55="Menor"),CONCATENATE("R8C",academico!$O$55),"")</f>
        <v/>
      </c>
      <c r="T13" s="53" t="str">
        <f>IF(AND(academico!$Y$56="Muy Alta",academico!$AA$56="Menor"),CONCATENATE("R8C",academico!$O$56),"")</f>
        <v/>
      </c>
      <c r="U13" s="54" t="str">
        <f>IF(AND(academico!$Y$57="Muy Alta",academico!$AA$57="Menor"),CONCATENATE("R8C",academico!$O$57),"")</f>
        <v/>
      </c>
      <c r="V13" s="52" t="str">
        <f>IF(AND(academico!$Y$52="Muy Alta",academico!$AA$52="Moderado"),CONCATENATE("R8C",academico!$O$52),"")</f>
        <v/>
      </c>
      <c r="W13" s="53" t="str">
        <f>IF(AND(academico!$Y$53="Muy Alta",academico!$AA$53="Moderado"),CONCATENATE("R8C",academico!$O$53),"")</f>
        <v/>
      </c>
      <c r="X13" s="53" t="str">
        <f>IF(AND(academico!$Y$54="Muy Alta",academico!$AA$54="Moderado"),CONCATENATE("R8C",academico!$O$54),"")</f>
        <v/>
      </c>
      <c r="Y13" s="53" t="str">
        <f>IF(AND(academico!$Y$55="Muy Alta",academico!$AA$55="Moderado"),CONCATENATE("R8C",academico!$O$55),"")</f>
        <v/>
      </c>
      <c r="Z13" s="53" t="str">
        <f>IF(AND(academico!$Y$56="Muy Alta",academico!$AA$56="Moderado"),CONCATENATE("R8C",academico!$O$56),"")</f>
        <v/>
      </c>
      <c r="AA13" s="54" t="str">
        <f>IF(AND(academico!$Y$57="Muy Alta",academico!$AA$57="Moderado"),CONCATENATE("R8C",academico!$O$57),"")</f>
        <v/>
      </c>
      <c r="AB13" s="52" t="str">
        <f>IF(AND(academico!$Y$52="Muy Alta",academico!$AA$52="Mayor"),CONCATENATE("R8C",academico!$O$52),"")</f>
        <v/>
      </c>
      <c r="AC13" s="53" t="str">
        <f>IF(AND(academico!$Y$53="Muy Alta",academico!$AA$53="Mayor"),CONCATENATE("R8C",academico!$O$53),"")</f>
        <v/>
      </c>
      <c r="AD13" s="53" t="str">
        <f>IF(AND(academico!$Y$54="Muy Alta",academico!$AA$54="Mayor"),CONCATENATE("R8C",academico!$O$54),"")</f>
        <v/>
      </c>
      <c r="AE13" s="53" t="str">
        <f>IF(AND(academico!$Y$55="Muy Alta",academico!$AA$55="Mayor"),CONCATENATE("R8C",academico!$O$55),"")</f>
        <v/>
      </c>
      <c r="AF13" s="53" t="str">
        <f>IF(AND(academico!$Y$56="Muy Alta",academico!$AA$56="Mayor"),CONCATENATE("R8C",academico!$O$56),"")</f>
        <v/>
      </c>
      <c r="AG13" s="54" t="str">
        <f>IF(AND(academico!$Y$57="Muy Alta",academico!$AA$57="Mayor"),CONCATENATE("R8C",academico!$O$57),"")</f>
        <v/>
      </c>
      <c r="AH13" s="55" t="str">
        <f>IF(AND(academico!$Y$52="Muy Alta",academico!$AA$52="Catastrófico"),CONCATENATE("R8C",academico!$O$52),"")</f>
        <v/>
      </c>
      <c r="AI13" s="56" t="str">
        <f>IF(AND(academico!$Y$53="Muy Alta",academico!$AA$53="Catastrófico"),CONCATENATE("R8C",academico!$O$53),"")</f>
        <v/>
      </c>
      <c r="AJ13" s="56" t="str">
        <f>IF(AND(academico!$Y$54="Muy Alta",academico!$AA$54="Catastrófico"),CONCATENATE("R8C",academico!$O$54),"")</f>
        <v/>
      </c>
      <c r="AK13" s="56" t="str">
        <f>IF(AND(academico!$Y$55="Muy Alta",academico!$AA$55="Catastrófico"),CONCATENATE("R8C",academico!$O$55),"")</f>
        <v/>
      </c>
      <c r="AL13" s="56" t="str">
        <f>IF(AND(academico!$Y$56="Muy Alta",academico!$AA$56="Catastrófico"),CONCATENATE("R8C",academico!$O$56),"")</f>
        <v/>
      </c>
      <c r="AM13" s="57" t="str">
        <f>IF(AND(academico!$Y$57="Muy Alta",academico!$AA$57="Catastrófico"),CONCATENATE("R8C",academico!$O$57),"")</f>
        <v/>
      </c>
      <c r="AN13" s="83"/>
      <c r="AO13" s="347"/>
      <c r="AP13" s="348"/>
      <c r="AQ13" s="348"/>
      <c r="AR13" s="348"/>
      <c r="AS13" s="348"/>
      <c r="AT13" s="349"/>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row>
    <row r="14" spans="1:91" ht="15" customHeight="1" x14ac:dyDescent="0.25">
      <c r="A14" s="83"/>
      <c r="B14" s="286"/>
      <c r="C14" s="286"/>
      <c r="D14" s="287"/>
      <c r="E14" s="327"/>
      <c r="F14" s="328"/>
      <c r="G14" s="328"/>
      <c r="H14" s="328"/>
      <c r="I14" s="329"/>
      <c r="J14" s="52" t="str">
        <f>IF(AND(academico!$Y$58="Muy Alta",academico!$AA$58="Leve"),CONCATENATE("R9C",academico!$O$58),"")</f>
        <v/>
      </c>
      <c r="K14" s="53" t="str">
        <f>IF(AND(academico!$Y$59="Muy Alta",academico!$AA$59="Leve"),CONCATENATE("R9C",academico!$O$59),"")</f>
        <v/>
      </c>
      <c r="L14" s="53" t="str">
        <f>IF(AND(academico!$Y$60="Muy Alta",academico!$AA$60="Leve"),CONCATENATE("R9C",academico!$O$60),"")</f>
        <v/>
      </c>
      <c r="M14" s="53" t="str">
        <f>IF(AND(academico!$Y$61="Muy Alta",academico!$AA$61="Leve"),CONCATENATE("R9C",academico!$O$61),"")</f>
        <v/>
      </c>
      <c r="N14" s="53" t="str">
        <f>IF(AND(academico!$Y$62="Muy Alta",academico!$AA$62="Leve"),CONCATENATE("R9C",academico!$O$62),"")</f>
        <v/>
      </c>
      <c r="O14" s="54" t="str">
        <f>IF(AND(academico!$Y$63="Muy Alta",academico!$AA$63="Leve"),CONCATENATE("R9C",academico!$O$63),"")</f>
        <v/>
      </c>
      <c r="P14" s="52" t="str">
        <f>IF(AND(academico!$Y$58="Muy Alta",academico!$AA$58="Menor"),CONCATENATE("R9C",academico!$O$58),"")</f>
        <v/>
      </c>
      <c r="Q14" s="53" t="str">
        <f>IF(AND(academico!$Y$59="Muy Alta",academico!$AA$59="Menor"),CONCATENATE("R9C",academico!$O$59),"")</f>
        <v/>
      </c>
      <c r="R14" s="53" t="str">
        <f>IF(AND(academico!$Y$60="Muy Alta",academico!$AA$60="Menor"),CONCATENATE("R9C",academico!$O$60),"")</f>
        <v/>
      </c>
      <c r="S14" s="53" t="str">
        <f>IF(AND(academico!$Y$61="Muy Alta",academico!$AA$61="Menor"),CONCATENATE("R9C",academico!$O$61),"")</f>
        <v/>
      </c>
      <c r="T14" s="53" t="str">
        <f>IF(AND(academico!$Y$62="Muy Alta",academico!$AA$62="Menor"),CONCATENATE("R9C",academico!$O$62),"")</f>
        <v/>
      </c>
      <c r="U14" s="54" t="str">
        <f>IF(AND(academico!$Y$63="Muy Alta",academico!$AA$63="Menor"),CONCATENATE("R9C",academico!$O$63),"")</f>
        <v/>
      </c>
      <c r="V14" s="52" t="str">
        <f>IF(AND(academico!$Y$58="Muy Alta",academico!$AA$58="Moderado"),CONCATENATE("R9C",academico!$O$58),"")</f>
        <v/>
      </c>
      <c r="W14" s="53" t="str">
        <f>IF(AND(academico!$Y$59="Muy Alta",academico!$AA$59="Moderado"),CONCATENATE("R9C",academico!$O$59),"")</f>
        <v/>
      </c>
      <c r="X14" s="53" t="str">
        <f>IF(AND(academico!$Y$60="Muy Alta",academico!$AA$60="Moderado"),CONCATENATE("R9C",academico!$O$60),"")</f>
        <v/>
      </c>
      <c r="Y14" s="53" t="str">
        <f>IF(AND(academico!$Y$61="Muy Alta",academico!$AA$61="Moderado"),CONCATENATE("R9C",academico!$O$61),"")</f>
        <v/>
      </c>
      <c r="Z14" s="53" t="str">
        <f>IF(AND(academico!$Y$62="Muy Alta",academico!$AA$62="Moderado"),CONCATENATE("R9C",academico!$O$62),"")</f>
        <v/>
      </c>
      <c r="AA14" s="54" t="str">
        <f>IF(AND(academico!$Y$63="Muy Alta",academico!$AA$63="Moderado"),CONCATENATE("R9C",academico!$O$63),"")</f>
        <v/>
      </c>
      <c r="AB14" s="52" t="str">
        <f>IF(AND(academico!$Y$58="Muy Alta",academico!$AA$58="Mayor"),CONCATENATE("R9C",academico!$O$58),"")</f>
        <v/>
      </c>
      <c r="AC14" s="53" t="str">
        <f>IF(AND(academico!$Y$59="Muy Alta",academico!$AA$59="Mayor"),CONCATENATE("R9C",academico!$O$59),"")</f>
        <v/>
      </c>
      <c r="AD14" s="53" t="str">
        <f>IF(AND(academico!$Y$60="Muy Alta",academico!$AA$60="Mayor"),CONCATENATE("R9C",academico!$O$60),"")</f>
        <v/>
      </c>
      <c r="AE14" s="53" t="str">
        <f>IF(AND(academico!$Y$61="Muy Alta",academico!$AA$61="Mayor"),CONCATENATE("R9C",academico!$O$61),"")</f>
        <v/>
      </c>
      <c r="AF14" s="53" t="str">
        <f>IF(AND(academico!$Y$62="Muy Alta",academico!$AA$62="Mayor"),CONCATENATE("R9C",academico!$O$62),"")</f>
        <v/>
      </c>
      <c r="AG14" s="54" t="str">
        <f>IF(AND(academico!$Y$63="Muy Alta",academico!$AA$63="Mayor"),CONCATENATE("R9C",academico!$O$63),"")</f>
        <v/>
      </c>
      <c r="AH14" s="55" t="str">
        <f>IF(AND(academico!$Y$58="Muy Alta",academico!$AA$58="Catastrófico"),CONCATENATE("R9C",academico!$O$58),"")</f>
        <v/>
      </c>
      <c r="AI14" s="56" t="str">
        <f>IF(AND(academico!$Y$59="Muy Alta",academico!$AA$59="Catastrófico"),CONCATENATE("R9C",academico!$O$59),"")</f>
        <v/>
      </c>
      <c r="AJ14" s="56" t="str">
        <f>IF(AND(academico!$Y$60="Muy Alta",academico!$AA$60="Catastrófico"),CONCATENATE("R9C",academico!$O$60),"")</f>
        <v/>
      </c>
      <c r="AK14" s="56" t="str">
        <f>IF(AND(academico!$Y$61="Muy Alta",academico!$AA$61="Catastrófico"),CONCATENATE("R9C",academico!$O$61),"")</f>
        <v/>
      </c>
      <c r="AL14" s="56" t="str">
        <f>IF(AND(academico!$Y$62="Muy Alta",academico!$AA$62="Catastrófico"),CONCATENATE("R9C",academico!$O$62),"")</f>
        <v/>
      </c>
      <c r="AM14" s="57" t="str">
        <f>IF(AND(academico!$Y$63="Muy Alta",academico!$AA$63="Catastrófico"),CONCATENATE("R9C",academico!$O$63),"")</f>
        <v/>
      </c>
      <c r="AN14" s="83"/>
      <c r="AO14" s="347"/>
      <c r="AP14" s="348"/>
      <c r="AQ14" s="348"/>
      <c r="AR14" s="348"/>
      <c r="AS14" s="348"/>
      <c r="AT14" s="349"/>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row>
    <row r="15" spans="1:91" ht="15.75" customHeight="1" thickBot="1" x14ac:dyDescent="0.3">
      <c r="A15" s="83"/>
      <c r="B15" s="286"/>
      <c r="C15" s="286"/>
      <c r="D15" s="287"/>
      <c r="E15" s="330"/>
      <c r="F15" s="331"/>
      <c r="G15" s="331"/>
      <c r="H15" s="331"/>
      <c r="I15" s="332"/>
      <c r="J15" s="58" t="str">
        <f>IF(AND(academico!$Y$64="Muy Alta",academico!$AA$64="Leve"),CONCATENATE("R10C",academico!$O$64),"")</f>
        <v/>
      </c>
      <c r="K15" s="59" t="str">
        <f>IF(AND(academico!$Y$65="Muy Alta",academico!$AA$65="Leve"),CONCATENATE("R10C",academico!$O$65),"")</f>
        <v/>
      </c>
      <c r="L15" s="59" t="str">
        <f>IF(AND(academico!$Y$66="Muy Alta",academico!$AA$66="Leve"),CONCATENATE("R10C",academico!$O$66),"")</f>
        <v/>
      </c>
      <c r="M15" s="59" t="str">
        <f>IF(AND(academico!$Y$67="Muy Alta",academico!$AA$67="Leve"),CONCATENATE("R10C",academico!$O$67),"")</f>
        <v/>
      </c>
      <c r="N15" s="59" t="str">
        <f>IF(AND(academico!$Y$68="Muy Alta",academico!$AA$68="Leve"),CONCATENATE("R10C",academico!$O$68),"")</f>
        <v/>
      </c>
      <c r="O15" s="60" t="str">
        <f>IF(AND(academico!$Y$69="Muy Alta",academico!$AA$69="Leve"),CONCATENATE("R10C",academico!$O$69),"")</f>
        <v/>
      </c>
      <c r="P15" s="52" t="str">
        <f>IF(AND(academico!$Y$64="Muy Alta",academico!$AA$64="Menor"),CONCATENATE("R10C",academico!$O$64),"")</f>
        <v/>
      </c>
      <c r="Q15" s="53" t="str">
        <f>IF(AND(academico!$Y$65="Muy Alta",academico!$AA$65="Menor"),CONCATENATE("R10C",academico!$O$65),"")</f>
        <v/>
      </c>
      <c r="R15" s="53" t="str">
        <f>IF(AND(academico!$Y$66="Muy Alta",academico!$AA$66="Menor"),CONCATENATE("R10C",academico!$O$66),"")</f>
        <v/>
      </c>
      <c r="S15" s="53" t="str">
        <f>IF(AND(academico!$Y$67="Muy Alta",academico!$AA$67="Menor"),CONCATENATE("R10C",academico!$O$67),"")</f>
        <v/>
      </c>
      <c r="T15" s="53" t="str">
        <f>IF(AND(academico!$Y$68="Muy Alta",academico!$AA$68="Menor"),CONCATENATE("R10C",academico!$O$68),"")</f>
        <v/>
      </c>
      <c r="U15" s="54" t="str">
        <f>IF(AND(academico!$Y$69="Muy Alta",academico!$AA$69="Menor"),CONCATENATE("R10C",academico!$O$69),"")</f>
        <v/>
      </c>
      <c r="V15" s="58" t="str">
        <f>IF(AND(academico!$Y$64="Muy Alta",academico!$AA$64="Moderado"),CONCATENATE("R10C",academico!$O$64),"")</f>
        <v/>
      </c>
      <c r="W15" s="59" t="str">
        <f>IF(AND(academico!$Y$65="Muy Alta",academico!$AA$65="Moderado"),CONCATENATE("R10C",academico!$O$65),"")</f>
        <v/>
      </c>
      <c r="X15" s="59" t="str">
        <f>IF(AND(academico!$Y$66="Muy Alta",academico!$AA$66="Moderado"),CONCATENATE("R10C",academico!$O$66),"")</f>
        <v/>
      </c>
      <c r="Y15" s="59" t="str">
        <f>IF(AND(academico!$Y$67="Muy Alta",academico!$AA$67="Moderado"),CONCATENATE("R10C",academico!$O$67),"")</f>
        <v/>
      </c>
      <c r="Z15" s="59" t="str">
        <f>IF(AND(academico!$Y$68="Muy Alta",academico!$AA$68="Moderado"),CONCATENATE("R10C",academico!$O$68),"")</f>
        <v/>
      </c>
      <c r="AA15" s="60" t="str">
        <f>IF(AND(academico!$Y$69="Muy Alta",academico!$AA$69="Moderado"),CONCATENATE("R10C",academico!$O$69),"")</f>
        <v/>
      </c>
      <c r="AB15" s="52" t="str">
        <f>IF(AND(academico!$Y$64="Muy Alta",academico!$AA$64="Mayor"),CONCATENATE("R10C",academico!$O$64),"")</f>
        <v/>
      </c>
      <c r="AC15" s="53" t="str">
        <f>IF(AND(academico!$Y$65="Muy Alta",academico!$AA$65="Mayor"),CONCATENATE("R10C",academico!$O$65),"")</f>
        <v/>
      </c>
      <c r="AD15" s="53" t="str">
        <f>IF(AND(academico!$Y$66="Muy Alta",academico!$AA$66="Mayor"),CONCATENATE("R10C",academico!$O$66),"")</f>
        <v/>
      </c>
      <c r="AE15" s="53" t="str">
        <f>IF(AND(academico!$Y$67="Muy Alta",academico!$AA$67="Mayor"),CONCATENATE("R10C",academico!$O$67),"")</f>
        <v/>
      </c>
      <c r="AF15" s="53" t="str">
        <f>IF(AND(academico!$Y$68="Muy Alta",academico!$AA$68="Mayor"),CONCATENATE("R10C",academico!$O$68),"")</f>
        <v/>
      </c>
      <c r="AG15" s="54" t="str">
        <f>IF(AND(academico!$Y$69="Muy Alta",academico!$AA$69="Mayor"),CONCATENATE("R10C",academico!$O$69),"")</f>
        <v/>
      </c>
      <c r="AH15" s="61" t="str">
        <f>IF(AND(academico!$Y$64="Muy Alta",academico!$AA$64="Catastrófico"),CONCATENATE("R10C",academico!$O$64),"")</f>
        <v/>
      </c>
      <c r="AI15" s="62" t="str">
        <f>IF(AND(academico!$Y$65="Muy Alta",academico!$AA$65="Catastrófico"),CONCATENATE("R10C",academico!$O$65),"")</f>
        <v/>
      </c>
      <c r="AJ15" s="62" t="str">
        <f>IF(AND(academico!$Y$66="Muy Alta",academico!$AA$66="Catastrófico"),CONCATENATE("R10C",academico!$O$66),"")</f>
        <v/>
      </c>
      <c r="AK15" s="62" t="str">
        <f>IF(AND(academico!$Y$67="Muy Alta",academico!$AA$67="Catastrófico"),CONCATENATE("R10C",academico!$O$67),"")</f>
        <v/>
      </c>
      <c r="AL15" s="62" t="str">
        <f>IF(AND(academico!$Y$68="Muy Alta",academico!$AA$68="Catastrófico"),CONCATENATE("R10C",academico!$O$68),"")</f>
        <v/>
      </c>
      <c r="AM15" s="63" t="str">
        <f>IF(AND(academico!$Y$69="Muy Alta",academico!$AA$69="Catastrófico"),CONCATENATE("R10C",academico!$O$69),"")</f>
        <v/>
      </c>
      <c r="AN15" s="83"/>
      <c r="AO15" s="350"/>
      <c r="AP15" s="351"/>
      <c r="AQ15" s="351"/>
      <c r="AR15" s="351"/>
      <c r="AS15" s="351"/>
      <c r="AT15" s="352"/>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row>
    <row r="16" spans="1:91" ht="15" customHeight="1" x14ac:dyDescent="0.25">
      <c r="A16" s="83"/>
      <c r="B16" s="286"/>
      <c r="C16" s="286"/>
      <c r="D16" s="287"/>
      <c r="E16" s="324" t="s">
        <v>115</v>
      </c>
      <c r="F16" s="325"/>
      <c r="G16" s="325"/>
      <c r="H16" s="325"/>
      <c r="I16" s="325"/>
      <c r="J16" s="64" t="str">
        <f>IF(AND(academico!$Y$10="Alta",academico!$AA$10="Leve"),CONCATENATE("R1C",academico!$O$10),"")</f>
        <v/>
      </c>
      <c r="K16" s="65" t="str">
        <f>IF(AND(academico!$Y$11="Alta",academico!$AA$11="Leve"),CONCATENATE("R1C",academico!$O$11),"")</f>
        <v/>
      </c>
      <c r="L16" s="65" t="str">
        <f>IF(AND(academico!$Y$12="Alta",academico!$AA$12="Leve"),CONCATENATE("R1C",academico!$O$12),"")</f>
        <v/>
      </c>
      <c r="M16" s="65" t="str">
        <f>IF(AND(academico!$Y$13="Alta",academico!$AA$13="Leve"),CONCATENATE("R1C",academico!$O$13),"")</f>
        <v/>
      </c>
      <c r="N16" s="65" t="str">
        <f>IF(AND(academico!$Y$14="Alta",academico!$AA$14="Leve"),CONCATENATE("R1C",academico!$O$14),"")</f>
        <v/>
      </c>
      <c r="O16" s="66" t="str">
        <f>IF(AND(academico!$Y$15="Alta",academico!$AA$15="Leve"),CONCATENATE("R1C",academico!$O$15),"")</f>
        <v/>
      </c>
      <c r="P16" s="64" t="str">
        <f>IF(AND(academico!$Y$10="Alta",academico!$AA$10="Menor"),CONCATENATE("R1C",academico!$O$10),"")</f>
        <v/>
      </c>
      <c r="Q16" s="65" t="str">
        <f>IF(AND(academico!$Y$11="Alta",academico!$AA$11="Menor"),CONCATENATE("R1C",academico!$O$11),"")</f>
        <v/>
      </c>
      <c r="R16" s="65" t="str">
        <f>IF(AND(academico!$Y$12="Alta",academico!$AA$12="Menor"),CONCATENATE("R1C",academico!$O$12),"")</f>
        <v/>
      </c>
      <c r="S16" s="65" t="str">
        <f>IF(AND(academico!$Y$13="Alta",academico!$AA$13="Menor"),CONCATENATE("R1C",academico!$O$13),"")</f>
        <v/>
      </c>
      <c r="T16" s="65" t="str">
        <f>IF(AND(academico!$Y$14="Alta",academico!$AA$14="Menor"),CONCATENATE("R1C",academico!$O$14),"")</f>
        <v/>
      </c>
      <c r="U16" s="66" t="str">
        <f>IF(AND(academico!$Y$15="Alta",academico!$AA$15="Menor"),CONCATENATE("R1C",academico!$O$15),"")</f>
        <v/>
      </c>
      <c r="V16" s="46" t="str">
        <f>IF(AND(academico!$Y$10="Alta",academico!$AA$10="Moderado"),CONCATENATE("R1C",academico!$O$10),"")</f>
        <v/>
      </c>
      <c r="W16" s="47" t="str">
        <f>IF(AND(academico!$Y$11="Alta",academico!$AA$11="Moderado"),CONCATENATE("R1C",academico!$O$11),"")</f>
        <v/>
      </c>
      <c r="X16" s="47" t="str">
        <f>IF(AND(academico!$Y$12="Alta",academico!$AA$12="Moderado"),CONCATENATE("R1C",academico!$O$12),"")</f>
        <v/>
      </c>
      <c r="Y16" s="47" t="str">
        <f>IF(AND(academico!$Y$13="Alta",academico!$AA$13="Moderado"),CONCATENATE("R1C",academico!$O$13),"")</f>
        <v/>
      </c>
      <c r="Z16" s="47" t="str">
        <f>IF(AND(academico!$Y$14="Alta",academico!$AA$14="Moderado"),CONCATENATE("R1C",academico!$O$14),"")</f>
        <v/>
      </c>
      <c r="AA16" s="48" t="str">
        <f>IF(AND(academico!$Y$15="Alta",academico!$AA$15="Moderado"),CONCATENATE("R1C",academico!$O$15),"")</f>
        <v/>
      </c>
      <c r="AB16" s="46" t="str">
        <f>IF(AND(academico!$Y$10="Alta",academico!$AA$10="Mayor"),CONCATENATE("R1C",academico!$O$10),"")</f>
        <v/>
      </c>
      <c r="AC16" s="47" t="str">
        <f>IF(AND(academico!$Y$11="Alta",academico!$AA$11="Mayor"),CONCATENATE("R1C",academico!$O$11),"")</f>
        <v/>
      </c>
      <c r="AD16" s="47" t="str">
        <f>IF(AND(academico!$Y$12="Alta",academico!$AA$12="Mayor"),CONCATENATE("R1C",academico!$O$12),"")</f>
        <v/>
      </c>
      <c r="AE16" s="47" t="str">
        <f>IF(AND(academico!$Y$13="Alta",academico!$AA$13="Mayor"),CONCATENATE("R1C",academico!$O$13),"")</f>
        <v/>
      </c>
      <c r="AF16" s="47" t="str">
        <f>IF(AND(academico!$Y$14="Alta",academico!$AA$14="Mayor"),CONCATENATE("R1C",academico!$O$14),"")</f>
        <v/>
      </c>
      <c r="AG16" s="48" t="str">
        <f>IF(AND(academico!$Y$15="Alta",academico!$AA$15="Mayor"),CONCATENATE("R1C",academico!$O$15),"")</f>
        <v/>
      </c>
      <c r="AH16" s="49" t="str">
        <f>IF(AND(academico!$Y$10="Alta",academico!$AA$10="Catastrófico"),CONCATENATE("R1C",academico!$O$10),"")</f>
        <v/>
      </c>
      <c r="AI16" s="50" t="str">
        <f>IF(AND(academico!$Y$11="Alta",academico!$AA$11="Catastrófico"),CONCATENATE("R1C",academico!$O$11),"")</f>
        <v/>
      </c>
      <c r="AJ16" s="50" t="str">
        <f>IF(AND(academico!$Y$12="Alta",academico!$AA$12="Catastrófico"),CONCATENATE("R1C",academico!$O$12),"")</f>
        <v/>
      </c>
      <c r="AK16" s="50" t="str">
        <f>IF(AND(academico!$Y$13="Alta",academico!$AA$13="Catastrófico"),CONCATENATE("R1C",academico!$O$13),"")</f>
        <v/>
      </c>
      <c r="AL16" s="50" t="str">
        <f>IF(AND(academico!$Y$14="Alta",academico!$AA$14="Catastrófico"),CONCATENATE("R1C",academico!$O$14),"")</f>
        <v/>
      </c>
      <c r="AM16" s="51" t="str">
        <f>IF(AND(academico!$Y$15="Alta",academico!$AA$15="Catastrófico"),CONCATENATE("R1C",academico!$O$15),"")</f>
        <v/>
      </c>
      <c r="AN16" s="83"/>
      <c r="AO16" s="334" t="s">
        <v>80</v>
      </c>
      <c r="AP16" s="335"/>
      <c r="AQ16" s="335"/>
      <c r="AR16" s="335"/>
      <c r="AS16" s="335"/>
      <c r="AT16" s="336"/>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c r="BV16" s="83"/>
      <c r="BW16" s="83"/>
      <c r="BX16" s="83"/>
    </row>
    <row r="17" spans="1:76" ht="15" customHeight="1" x14ac:dyDescent="0.25">
      <c r="A17" s="83"/>
      <c r="B17" s="286"/>
      <c r="C17" s="286"/>
      <c r="D17" s="287"/>
      <c r="E17" s="343"/>
      <c r="F17" s="328"/>
      <c r="G17" s="328"/>
      <c r="H17" s="328"/>
      <c r="I17" s="328"/>
      <c r="J17" s="67" t="str">
        <f>IF(AND(academico!$Y$16="Alta",academico!$AA$16="Leve"),CONCATENATE("R2C",academico!$O$16),"")</f>
        <v/>
      </c>
      <c r="K17" s="68" t="str">
        <f>IF(AND(academico!$Y$17="Alta",academico!$AA$17="Leve"),CONCATENATE("R2C",academico!$O$17),"")</f>
        <v/>
      </c>
      <c r="L17" s="68" t="str">
        <f>IF(AND(academico!$Y$18="Alta",academico!$AA$18="Leve"),CONCATENATE("R2C",academico!$O$18),"")</f>
        <v/>
      </c>
      <c r="M17" s="68" t="str">
        <f>IF(AND(academico!$Y$19="Alta",academico!$AA$19="Leve"),CONCATENATE("R2C",academico!$O$19),"")</f>
        <v/>
      </c>
      <c r="N17" s="68" t="str">
        <f>IF(AND(academico!$Y$20="Alta",academico!$AA$20="Leve"),CONCATENATE("R2C",academico!$O$20),"")</f>
        <v/>
      </c>
      <c r="O17" s="69" t="str">
        <f>IF(AND(academico!$Y$21="Alta",academico!$AA$21="Leve"),CONCATENATE("R2C",academico!$O$21),"")</f>
        <v/>
      </c>
      <c r="P17" s="67" t="str">
        <f>IF(AND(academico!$Y$16="Alta",academico!$AA$16="Menor"),CONCATENATE("R2C",academico!$O$16),"")</f>
        <v/>
      </c>
      <c r="Q17" s="68" t="str">
        <f>IF(AND(academico!$Y$17="Alta",academico!$AA$17="Menor"),CONCATENATE("R2C",academico!$O$17),"")</f>
        <v/>
      </c>
      <c r="R17" s="68" t="str">
        <f>IF(AND(academico!$Y$18="Alta",academico!$AA$18="Menor"),CONCATENATE("R2C",academico!$O$18),"")</f>
        <v/>
      </c>
      <c r="S17" s="68" t="str">
        <f>IF(AND(academico!$Y$19="Alta",academico!$AA$19="Menor"),CONCATENATE("R2C",academico!$O$19),"")</f>
        <v/>
      </c>
      <c r="T17" s="68" t="str">
        <f>IF(AND(academico!$Y$20="Alta",academico!$AA$20="Menor"),CONCATENATE("R2C",academico!$O$20),"")</f>
        <v/>
      </c>
      <c r="U17" s="69" t="str">
        <f>IF(AND(academico!$Y$21="Alta",academico!$AA$21="Menor"),CONCATENATE("R2C",academico!$O$21),"")</f>
        <v/>
      </c>
      <c r="V17" s="52" t="str">
        <f>IF(AND(academico!$Y$16="Alta",academico!$AA$16="Moderado"),CONCATENATE("R2C",academico!$O$16),"")</f>
        <v/>
      </c>
      <c r="W17" s="53" t="str">
        <f>IF(AND(academico!$Y$17="Alta",academico!$AA$17="Moderado"),CONCATENATE("R2C",academico!$O$17),"")</f>
        <v/>
      </c>
      <c r="X17" s="53" t="str">
        <f>IF(AND(academico!$Y$18="Alta",academico!$AA$18="Moderado"),CONCATENATE("R2C",academico!$O$18),"")</f>
        <v/>
      </c>
      <c r="Y17" s="53" t="str">
        <f>IF(AND(academico!$Y$19="Alta",academico!$AA$19="Moderado"),CONCATENATE("R2C",academico!$O$19),"")</f>
        <v/>
      </c>
      <c r="Z17" s="53" t="str">
        <f>IF(AND(academico!$Y$20="Alta",academico!$AA$20="Moderado"),CONCATENATE("R2C",academico!$O$20),"")</f>
        <v/>
      </c>
      <c r="AA17" s="54" t="str">
        <f>IF(AND(academico!$Y$21="Alta",academico!$AA$21="Moderado"),CONCATENATE("R2C",academico!$O$21),"")</f>
        <v/>
      </c>
      <c r="AB17" s="52" t="str">
        <f>IF(AND(academico!$Y$16="Alta",academico!$AA$16="Mayor"),CONCATENATE("R2C",academico!$O$16),"")</f>
        <v/>
      </c>
      <c r="AC17" s="53" t="str">
        <f>IF(AND(academico!$Y$17="Alta",academico!$AA$17="Mayor"),CONCATENATE("R2C",academico!$O$17),"")</f>
        <v/>
      </c>
      <c r="AD17" s="53" t="str">
        <f>IF(AND(academico!$Y$18="Alta",academico!$AA$18="Mayor"),CONCATENATE("R2C",academico!$O$18),"")</f>
        <v/>
      </c>
      <c r="AE17" s="53" t="str">
        <f>IF(AND(academico!$Y$19="Alta",academico!$AA$19="Mayor"),CONCATENATE("R2C",academico!$O$19),"")</f>
        <v/>
      </c>
      <c r="AF17" s="53" t="str">
        <f>IF(AND(academico!$Y$20="Alta",academico!$AA$20="Mayor"),CONCATENATE("R2C",academico!$O$20),"")</f>
        <v/>
      </c>
      <c r="AG17" s="54" t="str">
        <f>IF(AND(academico!$Y$21="Alta",academico!$AA$21="Mayor"),CONCATENATE("R2C",academico!$O$21),"")</f>
        <v/>
      </c>
      <c r="AH17" s="55" t="str">
        <f>IF(AND(academico!$Y$16="Alta",academico!$AA$16="Catastrófico"),CONCATENATE("R2C",academico!$O$16),"")</f>
        <v/>
      </c>
      <c r="AI17" s="56" t="str">
        <f>IF(AND(academico!$Y$17="Alta",academico!$AA$17="Catastrófico"),CONCATENATE("R2C",academico!$O$17),"")</f>
        <v/>
      </c>
      <c r="AJ17" s="56" t="str">
        <f>IF(AND(academico!$Y$18="Alta",academico!$AA$18="Catastrófico"),CONCATENATE("R2C",academico!$O$18),"")</f>
        <v/>
      </c>
      <c r="AK17" s="56" t="str">
        <f>IF(AND(academico!$Y$19="Alta",academico!$AA$19="Catastrófico"),CONCATENATE("R2C",academico!$O$19),"")</f>
        <v/>
      </c>
      <c r="AL17" s="56" t="str">
        <f>IF(AND(academico!$Y$20="Alta",academico!$AA$20="Catastrófico"),CONCATENATE("R2C",academico!$O$20),"")</f>
        <v/>
      </c>
      <c r="AM17" s="57" t="str">
        <f>IF(AND(academico!$Y$21="Alta",academico!$AA$21="Catastrófico"),CONCATENATE("R2C",academico!$O$21),"")</f>
        <v/>
      </c>
      <c r="AN17" s="83"/>
      <c r="AO17" s="337"/>
      <c r="AP17" s="338"/>
      <c r="AQ17" s="338"/>
      <c r="AR17" s="338"/>
      <c r="AS17" s="338"/>
      <c r="AT17" s="339"/>
      <c r="AU17" s="83"/>
      <c r="AV17" s="83"/>
      <c r="AW17" s="83"/>
      <c r="AX17" s="83"/>
      <c r="AY17" s="83"/>
      <c r="AZ17" s="83"/>
      <c r="BA17" s="83"/>
      <c r="BB17" s="83"/>
      <c r="BC17" s="83"/>
      <c r="BD17" s="83"/>
      <c r="BE17" s="83"/>
      <c r="BF17" s="83"/>
      <c r="BG17" s="83"/>
      <c r="BH17" s="83"/>
      <c r="BI17" s="83"/>
      <c r="BJ17" s="83"/>
      <c r="BK17" s="83"/>
      <c r="BL17" s="83"/>
      <c r="BM17" s="83"/>
      <c r="BN17" s="83"/>
      <c r="BO17" s="83"/>
      <c r="BP17" s="83"/>
      <c r="BQ17" s="83"/>
      <c r="BR17" s="83"/>
      <c r="BS17" s="83"/>
      <c r="BT17" s="83"/>
      <c r="BU17" s="83"/>
      <c r="BV17" s="83"/>
      <c r="BW17" s="83"/>
      <c r="BX17" s="83"/>
    </row>
    <row r="18" spans="1:76" ht="15" customHeight="1" x14ac:dyDescent="0.25">
      <c r="A18" s="83"/>
      <c r="B18" s="286"/>
      <c r="C18" s="286"/>
      <c r="D18" s="287"/>
      <c r="E18" s="327"/>
      <c r="F18" s="328"/>
      <c r="G18" s="328"/>
      <c r="H18" s="328"/>
      <c r="I18" s="328"/>
      <c r="J18" s="67" t="str">
        <f>IF(AND(academico!$Y$22="Alta",academico!$AA$22="Leve"),CONCATENATE("R3C",academico!$O$22),"")</f>
        <v/>
      </c>
      <c r="K18" s="68" t="str">
        <f>IF(AND(academico!$Y$23="Alta",academico!$AA$23="Leve"),CONCATENATE("R3C",academico!$O$23),"")</f>
        <v/>
      </c>
      <c r="L18" s="68" t="str">
        <f>IF(AND(academico!$Y$24="Alta",academico!$AA$24="Leve"),CONCATENATE("R3C",academico!$O$24),"")</f>
        <v/>
      </c>
      <c r="M18" s="68" t="str">
        <f>IF(AND(academico!$Y$25="Alta",academico!$AA$25="Leve"),CONCATENATE("R3C",academico!$O$25),"")</f>
        <v/>
      </c>
      <c r="N18" s="68" t="str">
        <f>IF(AND(academico!$Y$26="Alta",academico!$AA$26="Leve"),CONCATENATE("R3C",academico!$O$26),"")</f>
        <v/>
      </c>
      <c r="O18" s="69" t="str">
        <f>IF(AND(academico!$Y$27="Alta",academico!$AA$27="Leve"),CONCATENATE("R3C",academico!$O$27),"")</f>
        <v/>
      </c>
      <c r="P18" s="67" t="str">
        <f>IF(AND(academico!$Y$22="Alta",academico!$AA$22="Menor"),CONCATENATE("R3C",academico!$O$22),"")</f>
        <v/>
      </c>
      <c r="Q18" s="68" t="str">
        <f>IF(AND(academico!$Y$23="Alta",academico!$AA$23="Menor"),CONCATENATE("R3C",academico!$O$23),"")</f>
        <v/>
      </c>
      <c r="R18" s="68" t="str">
        <f>IF(AND(academico!$Y$24="Alta",academico!$AA$24="Menor"),CONCATENATE("R3C",academico!$O$24),"")</f>
        <v/>
      </c>
      <c r="S18" s="68" t="str">
        <f>IF(AND(academico!$Y$25="Alta",academico!$AA$25="Menor"),CONCATENATE("R3C",academico!$O$25),"")</f>
        <v/>
      </c>
      <c r="T18" s="68" t="str">
        <f>IF(AND(academico!$Y$26="Alta",academico!$AA$26="Menor"),CONCATENATE("R3C",academico!$O$26),"")</f>
        <v/>
      </c>
      <c r="U18" s="69" t="str">
        <f>IF(AND(academico!$Y$27="Alta",academico!$AA$27="Menor"),CONCATENATE("R3C",academico!$O$27),"")</f>
        <v/>
      </c>
      <c r="V18" s="52" t="str">
        <f>IF(AND(academico!$Y$22="Alta",academico!$AA$22="Moderado"),CONCATENATE("R3C",academico!$O$22),"")</f>
        <v/>
      </c>
      <c r="W18" s="53" t="str">
        <f>IF(AND(academico!$Y$23="Alta",academico!$AA$23="Moderado"),CONCATENATE("R3C",academico!$O$23),"")</f>
        <v/>
      </c>
      <c r="X18" s="53" t="str">
        <f>IF(AND(academico!$Y$24="Alta",academico!$AA$24="Moderado"),CONCATENATE("R3C",academico!$O$24),"")</f>
        <v/>
      </c>
      <c r="Y18" s="53" t="str">
        <f>IF(AND(academico!$Y$25="Alta",academico!$AA$25="Moderado"),CONCATENATE("R3C",academico!$O$25),"")</f>
        <v/>
      </c>
      <c r="Z18" s="53" t="str">
        <f>IF(AND(academico!$Y$26="Alta",academico!$AA$26="Moderado"),CONCATENATE("R3C",academico!$O$26),"")</f>
        <v/>
      </c>
      <c r="AA18" s="54" t="str">
        <f>IF(AND(academico!$Y$27="Alta",academico!$AA$27="Moderado"),CONCATENATE("R3C",academico!$O$27),"")</f>
        <v/>
      </c>
      <c r="AB18" s="52" t="str">
        <f>IF(AND(academico!$Y$22="Alta",academico!$AA$22="Mayor"),CONCATENATE("R3C",academico!$O$22),"")</f>
        <v/>
      </c>
      <c r="AC18" s="53" t="str">
        <f>IF(AND(academico!$Y$23="Alta",academico!$AA$23="Mayor"),CONCATENATE("R3C",academico!$O$23),"")</f>
        <v/>
      </c>
      <c r="AD18" s="53" t="str">
        <f>IF(AND(academico!$Y$24="Alta",academico!$AA$24="Mayor"),CONCATENATE("R3C",academico!$O$24),"")</f>
        <v/>
      </c>
      <c r="AE18" s="53" t="str">
        <f>IF(AND(academico!$Y$25="Alta",academico!$AA$25="Mayor"),CONCATENATE("R3C",academico!$O$25),"")</f>
        <v/>
      </c>
      <c r="AF18" s="53" t="str">
        <f>IF(AND(academico!$Y$26="Alta",academico!$AA$26="Mayor"),CONCATENATE("R3C",academico!$O$26),"")</f>
        <v/>
      </c>
      <c r="AG18" s="54" t="str">
        <f>IF(AND(academico!$Y$27="Alta",academico!$AA$27="Mayor"),CONCATENATE("R3C",academico!$O$27),"")</f>
        <v/>
      </c>
      <c r="AH18" s="55" t="str">
        <f>IF(AND(academico!$Y$22="Alta",academico!$AA$22="Catastrófico"),CONCATENATE("R3C",academico!$O$22),"")</f>
        <v/>
      </c>
      <c r="AI18" s="56" t="str">
        <f>IF(AND(academico!$Y$23="Alta",academico!$AA$23="Catastrófico"),CONCATENATE("R3C",academico!$O$23),"")</f>
        <v/>
      </c>
      <c r="AJ18" s="56" t="str">
        <f>IF(AND(academico!$Y$24="Alta",academico!$AA$24="Catastrófico"),CONCATENATE("R3C",academico!$O$24),"")</f>
        <v/>
      </c>
      <c r="AK18" s="56" t="str">
        <f>IF(AND(academico!$Y$25="Alta",academico!$AA$25="Catastrófico"),CONCATENATE("R3C",academico!$O$25),"")</f>
        <v/>
      </c>
      <c r="AL18" s="56" t="str">
        <f>IF(AND(academico!$Y$26="Alta",academico!$AA$26="Catastrófico"),CONCATENATE("R3C",academico!$O$26),"")</f>
        <v/>
      </c>
      <c r="AM18" s="57" t="str">
        <f>IF(AND(academico!$Y$27="Alta",academico!$AA$27="Catastrófico"),CONCATENATE("R3C",academico!$O$27),"")</f>
        <v/>
      </c>
      <c r="AN18" s="83"/>
      <c r="AO18" s="337"/>
      <c r="AP18" s="338"/>
      <c r="AQ18" s="338"/>
      <c r="AR18" s="338"/>
      <c r="AS18" s="338"/>
      <c r="AT18" s="339"/>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row>
    <row r="19" spans="1:76" ht="15" customHeight="1" x14ac:dyDescent="0.25">
      <c r="A19" s="83"/>
      <c r="B19" s="286"/>
      <c r="C19" s="286"/>
      <c r="D19" s="287"/>
      <c r="E19" s="327"/>
      <c r="F19" s="328"/>
      <c r="G19" s="328"/>
      <c r="H19" s="328"/>
      <c r="I19" s="328"/>
      <c r="J19" s="67" t="str">
        <f>IF(AND(academico!$Y$28="Alta",academico!$AA$28="Leve"),CONCATENATE("R4C",academico!$O$28),"")</f>
        <v/>
      </c>
      <c r="K19" s="68" t="str">
        <f>IF(AND(academico!$Y$29="Alta",academico!$AA$29="Leve"),CONCATENATE("R4C",academico!$O$29),"")</f>
        <v/>
      </c>
      <c r="L19" s="68" t="str">
        <f>IF(AND(academico!$Y$30="Alta",academico!$AA$30="Leve"),CONCATENATE("R4C",academico!$O$30),"")</f>
        <v/>
      </c>
      <c r="M19" s="68" t="str">
        <f>IF(AND(academico!$Y$31="Alta",academico!$AA$31="Leve"),CONCATENATE("R4C",academico!$O$31),"")</f>
        <v/>
      </c>
      <c r="N19" s="68" t="str">
        <f>IF(AND(academico!$Y$32="Alta",academico!$AA$32="Leve"),CONCATENATE("R4C",academico!$O$32),"")</f>
        <v/>
      </c>
      <c r="O19" s="69" t="str">
        <f>IF(AND(academico!$Y$33="Alta",academico!$AA$33="Leve"),CONCATENATE("R4C",academico!$O$33),"")</f>
        <v/>
      </c>
      <c r="P19" s="67" t="str">
        <f>IF(AND(academico!$Y$28="Alta",academico!$AA$28="Menor"),CONCATENATE("R4C",academico!$O$28),"")</f>
        <v/>
      </c>
      <c r="Q19" s="68" t="str">
        <f>IF(AND(academico!$Y$29="Alta",academico!$AA$29="Menor"),CONCATENATE("R4C",academico!$O$29),"")</f>
        <v/>
      </c>
      <c r="R19" s="68" t="str">
        <f>IF(AND(academico!$Y$30="Alta",academico!$AA$30="Menor"),CONCATENATE("R4C",academico!$O$30),"")</f>
        <v/>
      </c>
      <c r="S19" s="68" t="str">
        <f>IF(AND(academico!$Y$31="Alta",academico!$AA$31="Menor"),CONCATENATE("R4C",academico!$O$31),"")</f>
        <v/>
      </c>
      <c r="T19" s="68" t="str">
        <f>IF(AND(academico!$Y$32="Alta",academico!$AA$32="Menor"),CONCATENATE("R4C",academico!$O$32),"")</f>
        <v/>
      </c>
      <c r="U19" s="69" t="str">
        <f>IF(AND(academico!$Y$33="Alta",academico!$AA$33="Menor"),CONCATENATE("R4C",academico!$O$33),"")</f>
        <v/>
      </c>
      <c r="V19" s="52" t="str">
        <f>IF(AND(academico!$Y$28="Alta",academico!$AA$28="Moderado"),CONCATENATE("R4C",academico!$O$28),"")</f>
        <v/>
      </c>
      <c r="W19" s="53" t="str">
        <f>IF(AND(academico!$Y$29="Alta",academico!$AA$29="Moderado"),CONCATENATE("R4C",academico!$O$29),"")</f>
        <v/>
      </c>
      <c r="X19" s="53" t="str">
        <f>IF(AND(academico!$Y$30="Alta",academico!$AA$30="Moderado"),CONCATENATE("R4C",academico!$O$30),"")</f>
        <v/>
      </c>
      <c r="Y19" s="53" t="str">
        <f>IF(AND(academico!$Y$31="Alta",academico!$AA$31="Moderado"),CONCATENATE("R4C",academico!$O$31),"")</f>
        <v/>
      </c>
      <c r="Z19" s="53" t="str">
        <f>IF(AND(academico!$Y$32="Alta",academico!$AA$32="Moderado"),CONCATENATE("R4C",academico!$O$32),"")</f>
        <v/>
      </c>
      <c r="AA19" s="54" t="str">
        <f>IF(AND(academico!$Y$33="Alta",academico!$AA$33="Moderado"),CONCATENATE("R4C",academico!$O$33),"")</f>
        <v/>
      </c>
      <c r="AB19" s="52" t="str">
        <f>IF(AND(academico!$Y$28="Alta",academico!$AA$28="Mayor"),CONCATENATE("R4C",academico!$O$28),"")</f>
        <v/>
      </c>
      <c r="AC19" s="53" t="str">
        <f>IF(AND(academico!$Y$29="Alta",academico!$AA$29="Mayor"),CONCATENATE("R4C",academico!$O$29),"")</f>
        <v/>
      </c>
      <c r="AD19" s="53" t="str">
        <f>IF(AND(academico!$Y$30="Alta",academico!$AA$30="Mayor"),CONCATENATE("R4C",academico!$O$30),"")</f>
        <v/>
      </c>
      <c r="AE19" s="53" t="str">
        <f>IF(AND(academico!$Y$31="Alta",academico!$AA$31="Mayor"),CONCATENATE("R4C",academico!$O$31),"")</f>
        <v/>
      </c>
      <c r="AF19" s="53" t="str">
        <f>IF(AND(academico!$Y$32="Alta",academico!$AA$32="Mayor"),CONCATENATE("R4C",academico!$O$32),"")</f>
        <v/>
      </c>
      <c r="AG19" s="54" t="str">
        <f>IF(AND(academico!$Y$33="Alta",academico!$AA$33="Mayor"),CONCATENATE("R4C",academico!$O$33),"")</f>
        <v/>
      </c>
      <c r="AH19" s="55" t="str">
        <f>IF(AND(academico!$Y$28="Alta",academico!$AA$28="Catastrófico"),CONCATENATE("R4C",academico!$O$28),"")</f>
        <v/>
      </c>
      <c r="AI19" s="56" t="str">
        <f>IF(AND(academico!$Y$29="Alta",academico!$AA$29="Catastrófico"),CONCATENATE("R4C",academico!$O$29),"")</f>
        <v/>
      </c>
      <c r="AJ19" s="56" t="str">
        <f>IF(AND(academico!$Y$30="Alta",academico!$AA$30="Catastrófico"),CONCATENATE("R4C",academico!$O$30),"")</f>
        <v/>
      </c>
      <c r="AK19" s="56" t="str">
        <f>IF(AND(academico!$Y$31="Alta",academico!$AA$31="Catastrófico"),CONCATENATE("R4C",academico!$O$31),"")</f>
        <v/>
      </c>
      <c r="AL19" s="56" t="str">
        <f>IF(AND(academico!$Y$32="Alta",academico!$AA$32="Catastrófico"),CONCATENATE("R4C",academico!$O$32),"")</f>
        <v/>
      </c>
      <c r="AM19" s="57" t="str">
        <f>IF(AND(academico!$Y$33="Alta",academico!$AA$33="Catastrófico"),CONCATENATE("R4C",academico!$O$33),"")</f>
        <v/>
      </c>
      <c r="AN19" s="83"/>
      <c r="AO19" s="337"/>
      <c r="AP19" s="338"/>
      <c r="AQ19" s="338"/>
      <c r="AR19" s="338"/>
      <c r="AS19" s="338"/>
      <c r="AT19" s="339"/>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row>
    <row r="20" spans="1:76" ht="15" customHeight="1" x14ac:dyDescent="0.25">
      <c r="A20" s="83"/>
      <c r="B20" s="286"/>
      <c r="C20" s="286"/>
      <c r="D20" s="287"/>
      <c r="E20" s="327"/>
      <c r="F20" s="328"/>
      <c r="G20" s="328"/>
      <c r="H20" s="328"/>
      <c r="I20" s="328"/>
      <c r="J20" s="67" t="str">
        <f>IF(AND(academico!$Y$34="Alta",academico!$AA$34="Leve"),CONCATENATE("R5C",academico!$O$34),"")</f>
        <v/>
      </c>
      <c r="K20" s="68" t="str">
        <f>IF(AND(academico!$Y$35="Alta",academico!$AA$35="Leve"),CONCATENATE("R5C",academico!$O$35),"")</f>
        <v/>
      </c>
      <c r="L20" s="68" t="str">
        <f>IF(AND(academico!$Y$36="Alta",academico!$AA$36="Leve"),CONCATENATE("R5C",academico!$O$36),"")</f>
        <v/>
      </c>
      <c r="M20" s="68" t="str">
        <f>IF(AND(academico!$Y$37="Alta",academico!$AA$37="Leve"),CONCATENATE("R5C",academico!$O$37),"")</f>
        <v/>
      </c>
      <c r="N20" s="68" t="str">
        <f>IF(AND(academico!$Y$38="Alta",academico!$AA$38="Leve"),CONCATENATE("R5C",academico!$O$38),"")</f>
        <v/>
      </c>
      <c r="O20" s="69" t="str">
        <f>IF(AND(academico!$Y$39="Alta",academico!$AA$39="Leve"),CONCATENATE("R5C",academico!$O$39),"")</f>
        <v/>
      </c>
      <c r="P20" s="67" t="str">
        <f>IF(AND(academico!$Y$34="Alta",academico!$AA$34="Menor"),CONCATENATE("R5C",academico!$O$34),"")</f>
        <v/>
      </c>
      <c r="Q20" s="68" t="str">
        <f>IF(AND(academico!$Y$35="Alta",academico!$AA$35="Menor"),CONCATENATE("R5C",academico!$O$35),"")</f>
        <v/>
      </c>
      <c r="R20" s="68" t="str">
        <f>IF(AND(academico!$Y$36="Alta",academico!$AA$36="Menor"),CONCATENATE("R5C",academico!$O$36),"")</f>
        <v/>
      </c>
      <c r="S20" s="68" t="str">
        <f>IF(AND(academico!$Y$37="Alta",academico!$AA$37="Menor"),CONCATENATE("R5C",academico!$O$37),"")</f>
        <v/>
      </c>
      <c r="T20" s="68" t="str">
        <f>IF(AND(academico!$Y$38="Alta",academico!$AA$38="Menor"),CONCATENATE("R5C",academico!$O$38),"")</f>
        <v/>
      </c>
      <c r="U20" s="69" t="str">
        <f>IF(AND(academico!$Y$39="Alta",academico!$AA$39="Menor"),CONCATENATE("R5C",academico!$O$39),"")</f>
        <v/>
      </c>
      <c r="V20" s="52" t="str">
        <f>IF(AND(academico!$Y$34="Alta",academico!$AA$34="Moderado"),CONCATENATE("R5C",academico!$O$34),"")</f>
        <v/>
      </c>
      <c r="W20" s="53" t="str">
        <f>IF(AND(academico!$Y$35="Alta",academico!$AA$35="Moderado"),CONCATENATE("R5C",academico!$O$35),"")</f>
        <v/>
      </c>
      <c r="X20" s="53" t="str">
        <f>IF(AND(academico!$Y$36="Alta",academico!$AA$36="Moderado"),CONCATENATE("R5C",academico!$O$36),"")</f>
        <v/>
      </c>
      <c r="Y20" s="53" t="str">
        <f>IF(AND(academico!$Y$37="Alta",academico!$AA$37="Moderado"),CONCATENATE("R5C",academico!$O$37),"")</f>
        <v/>
      </c>
      <c r="Z20" s="53" t="str">
        <f>IF(AND(academico!$Y$38="Alta",academico!$AA$38="Moderado"),CONCATENATE("R5C",academico!$O$38),"")</f>
        <v/>
      </c>
      <c r="AA20" s="54" t="str">
        <f>IF(AND(academico!$Y$39="Alta",academico!$AA$39="Moderado"),CONCATENATE("R5C",academico!$O$39),"")</f>
        <v/>
      </c>
      <c r="AB20" s="52" t="str">
        <f>IF(AND(academico!$Y$34="Alta",academico!$AA$34="Mayor"),CONCATENATE("R5C",academico!$O$34),"")</f>
        <v/>
      </c>
      <c r="AC20" s="53" t="str">
        <f>IF(AND(academico!$Y$35="Alta",academico!$AA$35="Mayor"),CONCATENATE("R5C",academico!$O$35),"")</f>
        <v/>
      </c>
      <c r="AD20" s="53" t="str">
        <f>IF(AND(academico!$Y$36="Alta",academico!$AA$36="Mayor"),CONCATENATE("R5C",academico!$O$36),"")</f>
        <v/>
      </c>
      <c r="AE20" s="53" t="str">
        <f>IF(AND(academico!$Y$37="Alta",academico!$AA$37="Mayor"),CONCATENATE("R5C",academico!$O$37),"")</f>
        <v/>
      </c>
      <c r="AF20" s="53" t="str">
        <f>IF(AND(academico!$Y$38="Alta",academico!$AA$38="Mayor"),CONCATENATE("R5C",academico!$O$38),"")</f>
        <v/>
      </c>
      <c r="AG20" s="54" t="str">
        <f>IF(AND(academico!$Y$39="Alta",academico!$AA$39="Mayor"),CONCATENATE("R5C",academico!$O$39),"")</f>
        <v/>
      </c>
      <c r="AH20" s="55" t="str">
        <f>IF(AND(academico!$Y$34="Alta",academico!$AA$34="Catastrófico"),CONCATENATE("R5C",academico!$O$34),"")</f>
        <v/>
      </c>
      <c r="AI20" s="56" t="str">
        <f>IF(AND(academico!$Y$35="Alta",academico!$AA$35="Catastrófico"),CONCATENATE("R5C",academico!$O$35),"")</f>
        <v/>
      </c>
      <c r="AJ20" s="56" t="str">
        <f>IF(AND(academico!$Y$36="Alta",academico!$AA$36="Catastrófico"),CONCATENATE("R5C",academico!$O$36),"")</f>
        <v/>
      </c>
      <c r="AK20" s="56" t="str">
        <f>IF(AND(academico!$Y$37="Alta",academico!$AA$37="Catastrófico"),CONCATENATE("R5C",academico!$O$37),"")</f>
        <v/>
      </c>
      <c r="AL20" s="56" t="str">
        <f>IF(AND(academico!$Y$38="Alta",academico!$AA$38="Catastrófico"),CONCATENATE("R5C",academico!$O$38),"")</f>
        <v/>
      </c>
      <c r="AM20" s="57" t="str">
        <f>IF(AND(academico!$Y$39="Alta",academico!$AA$39="Catastrófico"),CONCATENATE("R5C",academico!$O$39),"")</f>
        <v/>
      </c>
      <c r="AN20" s="83"/>
      <c r="AO20" s="337"/>
      <c r="AP20" s="338"/>
      <c r="AQ20" s="338"/>
      <c r="AR20" s="338"/>
      <c r="AS20" s="338"/>
      <c r="AT20" s="339"/>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row>
    <row r="21" spans="1:76" ht="15" customHeight="1" x14ac:dyDescent="0.25">
      <c r="A21" s="83"/>
      <c r="B21" s="286"/>
      <c r="C21" s="286"/>
      <c r="D21" s="287"/>
      <c r="E21" s="327"/>
      <c r="F21" s="328"/>
      <c r="G21" s="328"/>
      <c r="H21" s="328"/>
      <c r="I21" s="328"/>
      <c r="J21" s="67" t="str">
        <f>IF(AND(academico!$Y$40="Alta",academico!$AA$40="Leve"),CONCATENATE("R6C",academico!$O$40),"")</f>
        <v/>
      </c>
      <c r="K21" s="68" t="str">
        <f>IF(AND(academico!$Y$41="Alta",academico!$AA$41="Leve"),CONCATENATE("R6C",academico!$O$41),"")</f>
        <v/>
      </c>
      <c r="L21" s="68" t="str">
        <f>IF(AND(academico!$Y$42="Alta",academico!$AA$42="Leve"),CONCATENATE("R6C",academico!$O$42),"")</f>
        <v/>
      </c>
      <c r="M21" s="68" t="str">
        <f>IF(AND(academico!$Y$43="Alta",academico!$AA$43="Leve"),CONCATENATE("R6C",academico!$O$43),"")</f>
        <v/>
      </c>
      <c r="N21" s="68" t="str">
        <f>IF(AND(academico!$Y$44="Alta",academico!$AA$44="Leve"),CONCATENATE("R6C",academico!$O$44),"")</f>
        <v/>
      </c>
      <c r="O21" s="69" t="str">
        <f>IF(AND(academico!$Y$45="Alta",academico!$AA$45="Leve"),CONCATENATE("R6C",academico!$O$45),"")</f>
        <v/>
      </c>
      <c r="P21" s="67" t="str">
        <f>IF(AND(academico!$Y$40="Alta",academico!$AA$40="Menor"),CONCATENATE("R6C",academico!$O$40),"")</f>
        <v/>
      </c>
      <c r="Q21" s="68" t="str">
        <f>IF(AND(academico!$Y$41="Alta",academico!$AA$41="Menor"),CONCATENATE("R6C",academico!$O$41),"")</f>
        <v/>
      </c>
      <c r="R21" s="68" t="str">
        <f>IF(AND(academico!$Y$42="Alta",academico!$AA$42="Menor"),CONCATENATE("R6C",academico!$O$42),"")</f>
        <v/>
      </c>
      <c r="S21" s="68" t="str">
        <f>IF(AND(academico!$Y$43="Alta",academico!$AA$43="Menor"),CONCATENATE("R6C",academico!$O$43),"")</f>
        <v/>
      </c>
      <c r="T21" s="68" t="str">
        <f>IF(AND(academico!$Y$44="Alta",academico!$AA$44="Menor"),CONCATENATE("R6C",academico!$O$44),"")</f>
        <v/>
      </c>
      <c r="U21" s="69" t="str">
        <f>IF(AND(academico!$Y$45="Alta",academico!$AA$45="Menor"),CONCATENATE("R6C",academico!$O$45),"")</f>
        <v/>
      </c>
      <c r="V21" s="52" t="str">
        <f>IF(AND(academico!$Y$40="Alta",academico!$AA$40="Moderado"),CONCATENATE("R6C",academico!$O$40),"")</f>
        <v/>
      </c>
      <c r="W21" s="53" t="str">
        <f>IF(AND(academico!$Y$41="Alta",academico!$AA$41="Moderado"),CONCATENATE("R6C",academico!$O$41),"")</f>
        <v/>
      </c>
      <c r="X21" s="53" t="str">
        <f>IF(AND(academico!$Y$42="Alta",academico!$AA$42="Moderado"),CONCATENATE("R6C",academico!$O$42),"")</f>
        <v/>
      </c>
      <c r="Y21" s="53" t="str">
        <f>IF(AND(academico!$Y$43="Alta",academico!$AA$43="Moderado"),CONCATENATE("R6C",academico!$O$43),"")</f>
        <v/>
      </c>
      <c r="Z21" s="53" t="str">
        <f>IF(AND(academico!$Y$44="Alta",academico!$AA$44="Moderado"),CONCATENATE("R6C",academico!$O$44),"")</f>
        <v/>
      </c>
      <c r="AA21" s="54" t="str">
        <f>IF(AND(academico!$Y$45="Alta",academico!$AA$45="Moderado"),CONCATENATE("R6C",academico!$O$45),"")</f>
        <v/>
      </c>
      <c r="AB21" s="52" t="str">
        <f>IF(AND(academico!$Y$40="Alta",academico!$AA$40="Mayor"),CONCATENATE("R6C",academico!$O$40),"")</f>
        <v/>
      </c>
      <c r="AC21" s="53" t="str">
        <f>IF(AND(academico!$Y$41="Alta",academico!$AA$41="Mayor"),CONCATENATE("R6C",academico!$O$41),"")</f>
        <v/>
      </c>
      <c r="AD21" s="53" t="str">
        <f>IF(AND(academico!$Y$42="Alta",academico!$AA$42="Mayor"),CONCATENATE("R6C",academico!$O$42),"")</f>
        <v/>
      </c>
      <c r="AE21" s="53" t="str">
        <f>IF(AND(academico!$Y$43="Alta",academico!$AA$43="Mayor"),CONCATENATE("R6C",academico!$O$43),"")</f>
        <v/>
      </c>
      <c r="AF21" s="53" t="str">
        <f>IF(AND(academico!$Y$44="Alta",academico!$AA$44="Mayor"),CONCATENATE("R6C",academico!$O$44),"")</f>
        <v/>
      </c>
      <c r="AG21" s="54" t="str">
        <f>IF(AND(academico!$Y$45="Alta",academico!$AA$45="Mayor"),CONCATENATE("R6C",academico!$O$45),"")</f>
        <v/>
      </c>
      <c r="AH21" s="55" t="str">
        <f>IF(AND(academico!$Y$40="Alta",academico!$AA$40="Catastrófico"),CONCATENATE("R6C",academico!$O$40),"")</f>
        <v/>
      </c>
      <c r="AI21" s="56" t="str">
        <f>IF(AND(academico!$Y$41="Alta",academico!$AA$41="Catastrófico"),CONCATENATE("R6C",academico!$O$41),"")</f>
        <v/>
      </c>
      <c r="AJ21" s="56" t="str">
        <f>IF(AND(academico!$Y$42="Alta",academico!$AA$42="Catastrófico"),CONCATENATE("R6C",academico!$O$42),"")</f>
        <v/>
      </c>
      <c r="AK21" s="56" t="str">
        <f>IF(AND(academico!$Y$43="Alta",academico!$AA$43="Catastrófico"),CONCATENATE("R6C",academico!$O$43),"")</f>
        <v/>
      </c>
      <c r="AL21" s="56" t="str">
        <f>IF(AND(academico!$Y$44="Alta",academico!$AA$44="Catastrófico"),CONCATENATE("R6C",academico!$O$44),"")</f>
        <v/>
      </c>
      <c r="AM21" s="57" t="str">
        <f>IF(AND(academico!$Y$45="Alta",academico!$AA$45="Catastrófico"),CONCATENATE("R6C",academico!$O$45),"")</f>
        <v/>
      </c>
      <c r="AN21" s="83"/>
      <c r="AO21" s="337"/>
      <c r="AP21" s="338"/>
      <c r="AQ21" s="338"/>
      <c r="AR21" s="338"/>
      <c r="AS21" s="338"/>
      <c r="AT21" s="339"/>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row>
    <row r="22" spans="1:76" ht="15" customHeight="1" x14ac:dyDescent="0.25">
      <c r="A22" s="83"/>
      <c r="B22" s="286"/>
      <c r="C22" s="286"/>
      <c r="D22" s="287"/>
      <c r="E22" s="327"/>
      <c r="F22" s="328"/>
      <c r="G22" s="328"/>
      <c r="H22" s="328"/>
      <c r="I22" s="328"/>
      <c r="J22" s="67" t="str">
        <f>IF(AND(academico!$Y$46="Alta",academico!$AA$46="Leve"),CONCATENATE("R7C",academico!$O$46),"")</f>
        <v/>
      </c>
      <c r="K22" s="68" t="str">
        <f>IF(AND(academico!$Y$47="Alta",academico!$AA$47="Leve"),CONCATENATE("R7C",academico!$O$47),"")</f>
        <v/>
      </c>
      <c r="L22" s="68" t="str">
        <f>IF(AND(academico!$Y$48="Alta",academico!$AA$48="Leve"),CONCATENATE("R7C",academico!$O$48),"")</f>
        <v/>
      </c>
      <c r="M22" s="68" t="str">
        <f>IF(AND(academico!$Y$49="Alta",academico!$AA$49="Leve"),CONCATENATE("R7C",academico!$O$49),"")</f>
        <v/>
      </c>
      <c r="N22" s="68" t="str">
        <f>IF(AND(academico!$Y$50="Alta",academico!$AA$50="Leve"),CONCATENATE("R7C",academico!$O$50),"")</f>
        <v/>
      </c>
      <c r="O22" s="69" t="str">
        <f>IF(AND(academico!$Y$51="Alta",academico!$AA$51="Leve"),CONCATENATE("R7C",academico!$O$51),"")</f>
        <v/>
      </c>
      <c r="P22" s="67" t="str">
        <f>IF(AND(academico!$Y$46="Alta",academico!$AA$46="Menor"),CONCATENATE("R7C",academico!$O$46),"")</f>
        <v/>
      </c>
      <c r="Q22" s="68" t="str">
        <f>IF(AND(academico!$Y$47="Alta",academico!$AA$47="Menor"),CONCATENATE("R7C",academico!$O$47),"")</f>
        <v/>
      </c>
      <c r="R22" s="68" t="str">
        <f>IF(AND(academico!$Y$48="Alta",academico!$AA$48="Menor"),CONCATENATE("R7C",academico!$O$48),"")</f>
        <v/>
      </c>
      <c r="S22" s="68" t="str">
        <f>IF(AND(academico!$Y$49="Alta",academico!$AA$49="Menor"),CONCATENATE("R7C",academico!$O$49),"")</f>
        <v/>
      </c>
      <c r="T22" s="68" t="str">
        <f>IF(AND(academico!$Y$50="Alta",academico!$AA$50="Menor"),CONCATENATE("R7C",academico!$O$50),"")</f>
        <v/>
      </c>
      <c r="U22" s="69" t="str">
        <f>IF(AND(academico!$Y$51="Alta",academico!$AA$51="Menor"),CONCATENATE("R7C",academico!$O$51),"")</f>
        <v/>
      </c>
      <c r="V22" s="52" t="str">
        <f>IF(AND(academico!$Y$46="Alta",academico!$AA$46="Moderado"),CONCATENATE("R7C",academico!$O$46),"")</f>
        <v/>
      </c>
      <c r="W22" s="53" t="str">
        <f>IF(AND(academico!$Y$47="Alta",academico!$AA$47="Moderado"),CONCATENATE("R7C",academico!$O$47),"")</f>
        <v/>
      </c>
      <c r="X22" s="53" t="str">
        <f>IF(AND(academico!$Y$48="Alta",academico!$AA$48="Moderado"),CONCATENATE("R7C",academico!$O$48),"")</f>
        <v/>
      </c>
      <c r="Y22" s="53" t="str">
        <f>IF(AND(academico!$Y$49="Alta",academico!$AA$49="Moderado"),CONCATENATE("R7C",academico!$O$49),"")</f>
        <v/>
      </c>
      <c r="Z22" s="53" t="str">
        <f>IF(AND(academico!$Y$50="Alta",academico!$AA$50="Moderado"),CONCATENATE("R7C",academico!$O$50),"")</f>
        <v/>
      </c>
      <c r="AA22" s="54" t="str">
        <f>IF(AND(academico!$Y$51="Alta",academico!$AA$51="Moderado"),CONCATENATE("R7C",academico!$O$51),"")</f>
        <v/>
      </c>
      <c r="AB22" s="52" t="str">
        <f>IF(AND(academico!$Y$46="Alta",academico!$AA$46="Mayor"),CONCATENATE("R7C",academico!$O$46),"")</f>
        <v/>
      </c>
      <c r="AC22" s="53" t="str">
        <f>IF(AND(academico!$Y$47="Alta",academico!$AA$47="Mayor"),CONCATENATE("R7C",academico!$O$47),"")</f>
        <v/>
      </c>
      <c r="AD22" s="53" t="str">
        <f>IF(AND(academico!$Y$48="Alta",academico!$AA$48="Mayor"),CONCATENATE("R7C",academico!$O$48),"")</f>
        <v/>
      </c>
      <c r="AE22" s="53" t="str">
        <f>IF(AND(academico!$Y$49="Alta",academico!$AA$49="Mayor"),CONCATENATE("R7C",academico!$O$49),"")</f>
        <v/>
      </c>
      <c r="AF22" s="53" t="str">
        <f>IF(AND(academico!$Y$50="Alta",academico!$AA$50="Mayor"),CONCATENATE("R7C",academico!$O$50),"")</f>
        <v/>
      </c>
      <c r="AG22" s="54" t="str">
        <f>IF(AND(academico!$Y$51="Alta",academico!$AA$51="Mayor"),CONCATENATE("R7C",academico!$O$51),"")</f>
        <v/>
      </c>
      <c r="AH22" s="55" t="str">
        <f>IF(AND(academico!$Y$46="Alta",academico!$AA$46="Catastrófico"),CONCATENATE("R7C",academico!$O$46),"")</f>
        <v/>
      </c>
      <c r="AI22" s="56" t="str">
        <f>IF(AND(academico!$Y$47="Alta",academico!$AA$47="Catastrófico"),CONCATENATE("R7C",academico!$O$47),"")</f>
        <v/>
      </c>
      <c r="AJ22" s="56" t="str">
        <f>IF(AND(academico!$Y$48="Alta",academico!$AA$48="Catastrófico"),CONCATENATE("R7C",academico!$O$48),"")</f>
        <v/>
      </c>
      <c r="AK22" s="56" t="str">
        <f>IF(AND(academico!$Y$49="Alta",academico!$AA$49="Catastrófico"),CONCATENATE("R7C",academico!$O$49),"")</f>
        <v/>
      </c>
      <c r="AL22" s="56" t="str">
        <f>IF(AND(academico!$Y$50="Alta",academico!$AA$50="Catastrófico"),CONCATENATE("R7C",academico!$O$50),"")</f>
        <v/>
      </c>
      <c r="AM22" s="57" t="str">
        <f>IF(AND(academico!$Y$51="Alta",academico!$AA$51="Catastrófico"),CONCATENATE("R7C",academico!$O$51),"")</f>
        <v/>
      </c>
      <c r="AN22" s="83"/>
      <c r="AO22" s="337"/>
      <c r="AP22" s="338"/>
      <c r="AQ22" s="338"/>
      <c r="AR22" s="338"/>
      <c r="AS22" s="338"/>
      <c r="AT22" s="339"/>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row>
    <row r="23" spans="1:76" ht="15" customHeight="1" x14ac:dyDescent="0.25">
      <c r="A23" s="83"/>
      <c r="B23" s="286"/>
      <c r="C23" s="286"/>
      <c r="D23" s="287"/>
      <c r="E23" s="327"/>
      <c r="F23" s="328"/>
      <c r="G23" s="328"/>
      <c r="H23" s="328"/>
      <c r="I23" s="328"/>
      <c r="J23" s="67" t="str">
        <f>IF(AND(academico!$Y$52="Alta",academico!$AA$52="Leve"),CONCATENATE("R8C",academico!$O$52),"")</f>
        <v/>
      </c>
      <c r="K23" s="68" t="str">
        <f>IF(AND(academico!$Y$53="Alta",academico!$AA$53="Leve"),CONCATENATE("R8C",academico!$O$53),"")</f>
        <v/>
      </c>
      <c r="L23" s="68" t="str">
        <f>IF(AND(academico!$Y$54="Alta",academico!$AA$54="Leve"),CONCATENATE("R8C",academico!$O$54),"")</f>
        <v/>
      </c>
      <c r="M23" s="68" t="str">
        <f>IF(AND(academico!$Y$55="Alta",academico!$AA$55="Leve"),CONCATENATE("R8C",academico!$O$55),"")</f>
        <v/>
      </c>
      <c r="N23" s="68" t="str">
        <f>IF(AND(academico!$Y$56="Alta",academico!$AA$56="Leve"),CONCATENATE("R8C",academico!$O$56),"")</f>
        <v/>
      </c>
      <c r="O23" s="69" t="str">
        <f>IF(AND(academico!$Y$57="Alta",academico!$AA$57="Leve"),CONCATENATE("R8C",academico!$O$57),"")</f>
        <v/>
      </c>
      <c r="P23" s="67" t="str">
        <f>IF(AND(academico!$Y$52="Alta",academico!$AA$52="Menor"),CONCATENATE("R8C",academico!$O$52),"")</f>
        <v/>
      </c>
      <c r="Q23" s="68" t="str">
        <f>IF(AND(academico!$Y$53="Alta",academico!$AA$53="Menor"),CONCATENATE("R8C",academico!$O$53),"")</f>
        <v/>
      </c>
      <c r="R23" s="68" t="str">
        <f>IF(AND(academico!$Y$54="Alta",academico!$AA$54="Menor"),CONCATENATE("R8C",academico!$O$54),"")</f>
        <v/>
      </c>
      <c r="S23" s="68" t="str">
        <f>IF(AND(academico!$Y$55="Alta",academico!$AA$55="Menor"),CONCATENATE("R8C",academico!$O$55),"")</f>
        <v/>
      </c>
      <c r="T23" s="68" t="str">
        <f>IF(AND(academico!$Y$56="Alta",academico!$AA$56="Menor"),CONCATENATE("R8C",academico!$O$56),"")</f>
        <v/>
      </c>
      <c r="U23" s="69" t="str">
        <f>IF(AND(academico!$Y$57="Alta",academico!$AA$57="Menor"),CONCATENATE("R8C",academico!$O$57),"")</f>
        <v/>
      </c>
      <c r="V23" s="52" t="str">
        <f>IF(AND(academico!$Y$52="Alta",academico!$AA$52="Moderado"),CONCATENATE("R8C",academico!$O$52),"")</f>
        <v/>
      </c>
      <c r="W23" s="53" t="str">
        <f>IF(AND(academico!$Y$53="Alta",academico!$AA$53="Moderado"),CONCATENATE("R8C",academico!$O$53),"")</f>
        <v/>
      </c>
      <c r="X23" s="53" t="str">
        <f>IF(AND(academico!$Y$54="Alta",academico!$AA$54="Moderado"),CONCATENATE("R8C",academico!$O$54),"")</f>
        <v/>
      </c>
      <c r="Y23" s="53" t="str">
        <f>IF(AND(academico!$Y$55="Alta",academico!$AA$55="Moderado"),CONCATENATE("R8C",academico!$O$55),"")</f>
        <v/>
      </c>
      <c r="Z23" s="53" t="str">
        <f>IF(AND(academico!$Y$56="Alta",academico!$AA$56="Moderado"),CONCATENATE("R8C",academico!$O$56),"")</f>
        <v/>
      </c>
      <c r="AA23" s="54" t="str">
        <f>IF(AND(academico!$Y$57="Alta",academico!$AA$57="Moderado"),CONCATENATE("R8C",academico!$O$57),"")</f>
        <v/>
      </c>
      <c r="AB23" s="52" t="str">
        <f>IF(AND(academico!$Y$52="Alta",academico!$AA$52="Mayor"),CONCATENATE("R8C",academico!$O$52),"")</f>
        <v/>
      </c>
      <c r="AC23" s="53" t="str">
        <f>IF(AND(academico!$Y$53="Alta",academico!$AA$53="Mayor"),CONCATENATE("R8C",academico!$O$53),"")</f>
        <v/>
      </c>
      <c r="AD23" s="53" t="str">
        <f>IF(AND(academico!$Y$54="Alta",academico!$AA$54="Mayor"),CONCATENATE("R8C",academico!$O$54),"")</f>
        <v/>
      </c>
      <c r="AE23" s="53" t="str">
        <f>IF(AND(academico!$Y$55="Alta",academico!$AA$55="Mayor"),CONCATENATE("R8C",academico!$O$55),"")</f>
        <v/>
      </c>
      <c r="AF23" s="53" t="str">
        <f>IF(AND(academico!$Y$56="Alta",academico!$AA$56="Mayor"),CONCATENATE("R8C",academico!$O$56),"")</f>
        <v/>
      </c>
      <c r="AG23" s="54" t="str">
        <f>IF(AND(academico!$Y$57="Alta",academico!$AA$57="Mayor"),CONCATENATE("R8C",academico!$O$57),"")</f>
        <v/>
      </c>
      <c r="AH23" s="55" t="str">
        <f>IF(AND(academico!$Y$52="Alta",academico!$AA$52="Catastrófico"),CONCATENATE("R8C",academico!$O$52),"")</f>
        <v/>
      </c>
      <c r="AI23" s="56" t="str">
        <f>IF(AND(academico!$Y$53="Alta",academico!$AA$53="Catastrófico"),CONCATENATE("R8C",academico!$O$53),"")</f>
        <v/>
      </c>
      <c r="AJ23" s="56" t="str">
        <f>IF(AND(academico!$Y$54="Alta",academico!$AA$54="Catastrófico"),CONCATENATE("R8C",academico!$O$54),"")</f>
        <v/>
      </c>
      <c r="AK23" s="56" t="str">
        <f>IF(AND(academico!$Y$55="Alta",academico!$AA$55="Catastrófico"),CONCATENATE("R8C",academico!$O$55),"")</f>
        <v/>
      </c>
      <c r="AL23" s="56" t="str">
        <f>IF(AND(academico!$Y$56="Alta",academico!$AA$56="Catastrófico"),CONCATENATE("R8C",academico!$O$56),"")</f>
        <v/>
      </c>
      <c r="AM23" s="57" t="str">
        <f>IF(AND(academico!$Y$57="Alta",academico!$AA$57="Catastrófico"),CONCATENATE("R8C",academico!$O$57),"")</f>
        <v/>
      </c>
      <c r="AN23" s="83"/>
      <c r="AO23" s="337"/>
      <c r="AP23" s="338"/>
      <c r="AQ23" s="338"/>
      <c r="AR23" s="338"/>
      <c r="AS23" s="338"/>
      <c r="AT23" s="339"/>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row>
    <row r="24" spans="1:76" ht="15" customHeight="1" x14ac:dyDescent="0.25">
      <c r="A24" s="83"/>
      <c r="B24" s="286"/>
      <c r="C24" s="286"/>
      <c r="D24" s="287"/>
      <c r="E24" s="327"/>
      <c r="F24" s="328"/>
      <c r="G24" s="328"/>
      <c r="H24" s="328"/>
      <c r="I24" s="328"/>
      <c r="J24" s="67" t="str">
        <f>IF(AND(academico!$Y$58="Alta",academico!$AA$58="Leve"),CONCATENATE("R9C",academico!$O$58),"")</f>
        <v/>
      </c>
      <c r="K24" s="68" t="str">
        <f>IF(AND(academico!$Y$59="Alta",academico!$AA$59="Leve"),CONCATENATE("R9C",academico!$O$59),"")</f>
        <v/>
      </c>
      <c r="L24" s="68" t="str">
        <f>IF(AND(academico!$Y$60="Alta",academico!$AA$60="Leve"),CONCATENATE("R9C",academico!$O$60),"")</f>
        <v/>
      </c>
      <c r="M24" s="68" t="str">
        <f>IF(AND(academico!$Y$61="Alta",academico!$AA$61="Leve"),CONCATENATE("R9C",academico!$O$61),"")</f>
        <v/>
      </c>
      <c r="N24" s="68" t="str">
        <f>IF(AND(academico!$Y$62="Alta",academico!$AA$62="Leve"),CONCATENATE("R9C",academico!$O$62),"")</f>
        <v/>
      </c>
      <c r="O24" s="69" t="str">
        <f>IF(AND(academico!$Y$63="Alta",academico!$AA$63="Leve"),CONCATENATE("R9C",academico!$O$63),"")</f>
        <v/>
      </c>
      <c r="P24" s="67" t="str">
        <f>IF(AND(academico!$Y$58="Alta",academico!$AA$58="Menor"),CONCATENATE("R9C",academico!$O$58),"")</f>
        <v/>
      </c>
      <c r="Q24" s="68" t="str">
        <f>IF(AND(academico!$Y$59="Alta",academico!$AA$59="Menor"),CONCATENATE("R9C",academico!$O$59),"")</f>
        <v/>
      </c>
      <c r="R24" s="68" t="str">
        <f>IF(AND(academico!$Y$60="Alta",academico!$AA$60="Menor"),CONCATENATE("R9C",academico!$O$60),"")</f>
        <v/>
      </c>
      <c r="S24" s="68" t="str">
        <f>IF(AND(academico!$Y$61="Alta",academico!$AA$61="Menor"),CONCATENATE("R9C",academico!$O$61),"")</f>
        <v/>
      </c>
      <c r="T24" s="68" t="str">
        <f>IF(AND(academico!$Y$62="Alta",academico!$AA$62="Menor"),CONCATENATE("R9C",academico!$O$62),"")</f>
        <v/>
      </c>
      <c r="U24" s="69" t="str">
        <f>IF(AND(academico!$Y$63="Alta",academico!$AA$63="Menor"),CONCATENATE("R9C",academico!$O$63),"")</f>
        <v/>
      </c>
      <c r="V24" s="52" t="str">
        <f>IF(AND(academico!$Y$58="Alta",academico!$AA$58="Moderado"),CONCATENATE("R9C",academico!$O$58),"")</f>
        <v/>
      </c>
      <c r="W24" s="53" t="str">
        <f>IF(AND(academico!$Y$59="Alta",academico!$AA$59="Moderado"),CONCATENATE("R9C",academico!$O$59),"")</f>
        <v/>
      </c>
      <c r="X24" s="53" t="str">
        <f>IF(AND(academico!$Y$60="Alta",academico!$AA$60="Moderado"),CONCATENATE("R9C",academico!$O$60),"")</f>
        <v/>
      </c>
      <c r="Y24" s="53" t="str">
        <f>IF(AND(academico!$Y$61="Alta",academico!$AA$61="Moderado"),CONCATENATE("R9C",academico!$O$61),"")</f>
        <v/>
      </c>
      <c r="Z24" s="53" t="str">
        <f>IF(AND(academico!$Y$62="Alta",academico!$AA$62="Moderado"),CONCATENATE("R9C",academico!$O$62),"")</f>
        <v/>
      </c>
      <c r="AA24" s="54" t="str">
        <f>IF(AND(academico!$Y$63="Alta",academico!$AA$63="Moderado"),CONCATENATE("R9C",academico!$O$63),"")</f>
        <v/>
      </c>
      <c r="AB24" s="52" t="str">
        <f>IF(AND(academico!$Y$58="Alta",academico!$AA$58="Mayor"),CONCATENATE("R9C",academico!$O$58),"")</f>
        <v/>
      </c>
      <c r="AC24" s="53" t="str">
        <f>IF(AND(academico!$Y$59="Alta",academico!$AA$59="Mayor"),CONCATENATE("R9C",academico!$O$59),"")</f>
        <v/>
      </c>
      <c r="AD24" s="53" t="str">
        <f>IF(AND(academico!$Y$60="Alta",academico!$AA$60="Mayor"),CONCATENATE("R9C",academico!$O$60),"")</f>
        <v/>
      </c>
      <c r="AE24" s="53" t="str">
        <f>IF(AND(academico!$Y$61="Alta",academico!$AA$61="Mayor"),CONCATENATE("R9C",academico!$O$61),"")</f>
        <v/>
      </c>
      <c r="AF24" s="53" t="str">
        <f>IF(AND(academico!$Y$62="Alta",academico!$AA$62="Mayor"),CONCATENATE("R9C",academico!$O$62),"")</f>
        <v/>
      </c>
      <c r="AG24" s="54" t="str">
        <f>IF(AND(academico!$Y$63="Alta",academico!$AA$63="Mayor"),CONCATENATE("R9C",academico!$O$63),"")</f>
        <v/>
      </c>
      <c r="AH24" s="55" t="str">
        <f>IF(AND(academico!$Y$58="Alta",academico!$AA$58="Catastrófico"),CONCATENATE("R9C",academico!$O$58),"")</f>
        <v/>
      </c>
      <c r="AI24" s="56" t="str">
        <f>IF(AND(academico!$Y$59="Alta",academico!$AA$59="Catastrófico"),CONCATENATE("R9C",academico!$O$59),"")</f>
        <v/>
      </c>
      <c r="AJ24" s="56" t="str">
        <f>IF(AND(academico!$Y$60="Alta",academico!$AA$60="Catastrófico"),CONCATENATE("R9C",academico!$O$60),"")</f>
        <v/>
      </c>
      <c r="AK24" s="56" t="str">
        <f>IF(AND(academico!$Y$61="Alta",academico!$AA$61="Catastrófico"),CONCATENATE("R9C",academico!$O$61),"")</f>
        <v/>
      </c>
      <c r="AL24" s="56" t="str">
        <f>IF(AND(academico!$Y$62="Alta",academico!$AA$62="Catastrófico"),CONCATENATE("R9C",academico!$O$62),"")</f>
        <v/>
      </c>
      <c r="AM24" s="57" t="str">
        <f>IF(AND(academico!$Y$63="Alta",academico!$AA$63="Catastrófico"),CONCATENATE("R9C",academico!$O$63),"")</f>
        <v/>
      </c>
      <c r="AN24" s="83"/>
      <c r="AO24" s="337"/>
      <c r="AP24" s="338"/>
      <c r="AQ24" s="338"/>
      <c r="AR24" s="338"/>
      <c r="AS24" s="338"/>
      <c r="AT24" s="339"/>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row>
    <row r="25" spans="1:76" ht="15.75" customHeight="1" thickBot="1" x14ac:dyDescent="0.3">
      <c r="A25" s="83"/>
      <c r="B25" s="286"/>
      <c r="C25" s="286"/>
      <c r="D25" s="287"/>
      <c r="E25" s="330"/>
      <c r="F25" s="331"/>
      <c r="G25" s="331"/>
      <c r="H25" s="331"/>
      <c r="I25" s="331"/>
      <c r="J25" s="70" t="str">
        <f>IF(AND(academico!$Y$64="Alta",academico!$AA$64="Leve"),CONCATENATE("R10C",academico!$O$64),"")</f>
        <v/>
      </c>
      <c r="K25" s="71" t="str">
        <f>IF(AND(academico!$Y$65="Alta",academico!$AA$65="Leve"),CONCATENATE("R10C",academico!$O$65),"")</f>
        <v/>
      </c>
      <c r="L25" s="71" t="str">
        <f>IF(AND(academico!$Y$66="Alta",academico!$AA$66="Leve"),CONCATENATE("R10C",academico!$O$66),"")</f>
        <v/>
      </c>
      <c r="M25" s="71" t="str">
        <f>IF(AND(academico!$Y$67="Alta",academico!$AA$67="Leve"),CONCATENATE("R10C",academico!$O$67),"")</f>
        <v/>
      </c>
      <c r="N25" s="71" t="str">
        <f>IF(AND(academico!$Y$68="Alta",academico!$AA$68="Leve"),CONCATENATE("R10C",academico!$O$68),"")</f>
        <v/>
      </c>
      <c r="O25" s="72" t="str">
        <f>IF(AND(academico!$Y$69="Alta",academico!$AA$69="Leve"),CONCATENATE("R10C",academico!$O$69),"")</f>
        <v/>
      </c>
      <c r="P25" s="70" t="str">
        <f>IF(AND(academico!$Y$64="Alta",academico!$AA$64="Menor"),CONCATENATE("R10C",academico!$O$64),"")</f>
        <v/>
      </c>
      <c r="Q25" s="71" t="str">
        <f>IF(AND(academico!$Y$65="Alta",academico!$AA$65="Menor"),CONCATENATE("R10C",academico!$O$65),"")</f>
        <v/>
      </c>
      <c r="R25" s="71" t="str">
        <f>IF(AND(academico!$Y$66="Alta",academico!$AA$66="Menor"),CONCATENATE("R10C",academico!$O$66),"")</f>
        <v/>
      </c>
      <c r="S25" s="71" t="str">
        <f>IF(AND(academico!$Y$67="Alta",academico!$AA$67="Menor"),CONCATENATE("R10C",academico!$O$67),"")</f>
        <v/>
      </c>
      <c r="T25" s="71" t="str">
        <f>IF(AND(academico!$Y$68="Alta",academico!$AA$68="Menor"),CONCATENATE("R10C",academico!$O$68),"")</f>
        <v/>
      </c>
      <c r="U25" s="72" t="str">
        <f>IF(AND(academico!$Y$69="Alta",academico!$AA$69="Menor"),CONCATENATE("R10C",academico!$O$69),"")</f>
        <v/>
      </c>
      <c r="V25" s="58" t="str">
        <f>IF(AND(academico!$Y$64="Alta",academico!$AA$64="Moderado"),CONCATENATE("R10C",academico!$O$64),"")</f>
        <v/>
      </c>
      <c r="W25" s="59" t="str">
        <f>IF(AND(academico!$Y$65="Alta",academico!$AA$65="Moderado"),CONCATENATE("R10C",academico!$O$65),"")</f>
        <v/>
      </c>
      <c r="X25" s="59" t="str">
        <f>IF(AND(academico!$Y$66="Alta",academico!$AA$66="Moderado"),CONCATENATE("R10C",academico!$O$66),"")</f>
        <v/>
      </c>
      <c r="Y25" s="59" t="str">
        <f>IF(AND(academico!$Y$67="Alta",academico!$AA$67="Moderado"),CONCATENATE("R10C",academico!$O$67),"")</f>
        <v/>
      </c>
      <c r="Z25" s="59" t="str">
        <f>IF(AND(academico!$Y$68="Alta",academico!$AA$68="Moderado"),CONCATENATE("R10C",academico!$O$68),"")</f>
        <v/>
      </c>
      <c r="AA25" s="60" t="str">
        <f>IF(AND(academico!$Y$69="Alta",academico!$AA$69="Moderado"),CONCATENATE("R10C",academico!$O$69),"")</f>
        <v/>
      </c>
      <c r="AB25" s="58" t="str">
        <f>IF(AND(academico!$Y$64="Alta",academico!$AA$64="Mayor"),CONCATENATE("R10C",academico!$O$64),"")</f>
        <v/>
      </c>
      <c r="AC25" s="59" t="str">
        <f>IF(AND(academico!$Y$65="Alta",academico!$AA$65="Mayor"),CONCATENATE("R10C",academico!$O$65),"")</f>
        <v/>
      </c>
      <c r="AD25" s="59" t="str">
        <f>IF(AND(academico!$Y$66="Alta",academico!$AA$66="Mayor"),CONCATENATE("R10C",academico!$O$66),"")</f>
        <v/>
      </c>
      <c r="AE25" s="59" t="str">
        <f>IF(AND(academico!$Y$67="Alta",academico!$AA$67="Mayor"),CONCATENATE("R10C",academico!$O$67),"")</f>
        <v/>
      </c>
      <c r="AF25" s="59" t="str">
        <f>IF(AND(academico!$Y$68="Alta",academico!$AA$68="Mayor"),CONCATENATE("R10C",academico!$O$68),"")</f>
        <v/>
      </c>
      <c r="AG25" s="60" t="str">
        <f>IF(AND(academico!$Y$69="Alta",academico!$AA$69="Mayor"),CONCATENATE("R10C",academico!$O$69),"")</f>
        <v/>
      </c>
      <c r="AH25" s="61" t="str">
        <f>IF(AND(academico!$Y$64="Alta",academico!$AA$64="Catastrófico"),CONCATENATE("R10C",academico!$O$64),"")</f>
        <v/>
      </c>
      <c r="AI25" s="62" t="str">
        <f>IF(AND(academico!$Y$65="Alta",academico!$AA$65="Catastrófico"),CONCATENATE("R10C",academico!$O$65),"")</f>
        <v/>
      </c>
      <c r="AJ25" s="62" t="str">
        <f>IF(AND(academico!$Y$66="Alta",academico!$AA$66="Catastrófico"),CONCATENATE("R10C",academico!$O$66),"")</f>
        <v/>
      </c>
      <c r="AK25" s="62" t="str">
        <f>IF(AND(academico!$Y$67="Alta",academico!$AA$67="Catastrófico"),CONCATENATE("R10C",academico!$O$67),"")</f>
        <v/>
      </c>
      <c r="AL25" s="62" t="str">
        <f>IF(AND(academico!$Y$68="Alta",academico!$AA$68="Catastrófico"),CONCATENATE("R10C",academico!$O$68),"")</f>
        <v/>
      </c>
      <c r="AM25" s="63" t="str">
        <f>IF(AND(academico!$Y$69="Alta",academico!$AA$69="Catastrófico"),CONCATENATE("R10C",academico!$O$69),"")</f>
        <v/>
      </c>
      <c r="AN25" s="83"/>
      <c r="AO25" s="340"/>
      <c r="AP25" s="341"/>
      <c r="AQ25" s="341"/>
      <c r="AR25" s="341"/>
      <c r="AS25" s="341"/>
      <c r="AT25" s="342"/>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row>
    <row r="26" spans="1:76" ht="15" customHeight="1" x14ac:dyDescent="0.25">
      <c r="A26" s="83"/>
      <c r="B26" s="286"/>
      <c r="C26" s="286"/>
      <c r="D26" s="287"/>
      <c r="E26" s="324" t="s">
        <v>117</v>
      </c>
      <c r="F26" s="325"/>
      <c r="G26" s="325"/>
      <c r="H26" s="325"/>
      <c r="I26" s="326"/>
      <c r="J26" s="64" t="str">
        <f>IF(AND(academico!$Y$10="Media",academico!$AA$10="Leve"),CONCATENATE("R1C",academico!$O$10),"")</f>
        <v/>
      </c>
      <c r="K26" s="65" t="str">
        <f>IF(AND(academico!$Y$11="Media",academico!$AA$11="Leve"),CONCATENATE("R1C",academico!$O$11),"")</f>
        <v/>
      </c>
      <c r="L26" s="65" t="str">
        <f>IF(AND(academico!$Y$12="Media",academico!$AA$12="Leve"),CONCATENATE("R1C",academico!$O$12),"")</f>
        <v/>
      </c>
      <c r="M26" s="65" t="str">
        <f>IF(AND(academico!$Y$13="Media",academico!$AA$13="Leve"),CONCATENATE("R1C",academico!$O$13),"")</f>
        <v/>
      </c>
      <c r="N26" s="65" t="str">
        <f>IF(AND(academico!$Y$14="Media",academico!$AA$14="Leve"),CONCATENATE("R1C",academico!$O$14),"")</f>
        <v/>
      </c>
      <c r="O26" s="66" t="str">
        <f>IF(AND(academico!$Y$15="Media",academico!$AA$15="Leve"),CONCATENATE("R1C",academico!$O$15),"")</f>
        <v/>
      </c>
      <c r="P26" s="64" t="str">
        <f>IF(AND(academico!$Y$10="Media",academico!$AA$10="Menor"),CONCATENATE("R1C",academico!$O$10),"")</f>
        <v/>
      </c>
      <c r="Q26" s="65" t="str">
        <f>IF(AND(academico!$Y$11="Media",academico!$AA$11="Menor"),CONCATENATE("R1C",academico!$O$11),"")</f>
        <v/>
      </c>
      <c r="R26" s="65" t="str">
        <f>IF(AND(academico!$Y$12="Media",academico!$AA$12="Menor"),CONCATENATE("R1C",academico!$O$12),"")</f>
        <v/>
      </c>
      <c r="S26" s="65" t="str">
        <f>IF(AND(academico!$Y$13="Media",academico!$AA$13="Menor"),CONCATENATE("R1C",academico!$O$13),"")</f>
        <v/>
      </c>
      <c r="T26" s="65" t="str">
        <f>IF(AND(academico!$Y$14="Media",academico!$AA$14="Menor"),CONCATENATE("R1C",academico!$O$14),"")</f>
        <v/>
      </c>
      <c r="U26" s="66" t="str">
        <f>IF(AND(academico!$Y$15="Media",academico!$AA$15="Menor"),CONCATENATE("R1C",academico!$O$15),"")</f>
        <v/>
      </c>
      <c r="V26" s="64" t="str">
        <f>IF(AND(academico!$Y$10="Media",academico!$AA$10="Moderado"),CONCATENATE("R1C",academico!$O$10),"")</f>
        <v/>
      </c>
      <c r="W26" s="65" t="str">
        <f>IF(AND(academico!$Y$11="Media",academico!$AA$11="Moderado"),CONCATENATE("R1C",academico!$O$11),"")</f>
        <v/>
      </c>
      <c r="X26" s="65" t="str">
        <f>IF(AND(academico!$Y$12="Media",academico!$AA$12="Moderado"),CONCATENATE("R1C",academico!$O$12),"")</f>
        <v/>
      </c>
      <c r="Y26" s="65" t="str">
        <f>IF(AND(academico!$Y$13="Media",academico!$AA$13="Moderado"),CONCATENATE("R1C",academico!$O$13),"")</f>
        <v/>
      </c>
      <c r="Z26" s="65" t="str">
        <f>IF(AND(academico!$Y$14="Media",academico!$AA$14="Moderado"),CONCATENATE("R1C",academico!$O$14),"")</f>
        <v/>
      </c>
      <c r="AA26" s="66" t="str">
        <f>IF(AND(academico!$Y$15="Media",academico!$AA$15="Moderado"),CONCATENATE("R1C",academico!$O$15),"")</f>
        <v/>
      </c>
      <c r="AB26" s="46" t="str">
        <f>IF(AND(academico!$Y$10="Media",academico!$AA$10="Mayor"),CONCATENATE("R1C",academico!$O$10),"")</f>
        <v/>
      </c>
      <c r="AC26" s="47" t="str">
        <f>IF(AND(academico!$Y$11="Media",academico!$AA$11="Mayor"),CONCATENATE("R1C",academico!$O$11),"")</f>
        <v/>
      </c>
      <c r="AD26" s="47" t="str">
        <f>IF(AND(academico!$Y$12="Media",academico!$AA$12="Mayor"),CONCATENATE("R1C",academico!$O$12),"")</f>
        <v/>
      </c>
      <c r="AE26" s="47" t="str">
        <f>IF(AND(academico!$Y$13="Media",academico!$AA$13="Mayor"),CONCATENATE("R1C",academico!$O$13),"")</f>
        <v/>
      </c>
      <c r="AF26" s="47" t="str">
        <f>IF(AND(academico!$Y$14="Media",academico!$AA$14="Mayor"),CONCATENATE("R1C",academico!$O$14),"")</f>
        <v/>
      </c>
      <c r="AG26" s="48" t="str">
        <f>IF(AND(academico!$Y$15="Media",academico!$AA$15="Mayor"),CONCATENATE("R1C",academico!$O$15),"")</f>
        <v/>
      </c>
      <c r="AH26" s="49" t="str">
        <f>IF(AND(academico!$Y$10="Media",academico!$AA$10="Catastrófico"),CONCATENATE("R1C",academico!$O$10),"")</f>
        <v/>
      </c>
      <c r="AI26" s="50" t="str">
        <f>IF(AND(academico!$Y$11="Media",academico!$AA$11="Catastrófico"),CONCATENATE("R1C",academico!$O$11),"")</f>
        <v/>
      </c>
      <c r="AJ26" s="50" t="str">
        <f>IF(AND(academico!$Y$12="Media",academico!$AA$12="Catastrófico"),CONCATENATE("R1C",academico!$O$12),"")</f>
        <v/>
      </c>
      <c r="AK26" s="50" t="str">
        <f>IF(AND(academico!$Y$13="Media",academico!$AA$13="Catastrófico"),CONCATENATE("R1C",academico!$O$13),"")</f>
        <v/>
      </c>
      <c r="AL26" s="50" t="str">
        <f>IF(AND(academico!$Y$14="Media",academico!$AA$14="Catastrófico"),CONCATENATE("R1C",academico!$O$14),"")</f>
        <v/>
      </c>
      <c r="AM26" s="51" t="str">
        <f>IF(AND(academico!$Y$15="Media",academico!$AA$15="Catastrófico"),CONCATENATE("R1C",academico!$O$15),"")</f>
        <v/>
      </c>
      <c r="AN26" s="83"/>
      <c r="AO26" s="364" t="s">
        <v>81</v>
      </c>
      <c r="AP26" s="365"/>
      <c r="AQ26" s="365"/>
      <c r="AR26" s="365"/>
      <c r="AS26" s="365"/>
      <c r="AT26" s="366"/>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3"/>
      <c r="BU26" s="83"/>
      <c r="BV26" s="83"/>
      <c r="BW26" s="83"/>
      <c r="BX26" s="83"/>
    </row>
    <row r="27" spans="1:76" ht="15" customHeight="1" x14ac:dyDescent="0.25">
      <c r="A27" s="83"/>
      <c r="B27" s="286"/>
      <c r="C27" s="286"/>
      <c r="D27" s="287"/>
      <c r="E27" s="343"/>
      <c r="F27" s="328"/>
      <c r="G27" s="328"/>
      <c r="H27" s="328"/>
      <c r="I27" s="329"/>
      <c r="J27" s="67" t="str">
        <f>IF(AND(academico!$Y$16="Media",academico!$AA$16="Leve"),CONCATENATE("R2C",academico!$O$16),"")</f>
        <v/>
      </c>
      <c r="K27" s="68" t="str">
        <f>IF(AND(academico!$Y$17="Media",academico!$AA$17="Leve"),CONCATENATE("R2C",academico!$O$17),"")</f>
        <v/>
      </c>
      <c r="L27" s="68" t="str">
        <f>IF(AND(academico!$Y$18="Media",academico!$AA$18="Leve"),CONCATENATE("R2C",academico!$O$18),"")</f>
        <v/>
      </c>
      <c r="M27" s="68" t="str">
        <f>IF(AND(academico!$Y$19="Media",academico!$AA$19="Leve"),CONCATENATE("R2C",academico!$O$19),"")</f>
        <v/>
      </c>
      <c r="N27" s="68" t="str">
        <f>IF(AND(academico!$Y$20="Media",academico!$AA$20="Leve"),CONCATENATE("R2C",academico!$O$20),"")</f>
        <v/>
      </c>
      <c r="O27" s="69" t="str">
        <f>IF(AND(academico!$Y$21="Media",academico!$AA$21="Leve"),CONCATENATE("R2C",academico!$O$21),"")</f>
        <v/>
      </c>
      <c r="P27" s="67" t="str">
        <f>IF(AND(academico!$Y$16="Media",academico!$AA$16="Menor"),CONCATENATE("R2C",academico!$O$16),"")</f>
        <v/>
      </c>
      <c r="Q27" s="68" t="str">
        <f>IF(AND(academico!$Y$17="Media",academico!$AA$17="Menor"),CONCATENATE("R2C",academico!$O$17),"")</f>
        <v/>
      </c>
      <c r="R27" s="68" t="str">
        <f>IF(AND(academico!$Y$18="Media",academico!$AA$18="Menor"),CONCATENATE("R2C",academico!$O$18),"")</f>
        <v/>
      </c>
      <c r="S27" s="68" t="str">
        <f>IF(AND(academico!$Y$19="Media",academico!$AA$19="Menor"),CONCATENATE("R2C",academico!$O$19),"")</f>
        <v/>
      </c>
      <c r="T27" s="68" t="str">
        <f>IF(AND(academico!$Y$20="Media",academico!$AA$20="Menor"),CONCATENATE("R2C",academico!$O$20),"")</f>
        <v/>
      </c>
      <c r="U27" s="69" t="str">
        <f>IF(AND(academico!$Y$21="Media",academico!$AA$21="Menor"),CONCATENATE("R2C",academico!$O$21),"")</f>
        <v/>
      </c>
      <c r="V27" s="67" t="str">
        <f>IF(AND(academico!$Y$16="Media",academico!$AA$16="Moderado"),CONCATENATE("R2C",academico!$O$16),"")</f>
        <v/>
      </c>
      <c r="W27" s="68" t="str">
        <f>IF(AND(academico!$Y$17="Media",academico!$AA$17="Moderado"),CONCATENATE("R2C",academico!$O$17),"")</f>
        <v/>
      </c>
      <c r="X27" s="68" t="str">
        <f>IF(AND(academico!$Y$18="Media",academico!$AA$18="Moderado"),CONCATENATE("R2C",academico!$O$18),"")</f>
        <v/>
      </c>
      <c r="Y27" s="68" t="str">
        <f>IF(AND(academico!$Y$19="Media",academico!$AA$19="Moderado"),CONCATENATE("R2C",academico!$O$19),"")</f>
        <v/>
      </c>
      <c r="Z27" s="68" t="str">
        <f>IF(AND(academico!$Y$20="Media",academico!$AA$20="Moderado"),CONCATENATE("R2C",academico!$O$20),"")</f>
        <v/>
      </c>
      <c r="AA27" s="69" t="str">
        <f>IF(AND(academico!$Y$21="Media",academico!$AA$21="Moderado"),CONCATENATE("R2C",academico!$O$21),"")</f>
        <v/>
      </c>
      <c r="AB27" s="52" t="str">
        <f>IF(AND(academico!$Y$16="Media",academico!$AA$16="Mayor"),CONCATENATE("R2C",academico!$O$16),"")</f>
        <v/>
      </c>
      <c r="AC27" s="53" t="str">
        <f>IF(AND(academico!$Y$17="Media",academico!$AA$17="Mayor"),CONCATENATE("R2C",academico!$O$17),"")</f>
        <v/>
      </c>
      <c r="AD27" s="53" t="str">
        <f>IF(AND(academico!$Y$18="Media",academico!$AA$18="Mayor"),CONCATENATE("R2C",academico!$O$18),"")</f>
        <v/>
      </c>
      <c r="AE27" s="53" t="str">
        <f>IF(AND(academico!$Y$19="Media",academico!$AA$19="Mayor"),CONCATENATE("R2C",academico!$O$19),"")</f>
        <v/>
      </c>
      <c r="AF27" s="53" t="str">
        <f>IF(AND(academico!$Y$20="Media",academico!$AA$20="Mayor"),CONCATENATE("R2C",academico!$O$20),"")</f>
        <v/>
      </c>
      <c r="AG27" s="54" t="str">
        <f>IF(AND(academico!$Y$21="Media",academico!$AA$21="Mayor"),CONCATENATE("R2C",academico!$O$21),"")</f>
        <v/>
      </c>
      <c r="AH27" s="55" t="str">
        <f>IF(AND(academico!$Y$16="Media",academico!$AA$16="Catastrófico"),CONCATENATE("R2C",academico!$O$16),"")</f>
        <v/>
      </c>
      <c r="AI27" s="56" t="str">
        <f>IF(AND(academico!$Y$17="Media",academico!$AA$17="Catastrófico"),CONCATENATE("R2C",academico!$O$17),"")</f>
        <v/>
      </c>
      <c r="AJ27" s="56" t="str">
        <f>IF(AND(academico!$Y$18="Media",academico!$AA$18="Catastrófico"),CONCATENATE("R2C",academico!$O$18),"")</f>
        <v/>
      </c>
      <c r="AK27" s="56" t="str">
        <f>IF(AND(academico!$Y$19="Media",academico!$AA$19="Catastrófico"),CONCATENATE("R2C",academico!$O$19),"")</f>
        <v/>
      </c>
      <c r="AL27" s="56" t="str">
        <f>IF(AND(academico!$Y$20="Media",academico!$AA$20="Catastrófico"),CONCATENATE("R2C",academico!$O$20),"")</f>
        <v/>
      </c>
      <c r="AM27" s="57" t="str">
        <f>IF(AND(academico!$Y$21="Media",academico!$AA$21="Catastrófico"),CONCATENATE("R2C",academico!$O$21),"")</f>
        <v/>
      </c>
      <c r="AN27" s="83"/>
      <c r="AO27" s="367"/>
      <c r="AP27" s="368"/>
      <c r="AQ27" s="368"/>
      <c r="AR27" s="368"/>
      <c r="AS27" s="368"/>
      <c r="AT27" s="369"/>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row>
    <row r="28" spans="1:76" ht="15" customHeight="1" x14ac:dyDescent="0.25">
      <c r="A28" s="83"/>
      <c r="B28" s="286"/>
      <c r="C28" s="286"/>
      <c r="D28" s="287"/>
      <c r="E28" s="327"/>
      <c r="F28" s="328"/>
      <c r="G28" s="328"/>
      <c r="H28" s="328"/>
      <c r="I28" s="329"/>
      <c r="J28" s="67" t="str">
        <f>IF(AND(academico!$Y$22="Media",academico!$AA$22="Leve"),CONCATENATE("R3C",academico!$O$22),"")</f>
        <v/>
      </c>
      <c r="K28" s="68" t="str">
        <f>IF(AND(academico!$Y$23="Media",academico!$AA$23="Leve"),CONCATENATE("R3C",academico!$O$23),"")</f>
        <v/>
      </c>
      <c r="L28" s="68" t="str">
        <f>IF(AND(academico!$Y$24="Media",academico!$AA$24="Leve"),CONCATENATE("R3C",academico!$O$24),"")</f>
        <v/>
      </c>
      <c r="M28" s="68" t="str">
        <f>IF(AND(academico!$Y$25="Media",academico!$AA$25="Leve"),CONCATENATE("R3C",academico!$O$25),"")</f>
        <v/>
      </c>
      <c r="N28" s="68" t="str">
        <f>IF(AND(academico!$Y$26="Media",academico!$AA$26="Leve"),CONCATENATE("R3C",academico!$O$26),"")</f>
        <v/>
      </c>
      <c r="O28" s="69" t="str">
        <f>IF(AND(academico!$Y$27="Media",academico!$AA$27="Leve"),CONCATENATE("R3C",academico!$O$27),"")</f>
        <v/>
      </c>
      <c r="P28" s="67" t="str">
        <f>IF(AND(academico!$Y$22="Media",academico!$AA$22="Menor"),CONCATENATE("R3C",academico!$O$22),"")</f>
        <v/>
      </c>
      <c r="Q28" s="68" t="str">
        <f>IF(AND(academico!$Y$23="Media",academico!$AA$23="Menor"),CONCATENATE("R3C",academico!$O$23),"")</f>
        <v/>
      </c>
      <c r="R28" s="68" t="str">
        <f>IF(AND(academico!$Y$24="Media",academico!$AA$24="Menor"),CONCATENATE("R3C",academico!$O$24),"")</f>
        <v/>
      </c>
      <c r="S28" s="68" t="str">
        <f>IF(AND(academico!$Y$25="Media",academico!$AA$25="Menor"),CONCATENATE("R3C",academico!$O$25),"")</f>
        <v/>
      </c>
      <c r="T28" s="68" t="str">
        <f>IF(AND(academico!$Y$26="Media",academico!$AA$26="Menor"),CONCATENATE("R3C",academico!$O$26),"")</f>
        <v/>
      </c>
      <c r="U28" s="69" t="str">
        <f>IF(AND(academico!$Y$27="Media",academico!$AA$27="Menor"),CONCATENATE("R3C",academico!$O$27),"")</f>
        <v/>
      </c>
      <c r="V28" s="67" t="str">
        <f>IF(AND(academico!$Y$22="Media",academico!$AA$22="Moderado"),CONCATENATE("R3C",academico!$O$22),"")</f>
        <v/>
      </c>
      <c r="W28" s="68" t="str">
        <f>IF(AND(academico!$Y$23="Media",academico!$AA$23="Moderado"),CONCATENATE("R3C",academico!$O$23),"")</f>
        <v/>
      </c>
      <c r="X28" s="68" t="str">
        <f>IF(AND(academico!$Y$24="Media",academico!$AA$24="Moderado"),CONCATENATE("R3C",academico!$O$24),"")</f>
        <v/>
      </c>
      <c r="Y28" s="68" t="str">
        <f>IF(AND(academico!$Y$25="Media",academico!$AA$25="Moderado"),CONCATENATE("R3C",academico!$O$25),"")</f>
        <v/>
      </c>
      <c r="Z28" s="68" t="str">
        <f>IF(AND(academico!$Y$26="Media",academico!$AA$26="Moderado"),CONCATENATE("R3C",academico!$O$26),"")</f>
        <v/>
      </c>
      <c r="AA28" s="69" t="str">
        <f>IF(AND(academico!$Y$27="Media",academico!$AA$27="Moderado"),CONCATENATE("R3C",academico!$O$27),"")</f>
        <v/>
      </c>
      <c r="AB28" s="52" t="str">
        <f>IF(AND(academico!$Y$22="Media",academico!$AA$22="Mayor"),CONCATENATE("R3C",academico!$O$22),"")</f>
        <v/>
      </c>
      <c r="AC28" s="53" t="str">
        <f>IF(AND(academico!$Y$23="Media",academico!$AA$23="Mayor"),CONCATENATE("R3C",academico!$O$23),"")</f>
        <v/>
      </c>
      <c r="AD28" s="53" t="str">
        <f>IF(AND(academico!$Y$24="Media",academico!$AA$24="Mayor"),CONCATENATE("R3C",academico!$O$24),"")</f>
        <v/>
      </c>
      <c r="AE28" s="53" t="str">
        <f>IF(AND(academico!$Y$25="Media",academico!$AA$25="Mayor"),CONCATENATE("R3C",academico!$O$25),"")</f>
        <v/>
      </c>
      <c r="AF28" s="53" t="str">
        <f>IF(AND(academico!$Y$26="Media",academico!$AA$26="Mayor"),CONCATENATE("R3C",academico!$O$26),"")</f>
        <v/>
      </c>
      <c r="AG28" s="54" t="str">
        <f>IF(AND(academico!$Y$27="Media",academico!$AA$27="Mayor"),CONCATENATE("R3C",academico!$O$27),"")</f>
        <v/>
      </c>
      <c r="AH28" s="55" t="str">
        <f>IF(AND(academico!$Y$22="Media",academico!$AA$22="Catastrófico"),CONCATENATE("R3C",academico!$O$22),"")</f>
        <v/>
      </c>
      <c r="AI28" s="56" t="str">
        <f>IF(AND(academico!$Y$23="Media",academico!$AA$23="Catastrófico"),CONCATENATE("R3C",academico!$O$23),"")</f>
        <v/>
      </c>
      <c r="AJ28" s="56" t="str">
        <f>IF(AND(academico!$Y$24="Media",academico!$AA$24="Catastrófico"),CONCATENATE("R3C",academico!$O$24),"")</f>
        <v/>
      </c>
      <c r="AK28" s="56" t="str">
        <f>IF(AND(academico!$Y$25="Media",academico!$AA$25="Catastrófico"),CONCATENATE("R3C",academico!$O$25),"")</f>
        <v/>
      </c>
      <c r="AL28" s="56" t="str">
        <f>IF(AND(academico!$Y$26="Media",academico!$AA$26="Catastrófico"),CONCATENATE("R3C",academico!$O$26),"")</f>
        <v/>
      </c>
      <c r="AM28" s="57" t="str">
        <f>IF(AND(academico!$Y$27="Media",academico!$AA$27="Catastrófico"),CONCATENATE("R3C",academico!$O$27),"")</f>
        <v/>
      </c>
      <c r="AN28" s="83"/>
      <c r="AO28" s="367"/>
      <c r="AP28" s="368"/>
      <c r="AQ28" s="368"/>
      <c r="AR28" s="368"/>
      <c r="AS28" s="368"/>
      <c r="AT28" s="369"/>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row>
    <row r="29" spans="1:76" ht="15" customHeight="1" x14ac:dyDescent="0.25">
      <c r="A29" s="83"/>
      <c r="B29" s="286"/>
      <c r="C29" s="286"/>
      <c r="D29" s="287"/>
      <c r="E29" s="327"/>
      <c r="F29" s="328"/>
      <c r="G29" s="328"/>
      <c r="H29" s="328"/>
      <c r="I29" s="329"/>
      <c r="J29" s="67" t="str">
        <f>IF(AND(academico!$Y$28="Media",academico!$AA$28="Leve"),CONCATENATE("R4C",academico!$O$28),"")</f>
        <v/>
      </c>
      <c r="K29" s="68" t="str">
        <f>IF(AND(academico!$Y$29="Media",academico!$AA$29="Leve"),CONCATENATE("R4C",academico!$O$29),"")</f>
        <v/>
      </c>
      <c r="L29" s="68" t="str">
        <f>IF(AND(academico!$Y$30="Media",academico!$AA$30="Leve"),CONCATENATE("R4C",academico!$O$30),"")</f>
        <v/>
      </c>
      <c r="M29" s="68" t="str">
        <f>IF(AND(academico!$Y$31="Media",academico!$AA$31="Leve"),CONCATENATE("R4C",academico!$O$31),"")</f>
        <v/>
      </c>
      <c r="N29" s="68" t="str">
        <f>IF(AND(academico!$Y$32="Media",academico!$AA$32="Leve"),CONCATENATE("R4C",academico!$O$32),"")</f>
        <v/>
      </c>
      <c r="O29" s="69" t="str">
        <f>IF(AND(academico!$Y$33="Media",academico!$AA$33="Leve"),CONCATENATE("R4C",academico!$O$33),"")</f>
        <v/>
      </c>
      <c r="P29" s="67" t="str">
        <f>IF(AND(academico!$Y$28="Media",academico!$AA$28="Menor"),CONCATENATE("R4C",academico!$O$28),"")</f>
        <v/>
      </c>
      <c r="Q29" s="68" t="str">
        <f>IF(AND(academico!$Y$29="Media",academico!$AA$29="Menor"),CONCATENATE("R4C",academico!$O$29),"")</f>
        <v/>
      </c>
      <c r="R29" s="68" t="str">
        <f>IF(AND(academico!$Y$30="Media",academico!$AA$30="Menor"),CONCATENATE("R4C",academico!$O$30),"")</f>
        <v/>
      </c>
      <c r="S29" s="68" t="str">
        <f>IF(AND(academico!$Y$31="Media",academico!$AA$31="Menor"),CONCATENATE("R4C",academico!$O$31),"")</f>
        <v/>
      </c>
      <c r="T29" s="68" t="str">
        <f>IF(AND(academico!$Y$32="Media",academico!$AA$32="Menor"),CONCATENATE("R4C",academico!$O$32),"")</f>
        <v/>
      </c>
      <c r="U29" s="69" t="str">
        <f>IF(AND(academico!$Y$33="Media",academico!$AA$33="Menor"),CONCATENATE("R4C",academico!$O$33),"")</f>
        <v/>
      </c>
      <c r="V29" s="67" t="str">
        <f>IF(AND(academico!$Y$28="Media",academico!$AA$28="Moderado"),CONCATENATE("R4C",academico!$O$28),"")</f>
        <v/>
      </c>
      <c r="W29" s="68" t="str">
        <f>IF(AND(academico!$Y$29="Media",academico!$AA$29="Moderado"),CONCATENATE("R4C",academico!$O$29),"")</f>
        <v/>
      </c>
      <c r="X29" s="68" t="str">
        <f>IF(AND(academico!$Y$30="Media",academico!$AA$30="Moderado"),CONCATENATE("R4C",academico!$O$30),"")</f>
        <v/>
      </c>
      <c r="Y29" s="68" t="str">
        <f>IF(AND(academico!$Y$31="Media",academico!$AA$31="Moderado"),CONCATENATE("R4C",academico!$O$31),"")</f>
        <v/>
      </c>
      <c r="Z29" s="68" t="str">
        <f>IF(AND(academico!$Y$32="Media",academico!$AA$32="Moderado"),CONCATENATE("R4C",academico!$O$32),"")</f>
        <v/>
      </c>
      <c r="AA29" s="69" t="str">
        <f>IF(AND(academico!$Y$33="Media",academico!$AA$33="Moderado"),CONCATENATE("R4C",academico!$O$33),"")</f>
        <v/>
      </c>
      <c r="AB29" s="52" t="str">
        <f>IF(AND(academico!$Y$28="Media",academico!$AA$28="Mayor"),CONCATENATE("R4C",academico!$O$28),"")</f>
        <v/>
      </c>
      <c r="AC29" s="53" t="str">
        <f>IF(AND(academico!$Y$29="Media",academico!$AA$29="Mayor"),CONCATENATE("R4C",academico!$O$29),"")</f>
        <v/>
      </c>
      <c r="AD29" s="53" t="str">
        <f>IF(AND(academico!$Y$30="Media",academico!$AA$30="Mayor"),CONCATENATE("R4C",academico!$O$30),"")</f>
        <v/>
      </c>
      <c r="AE29" s="53" t="str">
        <f>IF(AND(academico!$Y$31="Media",academico!$AA$31="Mayor"),CONCATENATE("R4C",academico!$O$31),"")</f>
        <v/>
      </c>
      <c r="AF29" s="53" t="str">
        <f>IF(AND(academico!$Y$32="Media",academico!$AA$32="Mayor"),CONCATENATE("R4C",academico!$O$32),"")</f>
        <v/>
      </c>
      <c r="AG29" s="54" t="str">
        <f>IF(AND(academico!$Y$33="Media",academico!$AA$33="Mayor"),CONCATENATE("R4C",academico!$O$33),"")</f>
        <v/>
      </c>
      <c r="AH29" s="55" t="str">
        <f>IF(AND(academico!$Y$28="Media",academico!$AA$28="Catastrófico"),CONCATENATE("R4C",academico!$O$28),"")</f>
        <v/>
      </c>
      <c r="AI29" s="56" t="str">
        <f>IF(AND(academico!$Y$29="Media",academico!$AA$29="Catastrófico"),CONCATENATE("R4C",academico!$O$29),"")</f>
        <v/>
      </c>
      <c r="AJ29" s="56" t="str">
        <f>IF(AND(academico!$Y$30="Media",academico!$AA$30="Catastrófico"),CONCATENATE("R4C",academico!$O$30),"")</f>
        <v/>
      </c>
      <c r="AK29" s="56" t="str">
        <f>IF(AND(academico!$Y$31="Media",academico!$AA$31="Catastrófico"),CONCATENATE("R4C",academico!$O$31),"")</f>
        <v/>
      </c>
      <c r="AL29" s="56" t="str">
        <f>IF(AND(academico!$Y$32="Media",academico!$AA$32="Catastrófico"),CONCATENATE("R4C",academico!$O$32),"")</f>
        <v/>
      </c>
      <c r="AM29" s="57" t="str">
        <f>IF(AND(academico!$Y$33="Media",academico!$AA$33="Catastrófico"),CONCATENATE("R4C",academico!$O$33),"")</f>
        <v/>
      </c>
      <c r="AN29" s="83"/>
      <c r="AO29" s="367"/>
      <c r="AP29" s="368"/>
      <c r="AQ29" s="368"/>
      <c r="AR29" s="368"/>
      <c r="AS29" s="368"/>
      <c r="AT29" s="369"/>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3"/>
      <c r="BV29" s="83"/>
      <c r="BW29" s="83"/>
      <c r="BX29" s="83"/>
    </row>
    <row r="30" spans="1:76" ht="15" customHeight="1" x14ac:dyDescent="0.25">
      <c r="A30" s="83"/>
      <c r="B30" s="286"/>
      <c r="C30" s="286"/>
      <c r="D30" s="287"/>
      <c r="E30" s="327"/>
      <c r="F30" s="328"/>
      <c r="G30" s="328"/>
      <c r="H30" s="328"/>
      <c r="I30" s="329"/>
      <c r="J30" s="67" t="str">
        <f>IF(AND(academico!$Y$34="Media",academico!$AA$34="Leve"),CONCATENATE("R5C",academico!$O$34),"")</f>
        <v/>
      </c>
      <c r="K30" s="68" t="str">
        <f>IF(AND(academico!$Y$35="Media",academico!$AA$35="Leve"),CONCATENATE("R5C",academico!$O$35),"")</f>
        <v/>
      </c>
      <c r="L30" s="68" t="str">
        <f>IF(AND(academico!$Y$36="Media",academico!$AA$36="Leve"),CONCATENATE("R5C",academico!$O$36),"")</f>
        <v/>
      </c>
      <c r="M30" s="68" t="str">
        <f>IF(AND(academico!$Y$37="Media",academico!$AA$37="Leve"),CONCATENATE("R5C",academico!$O$37),"")</f>
        <v/>
      </c>
      <c r="N30" s="68" t="str">
        <f>IF(AND(academico!$Y$38="Media",academico!$AA$38="Leve"),CONCATENATE("R5C",academico!$O$38),"")</f>
        <v/>
      </c>
      <c r="O30" s="69" t="str">
        <f>IF(AND(academico!$Y$39="Media",academico!$AA$39="Leve"),CONCATENATE("R5C",academico!$O$39),"")</f>
        <v/>
      </c>
      <c r="P30" s="67" t="str">
        <f>IF(AND(academico!$Y$34="Media",academico!$AA$34="Menor"),CONCATENATE("R5C",academico!$O$34),"")</f>
        <v/>
      </c>
      <c r="Q30" s="68" t="str">
        <f>IF(AND(academico!$Y$35="Media",academico!$AA$35="Menor"),CONCATENATE("R5C",academico!$O$35),"")</f>
        <v/>
      </c>
      <c r="R30" s="68" t="str">
        <f>IF(AND(academico!$Y$36="Media",academico!$AA$36="Menor"),CONCATENATE("R5C",academico!$O$36),"")</f>
        <v/>
      </c>
      <c r="S30" s="68" t="str">
        <f>IF(AND(academico!$Y$37="Media",academico!$AA$37="Menor"),CONCATENATE("R5C",academico!$O$37),"")</f>
        <v/>
      </c>
      <c r="T30" s="68" t="str">
        <f>IF(AND(academico!$Y$38="Media",academico!$AA$38="Menor"),CONCATENATE("R5C",academico!$O$38),"")</f>
        <v/>
      </c>
      <c r="U30" s="69" t="str">
        <f>IF(AND(academico!$Y$39="Media",academico!$AA$39="Menor"),CONCATENATE("R5C",academico!$O$39),"")</f>
        <v/>
      </c>
      <c r="V30" s="67" t="str">
        <f>IF(AND(academico!$Y$34="Media",academico!$AA$34="Moderado"),CONCATENATE("R5C",academico!$O$34),"")</f>
        <v/>
      </c>
      <c r="W30" s="68" t="str">
        <f>IF(AND(academico!$Y$35="Media",academico!$AA$35="Moderado"),CONCATENATE("R5C",academico!$O$35),"")</f>
        <v/>
      </c>
      <c r="X30" s="68" t="str">
        <f>IF(AND(academico!$Y$36="Media",academico!$AA$36="Moderado"),CONCATENATE("R5C",academico!$O$36),"")</f>
        <v/>
      </c>
      <c r="Y30" s="68" t="str">
        <f>IF(AND(academico!$Y$37="Media",academico!$AA$37="Moderado"),CONCATENATE("R5C",academico!$O$37),"")</f>
        <v/>
      </c>
      <c r="Z30" s="68" t="str">
        <f>IF(AND(academico!$Y$38="Media",academico!$AA$38="Moderado"),CONCATENATE("R5C",academico!$O$38),"")</f>
        <v/>
      </c>
      <c r="AA30" s="69" t="str">
        <f>IF(AND(academico!$Y$39="Media",academico!$AA$39="Moderado"),CONCATENATE("R5C",academico!$O$39),"")</f>
        <v/>
      </c>
      <c r="AB30" s="52" t="str">
        <f>IF(AND(academico!$Y$34="Media",academico!$AA$34="Mayor"),CONCATENATE("R5C",academico!$O$34),"")</f>
        <v/>
      </c>
      <c r="AC30" s="53" t="str">
        <f>IF(AND(academico!$Y$35="Media",academico!$AA$35="Mayor"),CONCATENATE("R5C",academico!$O$35),"")</f>
        <v/>
      </c>
      <c r="AD30" s="53" t="str">
        <f>IF(AND(academico!$Y$36="Media",academico!$AA$36="Mayor"),CONCATENATE("R5C",academico!$O$36),"")</f>
        <v/>
      </c>
      <c r="AE30" s="53" t="str">
        <f>IF(AND(academico!$Y$37="Media",academico!$AA$37="Mayor"),CONCATENATE("R5C",academico!$O$37),"")</f>
        <v/>
      </c>
      <c r="AF30" s="53" t="str">
        <f>IF(AND(academico!$Y$38="Media",academico!$AA$38="Mayor"),CONCATENATE("R5C",academico!$O$38),"")</f>
        <v/>
      </c>
      <c r="AG30" s="54" t="str">
        <f>IF(AND(academico!$Y$39="Media",academico!$AA$39="Mayor"),CONCATENATE("R5C",academico!$O$39),"")</f>
        <v/>
      </c>
      <c r="AH30" s="55" t="str">
        <f>IF(AND(academico!$Y$34="Media",academico!$AA$34="Catastrófico"),CONCATENATE("R5C",academico!$O$34),"")</f>
        <v/>
      </c>
      <c r="AI30" s="56" t="str">
        <f>IF(AND(academico!$Y$35="Media",academico!$AA$35="Catastrófico"),CONCATENATE("R5C",academico!$O$35),"")</f>
        <v/>
      </c>
      <c r="AJ30" s="56" t="str">
        <f>IF(AND(academico!$Y$36="Media",academico!$AA$36="Catastrófico"),CONCATENATE("R5C",academico!$O$36),"")</f>
        <v/>
      </c>
      <c r="AK30" s="56" t="str">
        <f>IF(AND(academico!$Y$37="Media",academico!$AA$37="Catastrófico"),CONCATENATE("R5C",academico!$O$37),"")</f>
        <v/>
      </c>
      <c r="AL30" s="56" t="str">
        <f>IF(AND(academico!$Y$38="Media",academico!$AA$38="Catastrófico"),CONCATENATE("R5C",academico!$O$38),"")</f>
        <v/>
      </c>
      <c r="AM30" s="57" t="str">
        <f>IF(AND(academico!$Y$39="Media",academico!$AA$39="Catastrófico"),CONCATENATE("R5C",academico!$O$39),"")</f>
        <v/>
      </c>
      <c r="AN30" s="83"/>
      <c r="AO30" s="367"/>
      <c r="AP30" s="368"/>
      <c r="AQ30" s="368"/>
      <c r="AR30" s="368"/>
      <c r="AS30" s="368"/>
      <c r="AT30" s="369"/>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row>
    <row r="31" spans="1:76" ht="15" customHeight="1" x14ac:dyDescent="0.25">
      <c r="A31" s="83"/>
      <c r="B31" s="286"/>
      <c r="C31" s="286"/>
      <c r="D31" s="287"/>
      <c r="E31" s="327"/>
      <c r="F31" s="328"/>
      <c r="G31" s="328"/>
      <c r="H31" s="328"/>
      <c r="I31" s="329"/>
      <c r="J31" s="67" t="str">
        <f>IF(AND(academico!$Y$40="Media",academico!$AA$40="Leve"),CONCATENATE("R6C",academico!$O$40),"")</f>
        <v/>
      </c>
      <c r="K31" s="68" t="str">
        <f>IF(AND(academico!$Y$41="Media",academico!$AA$41="Leve"),CONCATENATE("R6C",academico!$O$41),"")</f>
        <v/>
      </c>
      <c r="L31" s="68" t="str">
        <f>IF(AND(academico!$Y$42="Media",academico!$AA$42="Leve"),CONCATENATE("R6C",academico!$O$42),"")</f>
        <v/>
      </c>
      <c r="M31" s="68" t="str">
        <f>IF(AND(academico!$Y$43="Media",academico!$AA$43="Leve"),CONCATENATE("R6C",academico!$O$43),"")</f>
        <v/>
      </c>
      <c r="N31" s="68" t="str">
        <f>IF(AND(academico!$Y$44="Media",academico!$AA$44="Leve"),CONCATENATE("R6C",academico!$O$44),"")</f>
        <v/>
      </c>
      <c r="O31" s="69" t="str">
        <f>IF(AND(academico!$Y$45="Media",academico!$AA$45="Leve"),CONCATENATE("R6C",academico!$O$45),"")</f>
        <v/>
      </c>
      <c r="P31" s="67" t="str">
        <f>IF(AND(academico!$Y$40="Media",academico!$AA$40="Menor"),CONCATENATE("R6C",academico!$O$40),"")</f>
        <v/>
      </c>
      <c r="Q31" s="68" t="str">
        <f>IF(AND(academico!$Y$41="Media",academico!$AA$41="Menor"),CONCATENATE("R6C",academico!$O$41),"")</f>
        <v/>
      </c>
      <c r="R31" s="68" t="str">
        <f>IF(AND(academico!$Y$42="Media",academico!$AA$42="Menor"),CONCATENATE("R6C",academico!$O$42),"")</f>
        <v/>
      </c>
      <c r="S31" s="68" t="str">
        <f>IF(AND(academico!$Y$43="Media",academico!$AA$43="Menor"),CONCATENATE("R6C",academico!$O$43),"")</f>
        <v/>
      </c>
      <c r="T31" s="68" t="str">
        <f>IF(AND(academico!$Y$44="Media",academico!$AA$44="Menor"),CONCATENATE("R6C",academico!$O$44),"")</f>
        <v/>
      </c>
      <c r="U31" s="69" t="str">
        <f>IF(AND(academico!$Y$45="Media",academico!$AA$45="Menor"),CONCATENATE("R6C",academico!$O$45),"")</f>
        <v/>
      </c>
      <c r="V31" s="67" t="str">
        <f>IF(AND(academico!$Y$40="Media",academico!$AA$40="Moderado"),CONCATENATE("R6C",academico!$O$40),"")</f>
        <v/>
      </c>
      <c r="W31" s="68" t="str">
        <f>IF(AND(academico!$Y$41="Media",academico!$AA$41="Moderado"),CONCATENATE("R6C",academico!$O$41),"")</f>
        <v/>
      </c>
      <c r="X31" s="68" t="str">
        <f>IF(AND(academico!$Y$42="Media",academico!$AA$42="Moderado"),CONCATENATE("R6C",academico!$O$42),"")</f>
        <v/>
      </c>
      <c r="Y31" s="68" t="str">
        <f>IF(AND(academico!$Y$43="Media",academico!$AA$43="Moderado"),CONCATENATE("R6C",academico!$O$43),"")</f>
        <v/>
      </c>
      <c r="Z31" s="68" t="str">
        <f>IF(AND(academico!$Y$44="Media",academico!$AA$44="Moderado"),CONCATENATE("R6C",academico!$O$44),"")</f>
        <v/>
      </c>
      <c r="AA31" s="69" t="str">
        <f>IF(AND(academico!$Y$45="Media",academico!$AA$45="Moderado"),CONCATENATE("R6C",academico!$O$45),"")</f>
        <v/>
      </c>
      <c r="AB31" s="52" t="str">
        <f>IF(AND(academico!$Y$40="Media",academico!$AA$40="Mayor"),CONCATENATE("R6C",academico!$O$40),"")</f>
        <v/>
      </c>
      <c r="AC31" s="53" t="str">
        <f>IF(AND(academico!$Y$41="Media",academico!$AA$41="Mayor"),CONCATENATE("R6C",academico!$O$41),"")</f>
        <v/>
      </c>
      <c r="AD31" s="53" t="str">
        <f>IF(AND(academico!$Y$42="Media",academico!$AA$42="Mayor"),CONCATENATE("R6C",academico!$O$42),"")</f>
        <v/>
      </c>
      <c r="AE31" s="53" t="str">
        <f>IF(AND(academico!$Y$43="Media",academico!$AA$43="Mayor"),CONCATENATE("R6C",academico!$O$43),"")</f>
        <v/>
      </c>
      <c r="AF31" s="53" t="str">
        <f>IF(AND(academico!$Y$44="Media",academico!$AA$44="Mayor"),CONCATENATE("R6C",academico!$O$44),"")</f>
        <v/>
      </c>
      <c r="AG31" s="54" t="str">
        <f>IF(AND(academico!$Y$45="Media",academico!$AA$45="Mayor"),CONCATENATE("R6C",academico!$O$45),"")</f>
        <v/>
      </c>
      <c r="AH31" s="55" t="str">
        <f>IF(AND(academico!$Y$40="Media",academico!$AA$40="Catastrófico"),CONCATENATE("R6C",academico!$O$40),"")</f>
        <v/>
      </c>
      <c r="AI31" s="56" t="str">
        <f>IF(AND(academico!$Y$41="Media",academico!$AA$41="Catastrófico"),CONCATENATE("R6C",academico!$O$41),"")</f>
        <v/>
      </c>
      <c r="AJ31" s="56" t="str">
        <f>IF(AND(academico!$Y$42="Media",academico!$AA$42="Catastrófico"),CONCATENATE("R6C",academico!$O$42),"")</f>
        <v/>
      </c>
      <c r="AK31" s="56" t="str">
        <f>IF(AND(academico!$Y$43="Media",academico!$AA$43="Catastrófico"),CONCATENATE("R6C",academico!$O$43),"")</f>
        <v/>
      </c>
      <c r="AL31" s="56" t="str">
        <f>IF(AND(academico!$Y$44="Media",academico!$AA$44="Catastrófico"),CONCATENATE("R6C",academico!$O$44),"")</f>
        <v/>
      </c>
      <c r="AM31" s="57" t="str">
        <f>IF(AND(academico!$Y$45="Media",academico!$AA$45="Catastrófico"),CONCATENATE("R6C",academico!$O$45),"")</f>
        <v/>
      </c>
      <c r="AN31" s="83"/>
      <c r="AO31" s="367"/>
      <c r="AP31" s="368"/>
      <c r="AQ31" s="368"/>
      <c r="AR31" s="368"/>
      <c r="AS31" s="368"/>
      <c r="AT31" s="369"/>
      <c r="AU31" s="83"/>
      <c r="AV31" s="83"/>
      <c r="AW31" s="83"/>
      <c r="AX31" s="83"/>
      <c r="AY31" s="83"/>
      <c r="AZ31" s="83"/>
      <c r="BA31" s="83"/>
      <c r="BB31" s="83"/>
      <c r="BC31" s="83"/>
      <c r="BD31" s="83"/>
      <c r="BE31" s="83"/>
      <c r="BF31" s="83"/>
      <c r="BG31" s="83"/>
      <c r="BH31" s="83"/>
      <c r="BI31" s="83"/>
      <c r="BJ31" s="83"/>
      <c r="BK31" s="83"/>
      <c r="BL31" s="83"/>
      <c r="BM31" s="83"/>
      <c r="BN31" s="83"/>
      <c r="BO31" s="83"/>
      <c r="BP31" s="83"/>
      <c r="BQ31" s="83"/>
      <c r="BR31" s="83"/>
      <c r="BS31" s="83"/>
      <c r="BT31" s="83"/>
      <c r="BU31" s="83"/>
      <c r="BV31" s="83"/>
      <c r="BW31" s="83"/>
      <c r="BX31" s="83"/>
    </row>
    <row r="32" spans="1:76" ht="15" customHeight="1" x14ac:dyDescent="0.25">
      <c r="A32" s="83"/>
      <c r="B32" s="286"/>
      <c r="C32" s="286"/>
      <c r="D32" s="287"/>
      <c r="E32" s="327"/>
      <c r="F32" s="328"/>
      <c r="G32" s="328"/>
      <c r="H32" s="328"/>
      <c r="I32" s="329"/>
      <c r="J32" s="67" t="str">
        <f>IF(AND(academico!$Y$46="Media",academico!$AA$46="Leve"),CONCATENATE("R7C",academico!$O$46),"")</f>
        <v/>
      </c>
      <c r="K32" s="68" t="str">
        <f>IF(AND(academico!$Y$47="Media",academico!$AA$47="Leve"),CONCATENATE("R7C",academico!$O$47),"")</f>
        <v/>
      </c>
      <c r="L32" s="68" t="str">
        <f>IF(AND(academico!$Y$48="Media",academico!$AA$48="Leve"),CONCATENATE("R7C",academico!$O$48),"")</f>
        <v/>
      </c>
      <c r="M32" s="68" t="str">
        <f>IF(AND(academico!$Y$49="Media",academico!$AA$49="Leve"),CONCATENATE("R7C",academico!$O$49),"")</f>
        <v/>
      </c>
      <c r="N32" s="68" t="str">
        <f>IF(AND(academico!$Y$50="Media",academico!$AA$50="Leve"),CONCATENATE("R7C",academico!$O$50),"")</f>
        <v/>
      </c>
      <c r="O32" s="69" t="str">
        <f>IF(AND(academico!$Y$51="Media",academico!$AA$51="Leve"),CONCATENATE("R7C",academico!$O$51),"")</f>
        <v/>
      </c>
      <c r="P32" s="67" t="str">
        <f>IF(AND(academico!$Y$46="Media",academico!$AA$46="Menor"),CONCATENATE("R7C",academico!$O$46),"")</f>
        <v/>
      </c>
      <c r="Q32" s="68" t="str">
        <f>IF(AND(academico!$Y$47="Media",academico!$AA$47="Menor"),CONCATENATE("R7C",academico!$O$47),"")</f>
        <v/>
      </c>
      <c r="R32" s="68" t="str">
        <f>IF(AND(academico!$Y$48="Media",academico!$AA$48="Menor"),CONCATENATE("R7C",academico!$O$48),"")</f>
        <v/>
      </c>
      <c r="S32" s="68" t="str">
        <f>IF(AND(academico!$Y$49="Media",academico!$AA$49="Menor"),CONCATENATE("R7C",academico!$O$49),"")</f>
        <v/>
      </c>
      <c r="T32" s="68" t="str">
        <f>IF(AND(academico!$Y$50="Media",academico!$AA$50="Menor"),CONCATENATE("R7C",academico!$O$50),"")</f>
        <v/>
      </c>
      <c r="U32" s="69" t="str">
        <f>IF(AND(academico!$Y$51="Media",academico!$AA$51="Menor"),CONCATENATE("R7C",academico!$O$51),"")</f>
        <v/>
      </c>
      <c r="V32" s="67" t="str">
        <f>IF(AND(academico!$Y$46="Media",academico!$AA$46="Moderado"),CONCATENATE("R7C",academico!$O$46),"")</f>
        <v/>
      </c>
      <c r="W32" s="68" t="str">
        <f>IF(AND(academico!$Y$47="Media",academico!$AA$47="Moderado"),CONCATENATE("R7C",academico!$O$47),"")</f>
        <v/>
      </c>
      <c r="X32" s="68" t="str">
        <f>IF(AND(academico!$Y$48="Media",academico!$AA$48="Moderado"),CONCATENATE("R7C",academico!$O$48),"")</f>
        <v/>
      </c>
      <c r="Y32" s="68" t="str">
        <f>IF(AND(academico!$Y$49="Media",academico!$AA$49="Moderado"),CONCATENATE("R7C",academico!$O$49),"")</f>
        <v/>
      </c>
      <c r="Z32" s="68" t="str">
        <f>IF(AND(academico!$Y$50="Media",academico!$AA$50="Moderado"),CONCATENATE("R7C",academico!$O$50),"")</f>
        <v/>
      </c>
      <c r="AA32" s="69" t="str">
        <f>IF(AND(academico!$Y$51="Media",academico!$AA$51="Moderado"),CONCATENATE("R7C",academico!$O$51),"")</f>
        <v/>
      </c>
      <c r="AB32" s="52" t="str">
        <f>IF(AND(academico!$Y$46="Media",academico!$AA$46="Mayor"),CONCATENATE("R7C",academico!$O$46),"")</f>
        <v/>
      </c>
      <c r="AC32" s="53" t="str">
        <f>IF(AND(academico!$Y$47="Media",academico!$AA$47="Mayor"),CONCATENATE("R7C",academico!$O$47),"")</f>
        <v/>
      </c>
      <c r="AD32" s="53" t="str">
        <f>IF(AND(academico!$Y$48="Media",academico!$AA$48="Mayor"),CONCATENATE("R7C",academico!$O$48),"")</f>
        <v/>
      </c>
      <c r="AE32" s="53" t="str">
        <f>IF(AND(academico!$Y$49="Media",academico!$AA$49="Mayor"),CONCATENATE("R7C",academico!$O$49),"")</f>
        <v/>
      </c>
      <c r="AF32" s="53" t="str">
        <f>IF(AND(academico!$Y$50="Media",academico!$AA$50="Mayor"),CONCATENATE("R7C",academico!$O$50),"")</f>
        <v/>
      </c>
      <c r="AG32" s="54" t="str">
        <f>IF(AND(academico!$Y$51="Media",academico!$AA$51="Mayor"),CONCATENATE("R7C",academico!$O$51),"")</f>
        <v/>
      </c>
      <c r="AH32" s="55" t="str">
        <f>IF(AND(academico!$Y$46="Media",academico!$AA$46="Catastrófico"),CONCATENATE("R7C",academico!$O$46),"")</f>
        <v/>
      </c>
      <c r="AI32" s="56" t="str">
        <f>IF(AND(academico!$Y$47="Media",academico!$AA$47="Catastrófico"),CONCATENATE("R7C",academico!$O$47),"")</f>
        <v/>
      </c>
      <c r="AJ32" s="56" t="str">
        <f>IF(AND(academico!$Y$48="Media",academico!$AA$48="Catastrófico"),CONCATENATE("R7C",academico!$O$48),"")</f>
        <v/>
      </c>
      <c r="AK32" s="56" t="str">
        <f>IF(AND(academico!$Y$49="Media",academico!$AA$49="Catastrófico"),CONCATENATE("R7C",academico!$O$49),"")</f>
        <v/>
      </c>
      <c r="AL32" s="56" t="str">
        <f>IF(AND(academico!$Y$50="Media",academico!$AA$50="Catastrófico"),CONCATENATE("R7C",academico!$O$50),"")</f>
        <v/>
      </c>
      <c r="AM32" s="57" t="str">
        <f>IF(AND(academico!$Y$51="Media",academico!$AA$51="Catastrófico"),CONCATENATE("R7C",academico!$O$51),"")</f>
        <v/>
      </c>
      <c r="AN32" s="83"/>
      <c r="AO32" s="367"/>
      <c r="AP32" s="368"/>
      <c r="AQ32" s="368"/>
      <c r="AR32" s="368"/>
      <c r="AS32" s="368"/>
      <c r="AT32" s="369"/>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3"/>
      <c r="BV32" s="83"/>
      <c r="BW32" s="83"/>
      <c r="BX32" s="83"/>
    </row>
    <row r="33" spans="1:80" ht="15" customHeight="1" x14ac:dyDescent="0.25">
      <c r="A33" s="83"/>
      <c r="B33" s="286"/>
      <c r="C33" s="286"/>
      <c r="D33" s="287"/>
      <c r="E33" s="327"/>
      <c r="F33" s="328"/>
      <c r="G33" s="328"/>
      <c r="H33" s="328"/>
      <c r="I33" s="329"/>
      <c r="J33" s="67" t="str">
        <f>IF(AND(academico!$Y$52="Media",academico!$AA$52="Leve"),CONCATENATE("R8C",academico!$O$52),"")</f>
        <v/>
      </c>
      <c r="K33" s="68" t="str">
        <f>IF(AND(academico!$Y$53="Media",academico!$AA$53="Leve"),CONCATENATE("R8C",academico!$O$53),"")</f>
        <v/>
      </c>
      <c r="L33" s="68" t="str">
        <f>IF(AND(academico!$Y$54="Media",academico!$AA$54="Leve"),CONCATENATE("R8C",academico!$O$54),"")</f>
        <v/>
      </c>
      <c r="M33" s="68" t="str">
        <f>IF(AND(academico!$Y$55="Media",academico!$AA$55="Leve"),CONCATENATE("R8C",academico!$O$55),"")</f>
        <v/>
      </c>
      <c r="N33" s="68" t="str">
        <f>IF(AND(academico!$Y$56="Media",academico!$AA$56="Leve"),CONCATENATE("R8C",academico!$O$56),"")</f>
        <v/>
      </c>
      <c r="O33" s="69" t="str">
        <f>IF(AND(academico!$Y$57="Media",academico!$AA$57="Leve"),CONCATENATE("R8C",academico!$O$57),"")</f>
        <v/>
      </c>
      <c r="P33" s="67" t="str">
        <f>IF(AND(academico!$Y$52="Media",academico!$AA$52="Menor"),CONCATENATE("R8C",academico!$O$52),"")</f>
        <v/>
      </c>
      <c r="Q33" s="68" t="str">
        <f>IF(AND(academico!$Y$53="Media",academico!$AA$53="Menor"),CONCATENATE("R8C",academico!$O$53),"")</f>
        <v/>
      </c>
      <c r="R33" s="68" t="str">
        <f>IF(AND(academico!$Y$54="Media",academico!$AA$54="Menor"),CONCATENATE("R8C",academico!$O$54),"")</f>
        <v/>
      </c>
      <c r="S33" s="68" t="str">
        <f>IF(AND(academico!$Y$55="Media",academico!$AA$55="Menor"),CONCATENATE("R8C",academico!$O$55),"")</f>
        <v/>
      </c>
      <c r="T33" s="68" t="str">
        <f>IF(AND(academico!$Y$56="Media",academico!$AA$56="Menor"),CONCATENATE("R8C",academico!$O$56),"")</f>
        <v/>
      </c>
      <c r="U33" s="69" t="str">
        <f>IF(AND(academico!$Y$57="Media",academico!$AA$57="Menor"),CONCATENATE("R8C",academico!$O$57),"")</f>
        <v/>
      </c>
      <c r="V33" s="67" t="str">
        <f>IF(AND(academico!$Y$52="Media",academico!$AA$52="Moderado"),CONCATENATE("R8C",academico!$O$52),"")</f>
        <v/>
      </c>
      <c r="W33" s="68" t="str">
        <f>IF(AND(academico!$Y$53="Media",academico!$AA$53="Moderado"),CONCATENATE("R8C",academico!$O$53),"")</f>
        <v/>
      </c>
      <c r="X33" s="68" t="str">
        <f>IF(AND(academico!$Y$54="Media",academico!$AA$54="Moderado"),CONCATENATE("R8C",academico!$O$54),"")</f>
        <v/>
      </c>
      <c r="Y33" s="68" t="str">
        <f>IF(AND(academico!$Y$55="Media",academico!$AA$55="Moderado"),CONCATENATE("R8C",academico!$O$55),"")</f>
        <v/>
      </c>
      <c r="Z33" s="68" t="str">
        <f>IF(AND(academico!$Y$56="Media",academico!$AA$56="Moderado"),CONCATENATE("R8C",academico!$O$56),"")</f>
        <v/>
      </c>
      <c r="AA33" s="69" t="str">
        <f>IF(AND(academico!$Y$57="Media",academico!$AA$57="Moderado"),CONCATENATE("R8C",academico!$O$57),"")</f>
        <v/>
      </c>
      <c r="AB33" s="52" t="str">
        <f>IF(AND(academico!$Y$52="Media",academico!$AA$52="Mayor"),CONCATENATE("R8C",academico!$O$52),"")</f>
        <v/>
      </c>
      <c r="AC33" s="53" t="str">
        <f>IF(AND(academico!$Y$53="Media",academico!$AA$53="Mayor"),CONCATENATE("R8C",academico!$O$53),"")</f>
        <v/>
      </c>
      <c r="AD33" s="53" t="str">
        <f>IF(AND(academico!$Y$54="Media",academico!$AA$54="Mayor"),CONCATENATE("R8C",academico!$O$54),"")</f>
        <v/>
      </c>
      <c r="AE33" s="53" t="str">
        <f>IF(AND(academico!$Y$55="Media",academico!$AA$55="Mayor"),CONCATENATE("R8C",academico!$O$55),"")</f>
        <v/>
      </c>
      <c r="AF33" s="53" t="str">
        <f>IF(AND(academico!$Y$56="Media",academico!$AA$56="Mayor"),CONCATENATE("R8C",academico!$O$56),"")</f>
        <v/>
      </c>
      <c r="AG33" s="54" t="str">
        <f>IF(AND(academico!$Y$57="Media",academico!$AA$57="Mayor"),CONCATENATE("R8C",academico!$O$57),"")</f>
        <v/>
      </c>
      <c r="AH33" s="55" t="str">
        <f>IF(AND(academico!$Y$52="Media",academico!$AA$52="Catastrófico"),CONCATENATE("R8C",academico!$O$52),"")</f>
        <v/>
      </c>
      <c r="AI33" s="56" t="str">
        <f>IF(AND(academico!$Y$53="Media",academico!$AA$53="Catastrófico"),CONCATENATE("R8C",academico!$O$53),"")</f>
        <v/>
      </c>
      <c r="AJ33" s="56" t="str">
        <f>IF(AND(academico!$Y$54="Media",academico!$AA$54="Catastrófico"),CONCATENATE("R8C",academico!$O$54),"")</f>
        <v/>
      </c>
      <c r="AK33" s="56" t="str">
        <f>IF(AND(academico!$Y$55="Media",academico!$AA$55="Catastrófico"),CONCATENATE("R8C",academico!$O$55),"")</f>
        <v/>
      </c>
      <c r="AL33" s="56" t="str">
        <f>IF(AND(academico!$Y$56="Media",academico!$AA$56="Catastrófico"),CONCATENATE("R8C",academico!$O$56),"")</f>
        <v/>
      </c>
      <c r="AM33" s="57" t="str">
        <f>IF(AND(academico!$Y$57="Media",academico!$AA$57="Catastrófico"),CONCATENATE("R8C",academico!$O$57),"")</f>
        <v/>
      </c>
      <c r="AN33" s="83"/>
      <c r="AO33" s="367"/>
      <c r="AP33" s="368"/>
      <c r="AQ33" s="368"/>
      <c r="AR33" s="368"/>
      <c r="AS33" s="368"/>
      <c r="AT33" s="369"/>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row>
    <row r="34" spans="1:80" ht="15" customHeight="1" x14ac:dyDescent="0.25">
      <c r="A34" s="83"/>
      <c r="B34" s="286"/>
      <c r="C34" s="286"/>
      <c r="D34" s="287"/>
      <c r="E34" s="327"/>
      <c r="F34" s="328"/>
      <c r="G34" s="328"/>
      <c r="H34" s="328"/>
      <c r="I34" s="329"/>
      <c r="J34" s="67" t="str">
        <f>IF(AND(academico!$Y$58="Media",academico!$AA$58="Leve"),CONCATENATE("R9C",academico!$O$58),"")</f>
        <v/>
      </c>
      <c r="K34" s="68" t="str">
        <f>IF(AND(academico!$Y$59="Media",academico!$AA$59="Leve"),CONCATENATE("R9C",academico!$O$59),"")</f>
        <v/>
      </c>
      <c r="L34" s="68" t="str">
        <f>IF(AND(academico!$Y$60="Media",academico!$AA$60="Leve"),CONCATENATE("R9C",academico!$O$60),"")</f>
        <v/>
      </c>
      <c r="M34" s="68" t="str">
        <f>IF(AND(academico!$Y$61="Media",academico!$AA$61="Leve"),CONCATENATE("R9C",academico!$O$61),"")</f>
        <v/>
      </c>
      <c r="N34" s="68" t="str">
        <f>IF(AND(academico!$Y$62="Media",academico!$AA$62="Leve"),CONCATENATE("R9C",academico!$O$62),"")</f>
        <v/>
      </c>
      <c r="O34" s="69" t="str">
        <f>IF(AND(academico!$Y$63="Media",academico!$AA$63="Leve"),CONCATENATE("R9C",academico!$O$63),"")</f>
        <v/>
      </c>
      <c r="P34" s="67" t="str">
        <f>IF(AND(academico!$Y$58="Media",academico!$AA$58="Menor"),CONCATENATE("R9C",academico!$O$58),"")</f>
        <v/>
      </c>
      <c r="Q34" s="68" t="str">
        <f>IF(AND(academico!$Y$59="Media",academico!$AA$59="Menor"),CONCATENATE("R9C",academico!$O$59),"")</f>
        <v/>
      </c>
      <c r="R34" s="68" t="str">
        <f>IF(AND(academico!$Y$60="Media",academico!$AA$60="Menor"),CONCATENATE("R9C",academico!$O$60),"")</f>
        <v/>
      </c>
      <c r="S34" s="68" t="str">
        <f>IF(AND(academico!$Y$61="Media",academico!$AA$61="Menor"),CONCATENATE("R9C",academico!$O$61),"")</f>
        <v/>
      </c>
      <c r="T34" s="68" t="str">
        <f>IF(AND(academico!$Y$62="Media",academico!$AA$62="Menor"),CONCATENATE("R9C",academico!$O$62),"")</f>
        <v/>
      </c>
      <c r="U34" s="69" t="str">
        <f>IF(AND(academico!$Y$63="Media",academico!$AA$63="Menor"),CONCATENATE("R9C",academico!$O$63),"")</f>
        <v/>
      </c>
      <c r="V34" s="67" t="str">
        <f>IF(AND(academico!$Y$58="Media",academico!$AA$58="Moderado"),CONCATENATE("R9C",academico!$O$58),"")</f>
        <v/>
      </c>
      <c r="W34" s="68" t="str">
        <f>IF(AND(academico!$Y$59="Media",academico!$AA$59="Moderado"),CONCATENATE("R9C",academico!$O$59),"")</f>
        <v/>
      </c>
      <c r="X34" s="68" t="str">
        <f>IF(AND(academico!$Y$60="Media",academico!$AA$60="Moderado"),CONCATENATE("R9C",academico!$O$60),"")</f>
        <v/>
      </c>
      <c r="Y34" s="68" t="str">
        <f>IF(AND(academico!$Y$61="Media",academico!$AA$61="Moderado"),CONCATENATE("R9C",academico!$O$61),"")</f>
        <v/>
      </c>
      <c r="Z34" s="68" t="str">
        <f>IF(AND(academico!$Y$62="Media",academico!$AA$62="Moderado"),CONCATENATE("R9C",academico!$O$62),"")</f>
        <v/>
      </c>
      <c r="AA34" s="69" t="str">
        <f>IF(AND(academico!$Y$63="Media",academico!$AA$63="Moderado"),CONCATENATE("R9C",academico!$O$63),"")</f>
        <v/>
      </c>
      <c r="AB34" s="52" t="str">
        <f>IF(AND(academico!$Y$58="Media",academico!$AA$58="Mayor"),CONCATENATE("R9C",academico!$O$58),"")</f>
        <v/>
      </c>
      <c r="AC34" s="53" t="str">
        <f>IF(AND(academico!$Y$59="Media",academico!$AA$59="Mayor"),CONCATENATE("R9C",academico!$O$59),"")</f>
        <v/>
      </c>
      <c r="AD34" s="53" t="str">
        <f>IF(AND(academico!$Y$60="Media",academico!$AA$60="Mayor"),CONCATENATE("R9C",academico!$O$60),"")</f>
        <v/>
      </c>
      <c r="AE34" s="53" t="str">
        <f>IF(AND(academico!$Y$61="Media",academico!$AA$61="Mayor"),CONCATENATE("R9C",academico!$O$61),"")</f>
        <v/>
      </c>
      <c r="AF34" s="53" t="str">
        <f>IF(AND(academico!$Y$62="Media",academico!$AA$62="Mayor"),CONCATENATE("R9C",academico!$O$62),"")</f>
        <v/>
      </c>
      <c r="AG34" s="54" t="str">
        <f>IF(AND(academico!$Y$63="Media",academico!$AA$63="Mayor"),CONCATENATE("R9C",academico!$O$63),"")</f>
        <v/>
      </c>
      <c r="AH34" s="55" t="str">
        <f>IF(AND(academico!$Y$58="Media",academico!$AA$58="Catastrófico"),CONCATENATE("R9C",academico!$O$58),"")</f>
        <v/>
      </c>
      <c r="AI34" s="56" t="str">
        <f>IF(AND(academico!$Y$59="Media",academico!$AA$59="Catastrófico"),CONCATENATE("R9C",academico!$O$59),"")</f>
        <v/>
      </c>
      <c r="AJ34" s="56" t="str">
        <f>IF(AND(academico!$Y$60="Media",academico!$AA$60="Catastrófico"),CONCATENATE("R9C",academico!$O$60),"")</f>
        <v/>
      </c>
      <c r="AK34" s="56" t="str">
        <f>IF(AND(academico!$Y$61="Media",academico!$AA$61="Catastrófico"),CONCATENATE("R9C",academico!$O$61),"")</f>
        <v/>
      </c>
      <c r="AL34" s="56" t="str">
        <f>IF(AND(academico!$Y$62="Media",academico!$AA$62="Catastrófico"),CONCATENATE("R9C",academico!$O$62),"")</f>
        <v/>
      </c>
      <c r="AM34" s="57" t="str">
        <f>IF(AND(academico!$Y$63="Media",academico!$AA$63="Catastrófico"),CONCATENATE("R9C",academico!$O$63),"")</f>
        <v/>
      </c>
      <c r="AN34" s="83"/>
      <c r="AO34" s="367"/>
      <c r="AP34" s="368"/>
      <c r="AQ34" s="368"/>
      <c r="AR34" s="368"/>
      <c r="AS34" s="368"/>
      <c r="AT34" s="369"/>
      <c r="AU34" s="83"/>
      <c r="AV34" s="83"/>
      <c r="AW34" s="83"/>
      <c r="AX34" s="83"/>
      <c r="AY34" s="83"/>
      <c r="AZ34" s="83"/>
      <c r="BA34" s="83"/>
      <c r="BB34" s="83"/>
      <c r="BC34" s="83"/>
      <c r="BD34" s="83"/>
      <c r="BE34" s="83"/>
      <c r="BF34" s="83"/>
      <c r="BG34" s="83"/>
      <c r="BH34" s="83"/>
      <c r="BI34" s="83"/>
      <c r="BJ34" s="83"/>
      <c r="BK34" s="83"/>
      <c r="BL34" s="83"/>
      <c r="BM34" s="83"/>
      <c r="BN34" s="83"/>
      <c r="BO34" s="83"/>
      <c r="BP34" s="83"/>
      <c r="BQ34" s="83"/>
      <c r="BR34" s="83"/>
      <c r="BS34" s="83"/>
      <c r="BT34" s="83"/>
      <c r="BU34" s="83"/>
      <c r="BV34" s="83"/>
      <c r="BW34" s="83"/>
      <c r="BX34" s="83"/>
    </row>
    <row r="35" spans="1:80" ht="15.75" customHeight="1" thickBot="1" x14ac:dyDescent="0.3">
      <c r="A35" s="83"/>
      <c r="B35" s="286"/>
      <c r="C35" s="286"/>
      <c r="D35" s="287"/>
      <c r="E35" s="330"/>
      <c r="F35" s="331"/>
      <c r="G35" s="331"/>
      <c r="H35" s="331"/>
      <c r="I35" s="332"/>
      <c r="J35" s="67" t="str">
        <f>IF(AND(academico!$Y$64="Media",academico!$AA$64="Leve"),CONCATENATE("R10C",academico!$O$64),"")</f>
        <v/>
      </c>
      <c r="K35" s="68" t="str">
        <f>IF(AND(academico!$Y$65="Media",academico!$AA$65="Leve"),CONCATENATE("R10C",academico!$O$65),"")</f>
        <v/>
      </c>
      <c r="L35" s="68" t="str">
        <f>IF(AND(academico!$Y$66="Media",academico!$AA$66="Leve"),CONCATENATE("R10C",academico!$O$66),"")</f>
        <v/>
      </c>
      <c r="M35" s="68" t="str">
        <f>IF(AND(academico!$Y$67="Media",academico!$AA$67="Leve"),CONCATENATE("R10C",academico!$O$67),"")</f>
        <v/>
      </c>
      <c r="N35" s="68" t="str">
        <f>IF(AND(academico!$Y$68="Media",academico!$AA$68="Leve"),CONCATENATE("R10C",academico!$O$68),"")</f>
        <v/>
      </c>
      <c r="O35" s="69" t="str">
        <f>IF(AND(academico!$Y$69="Media",academico!$AA$69="Leve"),CONCATENATE("R10C",academico!$O$69),"")</f>
        <v/>
      </c>
      <c r="P35" s="67" t="str">
        <f>IF(AND(academico!$Y$64="Media",academico!$AA$64="Menor"),CONCATENATE("R10C",academico!$O$64),"")</f>
        <v/>
      </c>
      <c r="Q35" s="68" t="str">
        <f>IF(AND(academico!$Y$65="Media",academico!$AA$65="Menor"),CONCATENATE("R10C",academico!$O$65),"")</f>
        <v/>
      </c>
      <c r="R35" s="68" t="str">
        <f>IF(AND(academico!$Y$66="Media",academico!$AA$66="Menor"),CONCATENATE("R10C",academico!$O$66),"")</f>
        <v/>
      </c>
      <c r="S35" s="68" t="str">
        <f>IF(AND(academico!$Y$67="Media",academico!$AA$67="Menor"),CONCATENATE("R10C",academico!$O$67),"")</f>
        <v/>
      </c>
      <c r="T35" s="68" t="str">
        <f>IF(AND(academico!$Y$68="Media",academico!$AA$68="Menor"),CONCATENATE("R10C",academico!$O$68),"")</f>
        <v/>
      </c>
      <c r="U35" s="69" t="str">
        <f>IF(AND(academico!$Y$69="Media",academico!$AA$69="Menor"),CONCATENATE("R10C",academico!$O$69),"")</f>
        <v/>
      </c>
      <c r="V35" s="67" t="str">
        <f>IF(AND(academico!$Y$64="Media",academico!$AA$64="Moderado"),CONCATENATE("R10C",academico!$O$64),"")</f>
        <v/>
      </c>
      <c r="W35" s="68" t="str">
        <f>IF(AND(academico!$Y$65="Media",academico!$AA$65="Moderado"),CONCATENATE("R10C",academico!$O$65),"")</f>
        <v/>
      </c>
      <c r="X35" s="68" t="str">
        <f>IF(AND(academico!$Y$66="Media",academico!$AA$66="Moderado"),CONCATENATE("R10C",academico!$O$66),"")</f>
        <v/>
      </c>
      <c r="Y35" s="68" t="str">
        <f>IF(AND(academico!$Y$67="Media",academico!$AA$67="Moderado"),CONCATENATE("R10C",academico!$O$67),"")</f>
        <v/>
      </c>
      <c r="Z35" s="68" t="str">
        <f>IF(AND(academico!$Y$68="Media",academico!$AA$68="Moderado"),CONCATENATE("R10C",academico!$O$68),"")</f>
        <v/>
      </c>
      <c r="AA35" s="69" t="str">
        <f>IF(AND(academico!$Y$69="Media",academico!$AA$69="Moderado"),CONCATENATE("R10C",academico!$O$69),"")</f>
        <v/>
      </c>
      <c r="AB35" s="58" t="str">
        <f>IF(AND(academico!$Y$64="Media",academico!$AA$64="Mayor"),CONCATENATE("R10C",academico!$O$64),"")</f>
        <v/>
      </c>
      <c r="AC35" s="59" t="str">
        <f>IF(AND(academico!$Y$65="Media",academico!$AA$65="Mayor"),CONCATENATE("R10C",academico!$O$65),"")</f>
        <v/>
      </c>
      <c r="AD35" s="59" t="str">
        <f>IF(AND(academico!$Y$66="Media",academico!$AA$66="Mayor"),CONCATENATE("R10C",academico!$O$66),"")</f>
        <v/>
      </c>
      <c r="AE35" s="59" t="str">
        <f>IF(AND(academico!$Y$67="Media",academico!$AA$67="Mayor"),CONCATENATE("R10C",academico!$O$67),"")</f>
        <v/>
      </c>
      <c r="AF35" s="59" t="str">
        <f>IF(AND(academico!$Y$68="Media",academico!$AA$68="Mayor"),CONCATENATE("R10C",academico!$O$68),"")</f>
        <v/>
      </c>
      <c r="AG35" s="60" t="str">
        <f>IF(AND(academico!$Y$69="Media",academico!$AA$69="Mayor"),CONCATENATE("R10C",academico!$O$69),"")</f>
        <v/>
      </c>
      <c r="AH35" s="61" t="str">
        <f>IF(AND(academico!$Y$64="Media",academico!$AA$64="Catastrófico"),CONCATENATE("R10C",academico!$O$64),"")</f>
        <v/>
      </c>
      <c r="AI35" s="62" t="str">
        <f>IF(AND(academico!$Y$65="Media",academico!$AA$65="Catastrófico"),CONCATENATE("R10C",academico!$O$65),"")</f>
        <v/>
      </c>
      <c r="AJ35" s="62" t="str">
        <f>IF(AND(academico!$Y$66="Media",academico!$AA$66="Catastrófico"),CONCATENATE("R10C",academico!$O$66),"")</f>
        <v/>
      </c>
      <c r="AK35" s="62" t="str">
        <f>IF(AND(academico!$Y$67="Media",academico!$AA$67="Catastrófico"),CONCATENATE("R10C",academico!$O$67),"")</f>
        <v/>
      </c>
      <c r="AL35" s="62" t="str">
        <f>IF(AND(academico!$Y$68="Media",academico!$AA$68="Catastrófico"),CONCATENATE("R10C",academico!$O$68),"")</f>
        <v/>
      </c>
      <c r="AM35" s="63" t="str">
        <f>IF(AND(academico!$Y$69="Media",academico!$AA$69="Catastrófico"),CONCATENATE("R10C",academico!$O$69),"")</f>
        <v/>
      </c>
      <c r="AN35" s="83"/>
      <c r="AO35" s="370"/>
      <c r="AP35" s="371"/>
      <c r="AQ35" s="371"/>
      <c r="AR35" s="371"/>
      <c r="AS35" s="371"/>
      <c r="AT35" s="372"/>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row>
    <row r="36" spans="1:80" ht="15" customHeight="1" x14ac:dyDescent="0.25">
      <c r="A36" s="83"/>
      <c r="B36" s="286"/>
      <c r="C36" s="286"/>
      <c r="D36" s="287"/>
      <c r="E36" s="324" t="s">
        <v>114</v>
      </c>
      <c r="F36" s="325"/>
      <c r="G36" s="325"/>
      <c r="H36" s="325"/>
      <c r="I36" s="325"/>
      <c r="J36" s="73" t="str">
        <f>IF(AND(academico!$Y$10="Baja",academico!$AA$10="Leve"),CONCATENATE("R1C",academico!$O$10),"")</f>
        <v/>
      </c>
      <c r="K36" s="74" t="str">
        <f>IF(AND(academico!$Y$11="Baja",academico!$AA$11="Leve"),CONCATENATE("R1C",academico!$O$11),"")</f>
        <v/>
      </c>
      <c r="L36" s="74" t="str">
        <f>IF(AND(academico!$Y$12="Baja",academico!$AA$12="Leve"),CONCATENATE("R1C",academico!$O$12),"")</f>
        <v/>
      </c>
      <c r="M36" s="74" t="str">
        <f>IF(AND(academico!$Y$13="Baja",academico!$AA$13="Leve"),CONCATENATE("R1C",academico!$O$13),"")</f>
        <v/>
      </c>
      <c r="N36" s="74" t="str">
        <f>IF(AND(academico!$Y$14="Baja",academico!$AA$14="Leve"),CONCATENATE("R1C",academico!$O$14),"")</f>
        <v/>
      </c>
      <c r="O36" s="75" t="str">
        <f>IF(AND(academico!$Y$15="Baja",academico!$AA$15="Leve"),CONCATENATE("R1C",academico!$O$15),"")</f>
        <v/>
      </c>
      <c r="P36" s="64" t="str">
        <f>IF(AND(academico!$Y$10="Baja",academico!$AA$10="Menor"),CONCATENATE("R1C",academico!$O$10),"")</f>
        <v/>
      </c>
      <c r="Q36" s="65" t="str">
        <f>IF(AND(academico!$Y$11="Baja",academico!$AA$11="Menor"),CONCATENATE("R1C",academico!$O$11),"")</f>
        <v/>
      </c>
      <c r="R36" s="65" t="str">
        <f>IF(AND(academico!$Y$12="Baja",academico!$AA$12="Menor"),CONCATENATE("R1C",academico!$O$12),"")</f>
        <v/>
      </c>
      <c r="S36" s="65" t="str">
        <f>IF(AND(academico!$Y$13="Baja",academico!$AA$13="Menor"),CONCATENATE("R1C",academico!$O$13),"")</f>
        <v/>
      </c>
      <c r="T36" s="65" t="str">
        <f>IF(AND(academico!$Y$14="Baja",academico!$AA$14="Menor"),CONCATENATE("R1C",academico!$O$14),"")</f>
        <v/>
      </c>
      <c r="U36" s="66" t="str">
        <f>IF(AND(academico!$Y$15="Baja",academico!$AA$15="Menor"),CONCATENATE("R1C",academico!$O$15),"")</f>
        <v/>
      </c>
      <c r="V36" s="64" t="str">
        <f>IF(AND(academico!$Y$10="Baja",academico!$AA$10="Moderado"),CONCATENATE("R1C",academico!$O$10),"")</f>
        <v/>
      </c>
      <c r="W36" s="65" t="str">
        <f>IF(AND(academico!$Y$11="Baja",academico!$AA$11="Moderado"),CONCATENATE("R1C",academico!$O$11),"")</f>
        <v/>
      </c>
      <c r="X36" s="65" t="str">
        <f>IF(AND(academico!$Y$12="Baja",academico!$AA$12="Moderado"),CONCATENATE("R1C",academico!$O$12),"")</f>
        <v/>
      </c>
      <c r="Y36" s="65" t="str">
        <f>IF(AND(academico!$Y$13="Baja",academico!$AA$13="Moderado"),CONCATENATE("R1C",academico!$O$13),"")</f>
        <v/>
      </c>
      <c r="Z36" s="65" t="str">
        <f>IF(AND(academico!$Y$14="Baja",academico!$AA$14="Moderado"),CONCATENATE("R1C",academico!$O$14),"")</f>
        <v/>
      </c>
      <c r="AA36" s="66" t="str">
        <f>IF(AND(academico!$Y$15="Baja",academico!$AA$15="Moderado"),CONCATENATE("R1C",academico!$O$15),"")</f>
        <v/>
      </c>
      <c r="AB36" s="46" t="str">
        <f>IF(AND(academico!$Y$10="Baja",academico!$AA$10="Mayor"),CONCATENATE("R1C",academico!$O$10),"")</f>
        <v>R1C1</v>
      </c>
      <c r="AC36" s="47" t="str">
        <f>IF(AND(academico!$Y$11="Baja",academico!$AA$11="Mayor"),CONCATENATE("R1C",academico!$O$11),"")</f>
        <v>R1C2</v>
      </c>
      <c r="AD36" s="47" t="str">
        <f>IF(AND(academico!$Y$12="Baja",academico!$AA$12="Mayor"),CONCATENATE("R1C",academico!$O$12),"")</f>
        <v/>
      </c>
      <c r="AE36" s="47" t="str">
        <f>IF(AND(academico!$Y$13="Baja",academico!$AA$13="Mayor"),CONCATENATE("R1C",academico!$O$13),"")</f>
        <v/>
      </c>
      <c r="AF36" s="47" t="str">
        <f>IF(AND(academico!$Y$14="Baja",academico!$AA$14="Mayor"),CONCATENATE("R1C",academico!$O$14),"")</f>
        <v/>
      </c>
      <c r="AG36" s="48" t="str">
        <f>IF(AND(academico!$Y$15="Baja",academico!$AA$15="Mayor"),CONCATENATE("R1C",academico!$O$15),"")</f>
        <v/>
      </c>
      <c r="AH36" s="49" t="str">
        <f>IF(AND(academico!$Y$10="Baja",academico!$AA$10="Catastrófico"),CONCATENATE("R1C",academico!$O$10),"")</f>
        <v/>
      </c>
      <c r="AI36" s="50" t="str">
        <f>IF(AND(academico!$Y$11="Baja",academico!$AA$11="Catastrófico"),CONCATENATE("R1C",academico!$O$11),"")</f>
        <v/>
      </c>
      <c r="AJ36" s="50" t="str">
        <f>IF(AND(academico!$Y$12="Baja",academico!$AA$12="Catastrófico"),CONCATENATE("R1C",academico!$O$12),"")</f>
        <v/>
      </c>
      <c r="AK36" s="50" t="str">
        <f>IF(AND(academico!$Y$13="Baja",academico!$AA$13="Catastrófico"),CONCATENATE("R1C",academico!$O$13),"")</f>
        <v/>
      </c>
      <c r="AL36" s="50" t="str">
        <f>IF(AND(academico!$Y$14="Baja",academico!$AA$14="Catastrófico"),CONCATENATE("R1C",academico!$O$14),"")</f>
        <v/>
      </c>
      <c r="AM36" s="51" t="str">
        <f>IF(AND(academico!$Y$15="Baja",academico!$AA$15="Catastrófico"),CONCATENATE("R1C",academico!$O$15),"")</f>
        <v/>
      </c>
      <c r="AN36" s="83"/>
      <c r="AO36" s="355" t="s">
        <v>82</v>
      </c>
      <c r="AP36" s="356"/>
      <c r="AQ36" s="356"/>
      <c r="AR36" s="356"/>
      <c r="AS36" s="356"/>
      <c r="AT36" s="357"/>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row>
    <row r="37" spans="1:80" ht="15" customHeight="1" x14ac:dyDescent="0.25">
      <c r="A37" s="83"/>
      <c r="B37" s="286"/>
      <c r="C37" s="286"/>
      <c r="D37" s="287"/>
      <c r="E37" s="343"/>
      <c r="F37" s="328"/>
      <c r="G37" s="328"/>
      <c r="H37" s="328"/>
      <c r="I37" s="328"/>
      <c r="J37" s="76" t="str">
        <f>IF(AND(academico!$Y$16="Baja",academico!$AA$16="Leve"),CONCATENATE("R2C",academico!$O$16),"")</f>
        <v/>
      </c>
      <c r="K37" s="77" t="str">
        <f>IF(AND(academico!$Y$17="Baja",academico!$AA$17="Leve"),CONCATENATE("R2C",academico!$O$17),"")</f>
        <v/>
      </c>
      <c r="L37" s="77" t="str">
        <f>IF(AND(academico!$Y$18="Baja",academico!$AA$18="Leve"),CONCATENATE("R2C",academico!$O$18),"")</f>
        <v/>
      </c>
      <c r="M37" s="77" t="str">
        <f>IF(AND(academico!$Y$19="Baja",academico!$AA$19="Leve"),CONCATENATE("R2C",academico!$O$19),"")</f>
        <v/>
      </c>
      <c r="N37" s="77" t="str">
        <f>IF(AND(academico!$Y$20="Baja",academico!$AA$20="Leve"),CONCATENATE("R2C",academico!$O$20),"")</f>
        <v/>
      </c>
      <c r="O37" s="78" t="str">
        <f>IF(AND(academico!$Y$21="Baja",academico!$AA$21="Leve"),CONCATENATE("R2C",academico!$O$21),"")</f>
        <v/>
      </c>
      <c r="P37" s="67" t="str">
        <f>IF(AND(academico!$Y$16="Baja",academico!$AA$16="Menor"),CONCATENATE("R2C",academico!$O$16),"")</f>
        <v/>
      </c>
      <c r="Q37" s="68" t="str">
        <f>IF(AND(academico!$Y$17="Baja",academico!$AA$17="Menor"),CONCATENATE("R2C",academico!$O$17),"")</f>
        <v/>
      </c>
      <c r="R37" s="68" t="str">
        <f>IF(AND(academico!$Y$18="Baja",academico!$AA$18="Menor"),CONCATENATE("R2C",academico!$O$18),"")</f>
        <v/>
      </c>
      <c r="S37" s="68" t="str">
        <f>IF(AND(academico!$Y$19="Baja",academico!$AA$19="Menor"),CONCATENATE("R2C",academico!$O$19),"")</f>
        <v/>
      </c>
      <c r="T37" s="68" t="str">
        <f>IF(AND(academico!$Y$20="Baja",academico!$AA$20="Menor"),CONCATENATE("R2C",academico!$O$20),"")</f>
        <v/>
      </c>
      <c r="U37" s="69" t="str">
        <f>IF(AND(academico!$Y$21="Baja",academico!$AA$21="Menor"),CONCATENATE("R2C",academico!$O$21),"")</f>
        <v/>
      </c>
      <c r="V37" s="67" t="str">
        <f>IF(AND(academico!$Y$16="Baja",academico!$AA$16="Moderado"),CONCATENATE("R2C",academico!$O$16),"")</f>
        <v/>
      </c>
      <c r="W37" s="68" t="str">
        <f>IF(AND(academico!$Y$17="Baja",academico!$AA$17="Moderado"),CONCATENATE("R2C",academico!$O$17),"")</f>
        <v/>
      </c>
      <c r="X37" s="68" t="str">
        <f>IF(AND(academico!$Y$18="Baja",academico!$AA$18="Moderado"),CONCATENATE("R2C",academico!$O$18),"")</f>
        <v/>
      </c>
      <c r="Y37" s="68" t="str">
        <f>IF(AND(academico!$Y$19="Baja",academico!$AA$19="Moderado"),CONCATENATE("R2C",academico!$O$19),"")</f>
        <v/>
      </c>
      <c r="Z37" s="68" t="str">
        <f>IF(AND(academico!$Y$20="Baja",academico!$AA$20="Moderado"),CONCATENATE("R2C",academico!$O$20),"")</f>
        <v/>
      </c>
      <c r="AA37" s="69" t="str">
        <f>IF(AND(academico!$Y$21="Baja",academico!$AA$21="Moderado"),CONCATENATE("R2C",academico!$O$21),"")</f>
        <v/>
      </c>
      <c r="AB37" s="52" t="str">
        <f>IF(AND(academico!$Y$16="Baja",academico!$AA$16="Mayor"),CONCATENATE("R2C",academico!$O$16),"")</f>
        <v/>
      </c>
      <c r="AC37" s="53" t="str">
        <f>IF(AND(academico!$Y$17="Baja",academico!$AA$17="Mayor"),CONCATENATE("R2C",academico!$O$17),"")</f>
        <v/>
      </c>
      <c r="AD37" s="53" t="str">
        <f>IF(AND(academico!$Y$18="Baja",academico!$AA$18="Mayor"),CONCATENATE("R2C",academico!$O$18),"")</f>
        <v/>
      </c>
      <c r="AE37" s="53" t="str">
        <f>IF(AND(academico!$Y$19="Baja",academico!$AA$19="Mayor"),CONCATENATE("R2C",academico!$O$19),"")</f>
        <v/>
      </c>
      <c r="AF37" s="53" t="str">
        <f>IF(AND(academico!$Y$20="Baja",academico!$AA$20="Mayor"),CONCATENATE("R2C",academico!$O$20),"")</f>
        <v/>
      </c>
      <c r="AG37" s="54" t="str">
        <f>IF(AND(academico!$Y$21="Baja",academico!$AA$21="Mayor"),CONCATENATE("R2C",academico!$O$21),"")</f>
        <v/>
      </c>
      <c r="AH37" s="55" t="str">
        <f>IF(AND(academico!$Y$16="Baja",academico!$AA$16="Catastrófico"),CONCATENATE("R2C",academico!$O$16),"")</f>
        <v/>
      </c>
      <c r="AI37" s="56" t="str">
        <f>IF(AND(academico!$Y$17="Baja",academico!$AA$17="Catastrófico"),CONCATENATE("R2C",academico!$O$17),"")</f>
        <v/>
      </c>
      <c r="AJ37" s="56" t="str">
        <f>IF(AND(academico!$Y$18="Baja",academico!$AA$18="Catastrófico"),CONCATENATE("R2C",academico!$O$18),"")</f>
        <v/>
      </c>
      <c r="AK37" s="56" t="str">
        <f>IF(AND(academico!$Y$19="Baja",academico!$AA$19="Catastrófico"),CONCATENATE("R2C",academico!$O$19),"")</f>
        <v/>
      </c>
      <c r="AL37" s="56" t="str">
        <f>IF(AND(academico!$Y$20="Baja",academico!$AA$20="Catastrófico"),CONCATENATE("R2C",academico!$O$20),"")</f>
        <v/>
      </c>
      <c r="AM37" s="57" t="str">
        <f>IF(AND(academico!$Y$21="Baja",academico!$AA$21="Catastrófico"),CONCATENATE("R2C",academico!$O$21),"")</f>
        <v/>
      </c>
      <c r="AN37" s="83"/>
      <c r="AO37" s="358"/>
      <c r="AP37" s="359"/>
      <c r="AQ37" s="359"/>
      <c r="AR37" s="359"/>
      <c r="AS37" s="359"/>
      <c r="AT37" s="360"/>
      <c r="AU37" s="83"/>
      <c r="AV37" s="83"/>
      <c r="AW37" s="83"/>
      <c r="AX37" s="83"/>
      <c r="AY37" s="83"/>
      <c r="AZ37" s="83"/>
      <c r="BA37" s="83"/>
      <c r="BB37" s="83"/>
      <c r="BC37" s="83"/>
      <c r="BD37" s="83"/>
      <c r="BE37" s="83"/>
      <c r="BF37" s="83"/>
      <c r="BG37" s="83"/>
      <c r="BH37" s="83"/>
      <c r="BI37" s="83"/>
      <c r="BJ37" s="83"/>
      <c r="BK37" s="83"/>
      <c r="BL37" s="83"/>
      <c r="BM37" s="83"/>
      <c r="BN37" s="83"/>
      <c r="BO37" s="83"/>
      <c r="BP37" s="83"/>
      <c r="BQ37" s="83"/>
      <c r="BR37" s="83"/>
      <c r="BS37" s="83"/>
      <c r="BT37" s="83"/>
      <c r="BU37" s="83"/>
      <c r="BV37" s="83"/>
      <c r="BW37" s="83"/>
      <c r="BX37" s="83"/>
    </row>
    <row r="38" spans="1:80" ht="15" customHeight="1" x14ac:dyDescent="0.25">
      <c r="A38" s="83"/>
      <c r="B38" s="286"/>
      <c r="C38" s="286"/>
      <c r="D38" s="287"/>
      <c r="E38" s="327"/>
      <c r="F38" s="328"/>
      <c r="G38" s="328"/>
      <c r="H38" s="328"/>
      <c r="I38" s="328"/>
      <c r="J38" s="76" t="str">
        <f>IF(AND(academico!$Y$22="Baja",academico!$AA$22="Leve"),CONCATENATE("R3C",academico!$O$22),"")</f>
        <v/>
      </c>
      <c r="K38" s="77" t="str">
        <f>IF(AND(academico!$Y$23="Baja",academico!$AA$23="Leve"),CONCATENATE("R3C",academico!$O$23),"")</f>
        <v/>
      </c>
      <c r="L38" s="77" t="str">
        <f>IF(AND(academico!$Y$24="Baja",academico!$AA$24="Leve"),CONCATENATE("R3C",academico!$O$24),"")</f>
        <v/>
      </c>
      <c r="M38" s="77" t="str">
        <f>IF(AND(academico!$Y$25="Baja",academico!$AA$25="Leve"),CONCATENATE("R3C",academico!$O$25),"")</f>
        <v/>
      </c>
      <c r="N38" s="77" t="str">
        <f>IF(AND(academico!$Y$26="Baja",academico!$AA$26="Leve"),CONCATENATE("R3C",academico!$O$26),"")</f>
        <v/>
      </c>
      <c r="O38" s="78" t="str">
        <f>IF(AND(academico!$Y$27="Baja",academico!$AA$27="Leve"),CONCATENATE("R3C",academico!$O$27),"")</f>
        <v/>
      </c>
      <c r="P38" s="67" t="str">
        <f>IF(AND(academico!$Y$22="Baja",academico!$AA$22="Menor"),CONCATENATE("R3C",academico!$O$22),"")</f>
        <v/>
      </c>
      <c r="Q38" s="68" t="str">
        <f>IF(AND(academico!$Y$23="Baja",academico!$AA$23="Menor"),CONCATENATE("R3C",academico!$O$23),"")</f>
        <v/>
      </c>
      <c r="R38" s="68" t="str">
        <f>IF(AND(academico!$Y$24="Baja",academico!$AA$24="Menor"),CONCATENATE("R3C",academico!$O$24),"")</f>
        <v/>
      </c>
      <c r="S38" s="68" t="str">
        <f>IF(AND(academico!$Y$25="Baja",academico!$AA$25="Menor"),CONCATENATE("R3C",academico!$O$25),"")</f>
        <v/>
      </c>
      <c r="T38" s="68" t="str">
        <f>IF(AND(academico!$Y$26="Baja",academico!$AA$26="Menor"),CONCATENATE("R3C",academico!$O$26),"")</f>
        <v/>
      </c>
      <c r="U38" s="69" t="str">
        <f>IF(AND(academico!$Y$27="Baja",academico!$AA$27="Menor"),CONCATENATE("R3C",academico!$O$27),"")</f>
        <v/>
      </c>
      <c r="V38" s="67" t="str">
        <f>IF(AND(academico!$Y$22="Baja",academico!$AA$22="Moderado"),CONCATENATE("R3C",academico!$O$22),"")</f>
        <v/>
      </c>
      <c r="W38" s="68" t="str">
        <f>IF(AND(academico!$Y$23="Baja",academico!$AA$23="Moderado"),CONCATENATE("R3C",academico!$O$23),"")</f>
        <v/>
      </c>
      <c r="X38" s="68" t="str">
        <f>IF(AND(academico!$Y$24="Baja",academico!$AA$24="Moderado"),CONCATENATE("R3C",academico!$O$24),"")</f>
        <v/>
      </c>
      <c r="Y38" s="68" t="str">
        <f>IF(AND(academico!$Y$25="Baja",academico!$AA$25="Moderado"),CONCATENATE("R3C",academico!$O$25),"")</f>
        <v/>
      </c>
      <c r="Z38" s="68" t="str">
        <f>IF(AND(academico!$Y$26="Baja",academico!$AA$26="Moderado"),CONCATENATE("R3C",academico!$O$26),"")</f>
        <v/>
      </c>
      <c r="AA38" s="69" t="str">
        <f>IF(AND(academico!$Y$27="Baja",academico!$AA$27="Moderado"),CONCATENATE("R3C",academico!$O$27),"")</f>
        <v/>
      </c>
      <c r="AB38" s="52" t="str">
        <f>IF(AND(academico!$Y$22="Baja",academico!$AA$22="Mayor"),CONCATENATE("R3C",academico!$O$22),"")</f>
        <v/>
      </c>
      <c r="AC38" s="53" t="str">
        <f>IF(AND(academico!$Y$23="Baja",academico!$AA$23="Mayor"),CONCATENATE("R3C",academico!$O$23),"")</f>
        <v/>
      </c>
      <c r="AD38" s="53" t="str">
        <f>IF(AND(academico!$Y$24="Baja",academico!$AA$24="Mayor"),CONCATENATE("R3C",academico!$O$24),"")</f>
        <v/>
      </c>
      <c r="AE38" s="53" t="str">
        <f>IF(AND(academico!$Y$25="Baja",academico!$AA$25="Mayor"),CONCATENATE("R3C",academico!$O$25),"")</f>
        <v/>
      </c>
      <c r="AF38" s="53" t="str">
        <f>IF(AND(academico!$Y$26="Baja",academico!$AA$26="Mayor"),CONCATENATE("R3C",academico!$O$26),"")</f>
        <v/>
      </c>
      <c r="AG38" s="54" t="str">
        <f>IF(AND(academico!$Y$27="Baja",academico!$AA$27="Mayor"),CONCATENATE("R3C",academico!$O$27),"")</f>
        <v/>
      </c>
      <c r="AH38" s="55" t="str">
        <f>IF(AND(academico!$Y$22="Baja",academico!$AA$22="Catastrófico"),CONCATENATE("R3C",academico!$O$22),"")</f>
        <v/>
      </c>
      <c r="AI38" s="56" t="str">
        <f>IF(AND(academico!$Y$23="Baja",academico!$AA$23="Catastrófico"),CONCATENATE("R3C",academico!$O$23),"")</f>
        <v/>
      </c>
      <c r="AJ38" s="56" t="str">
        <f>IF(AND(academico!$Y$24="Baja",academico!$AA$24="Catastrófico"),CONCATENATE("R3C",academico!$O$24),"")</f>
        <v/>
      </c>
      <c r="AK38" s="56" t="str">
        <f>IF(AND(academico!$Y$25="Baja",academico!$AA$25="Catastrófico"),CONCATENATE("R3C",academico!$O$25),"")</f>
        <v/>
      </c>
      <c r="AL38" s="56" t="str">
        <f>IF(AND(academico!$Y$26="Baja",academico!$AA$26="Catastrófico"),CONCATENATE("R3C",academico!$O$26),"")</f>
        <v/>
      </c>
      <c r="AM38" s="57" t="str">
        <f>IF(AND(academico!$Y$27="Baja",academico!$AA$27="Catastrófico"),CONCATENATE("R3C",academico!$O$27),"")</f>
        <v/>
      </c>
      <c r="AN38" s="83"/>
      <c r="AO38" s="358"/>
      <c r="AP38" s="359"/>
      <c r="AQ38" s="359"/>
      <c r="AR38" s="359"/>
      <c r="AS38" s="359"/>
      <c r="AT38" s="360"/>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3"/>
      <c r="BW38" s="83"/>
      <c r="BX38" s="83"/>
    </row>
    <row r="39" spans="1:80" ht="15" customHeight="1" x14ac:dyDescent="0.25">
      <c r="A39" s="83"/>
      <c r="B39" s="286"/>
      <c r="C39" s="286"/>
      <c r="D39" s="287"/>
      <c r="E39" s="327"/>
      <c r="F39" s="328"/>
      <c r="G39" s="328"/>
      <c r="H39" s="328"/>
      <c r="I39" s="328"/>
      <c r="J39" s="76" t="str">
        <f>IF(AND(academico!$Y$28="Baja",academico!$AA$28="Leve"),CONCATENATE("R4C",academico!$O$28),"")</f>
        <v/>
      </c>
      <c r="K39" s="77" t="str">
        <f>IF(AND(academico!$Y$29="Baja",academico!$AA$29="Leve"),CONCATENATE("R4C",academico!$O$29),"")</f>
        <v/>
      </c>
      <c r="L39" s="77" t="str">
        <f>IF(AND(academico!$Y$30="Baja",academico!$AA$30="Leve"),CONCATENATE("R4C",academico!$O$30),"")</f>
        <v/>
      </c>
      <c r="M39" s="77" t="str">
        <f>IF(AND(academico!$Y$31="Baja",academico!$AA$31="Leve"),CONCATENATE("R4C",academico!$O$31),"")</f>
        <v/>
      </c>
      <c r="N39" s="77" t="str">
        <f>IF(AND(academico!$Y$32="Baja",academico!$AA$32="Leve"),CONCATENATE("R4C",academico!$O$32),"")</f>
        <v/>
      </c>
      <c r="O39" s="78" t="str">
        <f>IF(AND(academico!$Y$33="Baja",academico!$AA$33="Leve"),CONCATENATE("R4C",academico!$O$33),"")</f>
        <v/>
      </c>
      <c r="P39" s="67" t="str">
        <f>IF(AND(academico!$Y$28="Baja",academico!$AA$28="Menor"),CONCATENATE("R4C",academico!$O$28),"")</f>
        <v/>
      </c>
      <c r="Q39" s="68" t="str">
        <f>IF(AND(academico!$Y$29="Baja",academico!$AA$29="Menor"),CONCATENATE("R4C",academico!$O$29),"")</f>
        <v/>
      </c>
      <c r="R39" s="68" t="str">
        <f>IF(AND(academico!$Y$30="Baja",academico!$AA$30="Menor"),CONCATENATE("R4C",academico!$O$30),"")</f>
        <v/>
      </c>
      <c r="S39" s="68" t="str">
        <f>IF(AND(academico!$Y$31="Baja",academico!$AA$31="Menor"),CONCATENATE("R4C",academico!$O$31),"")</f>
        <v/>
      </c>
      <c r="T39" s="68" t="str">
        <f>IF(AND(academico!$Y$32="Baja",academico!$AA$32="Menor"),CONCATENATE("R4C",academico!$O$32),"")</f>
        <v/>
      </c>
      <c r="U39" s="69" t="str">
        <f>IF(AND(academico!$Y$33="Baja",academico!$AA$33="Menor"),CONCATENATE("R4C",academico!$O$33),"")</f>
        <v/>
      </c>
      <c r="V39" s="67" t="str">
        <f>IF(AND(academico!$Y$28="Baja",academico!$AA$28="Moderado"),CONCATENATE("R4C",academico!$O$28),"")</f>
        <v/>
      </c>
      <c r="W39" s="68" t="str">
        <f>IF(AND(academico!$Y$29="Baja",academico!$AA$29="Moderado"),CONCATENATE("R4C",academico!$O$29),"")</f>
        <v/>
      </c>
      <c r="X39" s="68" t="str">
        <f>IF(AND(academico!$Y$30="Baja",academico!$AA$30="Moderado"),CONCATENATE("R4C",academico!$O$30),"")</f>
        <v/>
      </c>
      <c r="Y39" s="68" t="str">
        <f>IF(AND(academico!$Y$31="Baja",academico!$AA$31="Moderado"),CONCATENATE("R4C",academico!$O$31),"")</f>
        <v/>
      </c>
      <c r="Z39" s="68" t="str">
        <f>IF(AND(academico!$Y$32="Baja",academico!$AA$32="Moderado"),CONCATENATE("R4C",academico!$O$32),"")</f>
        <v/>
      </c>
      <c r="AA39" s="69" t="str">
        <f>IF(AND(academico!$Y$33="Baja",academico!$AA$33="Moderado"),CONCATENATE("R4C",academico!$O$33),"")</f>
        <v/>
      </c>
      <c r="AB39" s="52" t="str">
        <f>IF(AND(academico!$Y$28="Baja",academico!$AA$28="Mayor"),CONCATENATE("R4C",academico!$O$28),"")</f>
        <v/>
      </c>
      <c r="AC39" s="53" t="str">
        <f>IF(AND(academico!$Y$29="Baja",academico!$AA$29="Mayor"),CONCATENATE("R4C",academico!$O$29),"")</f>
        <v/>
      </c>
      <c r="AD39" s="53" t="str">
        <f>IF(AND(academico!$Y$30="Baja",academico!$AA$30="Mayor"),CONCATENATE("R4C",academico!$O$30),"")</f>
        <v/>
      </c>
      <c r="AE39" s="53" t="str">
        <f>IF(AND(academico!$Y$31="Baja",academico!$AA$31="Mayor"),CONCATENATE("R4C",academico!$O$31),"")</f>
        <v/>
      </c>
      <c r="AF39" s="53" t="str">
        <f>IF(AND(academico!$Y$32="Baja",academico!$AA$32="Mayor"),CONCATENATE("R4C",academico!$O$32),"")</f>
        <v/>
      </c>
      <c r="AG39" s="54" t="str">
        <f>IF(AND(academico!$Y$33="Baja",academico!$AA$33="Mayor"),CONCATENATE("R4C",academico!$O$33),"")</f>
        <v/>
      </c>
      <c r="AH39" s="55" t="str">
        <f>IF(AND(academico!$Y$28="Baja",academico!$AA$28="Catastrófico"),CONCATENATE("R4C",academico!$O$28),"")</f>
        <v/>
      </c>
      <c r="AI39" s="56" t="str">
        <f>IF(AND(academico!$Y$29="Baja",academico!$AA$29="Catastrófico"),CONCATENATE("R4C",academico!$O$29),"")</f>
        <v/>
      </c>
      <c r="AJ39" s="56" t="str">
        <f>IF(AND(academico!$Y$30="Baja",academico!$AA$30="Catastrófico"),CONCATENATE("R4C",academico!$O$30),"")</f>
        <v/>
      </c>
      <c r="AK39" s="56" t="str">
        <f>IF(AND(academico!$Y$31="Baja",academico!$AA$31="Catastrófico"),CONCATENATE("R4C",academico!$O$31),"")</f>
        <v/>
      </c>
      <c r="AL39" s="56" t="str">
        <f>IF(AND(academico!$Y$32="Baja",academico!$AA$32="Catastrófico"),CONCATENATE("R4C",academico!$O$32),"")</f>
        <v/>
      </c>
      <c r="AM39" s="57" t="str">
        <f>IF(AND(academico!$Y$33="Baja",academico!$AA$33="Catastrófico"),CONCATENATE("R4C",academico!$O$33),"")</f>
        <v/>
      </c>
      <c r="AN39" s="83"/>
      <c r="AO39" s="358"/>
      <c r="AP39" s="359"/>
      <c r="AQ39" s="359"/>
      <c r="AR39" s="359"/>
      <c r="AS39" s="359"/>
      <c r="AT39" s="360"/>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3"/>
      <c r="BU39" s="83"/>
      <c r="BV39" s="83"/>
      <c r="BW39" s="83"/>
      <c r="BX39" s="83"/>
    </row>
    <row r="40" spans="1:80" ht="15" customHeight="1" x14ac:dyDescent="0.25">
      <c r="A40" s="83"/>
      <c r="B40" s="286"/>
      <c r="C40" s="286"/>
      <c r="D40" s="287"/>
      <c r="E40" s="327"/>
      <c r="F40" s="328"/>
      <c r="G40" s="328"/>
      <c r="H40" s="328"/>
      <c r="I40" s="328"/>
      <c r="J40" s="76" t="str">
        <f>IF(AND(academico!$Y$34="Baja",academico!$AA$34="Leve"),CONCATENATE("R5C",academico!$O$34),"")</f>
        <v/>
      </c>
      <c r="K40" s="77" t="str">
        <f>IF(AND(academico!$Y$35="Baja",academico!$AA$35="Leve"),CONCATENATE("R5C",academico!$O$35),"")</f>
        <v/>
      </c>
      <c r="L40" s="77" t="str">
        <f>IF(AND(academico!$Y$36="Baja",academico!$AA$36="Leve"),CONCATENATE("R5C",academico!$O$36),"")</f>
        <v/>
      </c>
      <c r="M40" s="77" t="str">
        <f>IF(AND(academico!$Y$37="Baja",academico!$AA$37="Leve"),CONCATENATE("R5C",academico!$O$37),"")</f>
        <v/>
      </c>
      <c r="N40" s="77" t="str">
        <f>IF(AND(academico!$Y$38="Baja",academico!$AA$38="Leve"),CONCATENATE("R5C",academico!$O$38),"")</f>
        <v/>
      </c>
      <c r="O40" s="78" t="str">
        <f>IF(AND(academico!$Y$39="Baja",academico!$AA$39="Leve"),CONCATENATE("R5C",academico!$O$39),"")</f>
        <v/>
      </c>
      <c r="P40" s="67" t="str">
        <f>IF(AND(academico!$Y$34="Baja",academico!$AA$34="Menor"),CONCATENATE("R5C",academico!$O$34),"")</f>
        <v/>
      </c>
      <c r="Q40" s="68" t="str">
        <f>IF(AND(academico!$Y$35="Baja",academico!$AA$35="Menor"),CONCATENATE("R5C",academico!$O$35),"")</f>
        <v/>
      </c>
      <c r="R40" s="68" t="str">
        <f>IF(AND(academico!$Y$36="Baja",academico!$AA$36="Menor"),CONCATENATE("R5C",academico!$O$36),"")</f>
        <v/>
      </c>
      <c r="S40" s="68" t="str">
        <f>IF(AND(academico!$Y$37="Baja",academico!$AA$37="Menor"),CONCATENATE("R5C",academico!$O$37),"")</f>
        <v/>
      </c>
      <c r="T40" s="68" t="str">
        <f>IF(AND(academico!$Y$38="Baja",academico!$AA$38="Menor"),CONCATENATE("R5C",academico!$O$38),"")</f>
        <v/>
      </c>
      <c r="U40" s="69" t="str">
        <f>IF(AND(academico!$Y$39="Baja",academico!$AA$39="Menor"),CONCATENATE("R5C",academico!$O$39),"")</f>
        <v/>
      </c>
      <c r="V40" s="67" t="str">
        <f>IF(AND(academico!$Y$34="Baja",academico!$AA$34="Moderado"),CONCATENATE("R5C",academico!$O$34),"")</f>
        <v/>
      </c>
      <c r="W40" s="68" t="str">
        <f>IF(AND(academico!$Y$35="Baja",academico!$AA$35="Moderado"),CONCATENATE("R5C",academico!$O$35),"")</f>
        <v/>
      </c>
      <c r="X40" s="68" t="str">
        <f>IF(AND(academico!$Y$36="Baja",academico!$AA$36="Moderado"),CONCATENATE("R5C",academico!$O$36),"")</f>
        <v/>
      </c>
      <c r="Y40" s="68" t="str">
        <f>IF(AND(academico!$Y$37="Baja",academico!$AA$37="Moderado"),CONCATENATE("R5C",academico!$O$37),"")</f>
        <v/>
      </c>
      <c r="Z40" s="68" t="str">
        <f>IF(AND(academico!$Y$38="Baja",academico!$AA$38="Moderado"),CONCATENATE("R5C",academico!$O$38),"")</f>
        <v/>
      </c>
      <c r="AA40" s="69" t="str">
        <f>IF(AND(academico!$Y$39="Baja",academico!$AA$39="Moderado"),CONCATENATE("R5C",academico!$O$39),"")</f>
        <v/>
      </c>
      <c r="AB40" s="52" t="str">
        <f>IF(AND(academico!$Y$34="Baja",academico!$AA$34="Mayor"),CONCATENATE("R5C",academico!$O$34),"")</f>
        <v/>
      </c>
      <c r="AC40" s="53" t="str">
        <f>IF(AND(academico!$Y$35="Baja",academico!$AA$35="Mayor"),CONCATENATE("R5C",academico!$O$35),"")</f>
        <v/>
      </c>
      <c r="AD40" s="53" t="str">
        <f>IF(AND(academico!$Y$36="Baja",academico!$AA$36="Mayor"),CONCATENATE("R5C",academico!$O$36),"")</f>
        <v/>
      </c>
      <c r="AE40" s="53" t="str">
        <f>IF(AND(academico!$Y$37="Baja",academico!$AA$37="Mayor"),CONCATENATE("R5C",academico!$O$37),"")</f>
        <v/>
      </c>
      <c r="AF40" s="53" t="str">
        <f>IF(AND(academico!$Y$38="Baja",academico!$AA$38="Mayor"),CONCATENATE("R5C",academico!$O$38),"")</f>
        <v/>
      </c>
      <c r="AG40" s="54" t="str">
        <f>IF(AND(academico!$Y$39="Baja",academico!$AA$39="Mayor"),CONCATENATE("R5C",academico!$O$39),"")</f>
        <v/>
      </c>
      <c r="AH40" s="55" t="str">
        <f>IF(AND(academico!$Y$34="Baja",academico!$AA$34="Catastrófico"),CONCATENATE("R5C",academico!$O$34),"")</f>
        <v/>
      </c>
      <c r="AI40" s="56" t="str">
        <f>IF(AND(academico!$Y$35="Baja",academico!$AA$35="Catastrófico"),CONCATENATE("R5C",academico!$O$35),"")</f>
        <v/>
      </c>
      <c r="AJ40" s="56" t="str">
        <f>IF(AND(academico!$Y$36="Baja",academico!$AA$36="Catastrófico"),CONCATENATE("R5C",academico!$O$36),"")</f>
        <v/>
      </c>
      <c r="AK40" s="56" t="str">
        <f>IF(AND(academico!$Y$37="Baja",academico!$AA$37="Catastrófico"),CONCATENATE("R5C",academico!$O$37),"")</f>
        <v/>
      </c>
      <c r="AL40" s="56" t="str">
        <f>IF(AND(academico!$Y$38="Baja",academico!$AA$38="Catastrófico"),CONCATENATE("R5C",academico!$O$38),"")</f>
        <v/>
      </c>
      <c r="AM40" s="57" t="str">
        <f>IF(AND(academico!$Y$39="Baja",academico!$AA$39="Catastrófico"),CONCATENATE("R5C",academico!$O$39),"")</f>
        <v/>
      </c>
      <c r="AN40" s="83"/>
      <c r="AO40" s="358"/>
      <c r="AP40" s="359"/>
      <c r="AQ40" s="359"/>
      <c r="AR40" s="359"/>
      <c r="AS40" s="359"/>
      <c r="AT40" s="360"/>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row>
    <row r="41" spans="1:80" ht="15" customHeight="1" x14ac:dyDescent="0.25">
      <c r="A41" s="83"/>
      <c r="B41" s="286"/>
      <c r="C41" s="286"/>
      <c r="D41" s="287"/>
      <c r="E41" s="327"/>
      <c r="F41" s="328"/>
      <c r="G41" s="328"/>
      <c r="H41" s="328"/>
      <c r="I41" s="328"/>
      <c r="J41" s="76" t="str">
        <f>IF(AND(academico!$Y$40="Baja",academico!$AA$40="Leve"),CONCATENATE("R6C",academico!$O$40),"")</f>
        <v/>
      </c>
      <c r="K41" s="77" t="str">
        <f>IF(AND(academico!$Y$41="Baja",academico!$AA$41="Leve"),CONCATENATE("R6C",academico!$O$41),"")</f>
        <v/>
      </c>
      <c r="L41" s="77" t="str">
        <f>IF(AND(academico!$Y$42="Baja",academico!$AA$42="Leve"),CONCATENATE("R6C",academico!$O$42),"")</f>
        <v/>
      </c>
      <c r="M41" s="77" t="str">
        <f>IF(AND(academico!$Y$43="Baja",academico!$AA$43="Leve"),CONCATENATE("R6C",academico!$O$43),"")</f>
        <v/>
      </c>
      <c r="N41" s="77" t="str">
        <f>IF(AND(academico!$Y$44="Baja",academico!$AA$44="Leve"),CONCATENATE("R6C",academico!$O$44),"")</f>
        <v/>
      </c>
      <c r="O41" s="78" t="str">
        <f>IF(AND(academico!$Y$45="Baja",academico!$AA$45="Leve"),CONCATENATE("R6C",academico!$O$45),"")</f>
        <v/>
      </c>
      <c r="P41" s="67" t="str">
        <f>IF(AND(academico!$Y$40="Baja",academico!$AA$40="Menor"),CONCATENATE("R6C",academico!$O$40),"")</f>
        <v/>
      </c>
      <c r="Q41" s="68" t="str">
        <f>IF(AND(academico!$Y$41="Baja",academico!$AA$41="Menor"),CONCATENATE("R6C",academico!$O$41),"")</f>
        <v/>
      </c>
      <c r="R41" s="68" t="str">
        <f>IF(AND(academico!$Y$42="Baja",academico!$AA$42="Menor"),CONCATENATE("R6C",academico!$O$42),"")</f>
        <v/>
      </c>
      <c r="S41" s="68" t="str">
        <f>IF(AND(academico!$Y$43="Baja",academico!$AA$43="Menor"),CONCATENATE("R6C",academico!$O$43),"")</f>
        <v/>
      </c>
      <c r="T41" s="68" t="str">
        <f>IF(AND(academico!$Y$44="Baja",academico!$AA$44="Menor"),CONCATENATE("R6C",academico!$O$44),"")</f>
        <v/>
      </c>
      <c r="U41" s="69" t="str">
        <f>IF(AND(academico!$Y$45="Baja",academico!$AA$45="Menor"),CONCATENATE("R6C",academico!$O$45),"")</f>
        <v/>
      </c>
      <c r="V41" s="67" t="str">
        <f>IF(AND(academico!$Y$40="Baja",academico!$AA$40="Moderado"),CONCATENATE("R6C",academico!$O$40),"")</f>
        <v/>
      </c>
      <c r="W41" s="68" t="str">
        <f>IF(AND(academico!$Y$41="Baja",academico!$AA$41="Moderado"),CONCATENATE("R6C",academico!$O$41),"")</f>
        <v/>
      </c>
      <c r="X41" s="68" t="str">
        <f>IF(AND(academico!$Y$42="Baja",academico!$AA$42="Moderado"),CONCATENATE("R6C",academico!$O$42),"")</f>
        <v/>
      </c>
      <c r="Y41" s="68" t="str">
        <f>IF(AND(academico!$Y$43="Baja",academico!$AA$43="Moderado"),CONCATENATE("R6C",academico!$O$43),"")</f>
        <v/>
      </c>
      <c r="Z41" s="68" t="str">
        <f>IF(AND(academico!$Y$44="Baja",academico!$AA$44="Moderado"),CONCATENATE("R6C",academico!$O$44),"")</f>
        <v/>
      </c>
      <c r="AA41" s="69" t="str">
        <f>IF(AND(academico!$Y$45="Baja",academico!$AA$45="Moderado"),CONCATENATE("R6C",academico!$O$45),"")</f>
        <v/>
      </c>
      <c r="AB41" s="52" t="str">
        <f>IF(AND(academico!$Y$40="Baja",academico!$AA$40="Mayor"),CONCATENATE("R6C",academico!$O$40),"")</f>
        <v/>
      </c>
      <c r="AC41" s="53" t="str">
        <f>IF(AND(academico!$Y$41="Baja",academico!$AA$41="Mayor"),CONCATENATE("R6C",academico!$O$41),"")</f>
        <v/>
      </c>
      <c r="AD41" s="53" t="str">
        <f>IF(AND(academico!$Y$42="Baja",academico!$AA$42="Mayor"),CONCATENATE("R6C",academico!$O$42),"")</f>
        <v/>
      </c>
      <c r="AE41" s="53" t="str">
        <f>IF(AND(academico!$Y$43="Baja",academico!$AA$43="Mayor"),CONCATENATE("R6C",academico!$O$43),"")</f>
        <v/>
      </c>
      <c r="AF41" s="53" t="str">
        <f>IF(AND(academico!$Y$44="Baja",academico!$AA$44="Mayor"),CONCATENATE("R6C",academico!$O$44),"")</f>
        <v/>
      </c>
      <c r="AG41" s="54" t="str">
        <f>IF(AND(academico!$Y$45="Baja",academico!$AA$45="Mayor"),CONCATENATE("R6C",academico!$O$45),"")</f>
        <v/>
      </c>
      <c r="AH41" s="55" t="str">
        <f>IF(AND(academico!$Y$40="Baja",academico!$AA$40="Catastrófico"),CONCATENATE("R6C",academico!$O$40),"")</f>
        <v/>
      </c>
      <c r="AI41" s="56" t="str">
        <f>IF(AND(academico!$Y$41="Baja",academico!$AA$41="Catastrófico"),CONCATENATE("R6C",academico!$O$41),"")</f>
        <v/>
      </c>
      <c r="AJ41" s="56" t="str">
        <f>IF(AND(academico!$Y$42="Baja",academico!$AA$42="Catastrófico"),CONCATENATE("R6C",academico!$O$42),"")</f>
        <v/>
      </c>
      <c r="AK41" s="56" t="str">
        <f>IF(AND(academico!$Y$43="Baja",academico!$AA$43="Catastrófico"),CONCATENATE("R6C",academico!$O$43),"")</f>
        <v/>
      </c>
      <c r="AL41" s="56" t="str">
        <f>IF(AND(academico!$Y$44="Baja",academico!$AA$44="Catastrófico"),CONCATENATE("R6C",academico!$O$44),"")</f>
        <v/>
      </c>
      <c r="AM41" s="57" t="str">
        <f>IF(AND(academico!$Y$45="Baja",academico!$AA$45="Catastrófico"),CONCATENATE("R6C",academico!$O$45),"")</f>
        <v/>
      </c>
      <c r="AN41" s="83"/>
      <c r="AO41" s="358"/>
      <c r="AP41" s="359"/>
      <c r="AQ41" s="359"/>
      <c r="AR41" s="359"/>
      <c r="AS41" s="359"/>
      <c r="AT41" s="360"/>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row>
    <row r="42" spans="1:80" ht="15" customHeight="1" x14ac:dyDescent="0.25">
      <c r="A42" s="83"/>
      <c r="B42" s="286"/>
      <c r="C42" s="286"/>
      <c r="D42" s="287"/>
      <c r="E42" s="327"/>
      <c r="F42" s="328"/>
      <c r="G42" s="328"/>
      <c r="H42" s="328"/>
      <c r="I42" s="328"/>
      <c r="J42" s="76" t="str">
        <f>IF(AND(academico!$Y$46="Baja",academico!$AA$46="Leve"),CONCATENATE("R7C",academico!$O$46),"")</f>
        <v/>
      </c>
      <c r="K42" s="77" t="str">
        <f>IF(AND(academico!$Y$47="Baja",academico!$AA$47="Leve"),CONCATENATE("R7C",academico!$O$47),"")</f>
        <v/>
      </c>
      <c r="L42" s="77" t="str">
        <f>IF(AND(academico!$Y$48="Baja",academico!$AA$48="Leve"),CONCATENATE("R7C",academico!$O$48),"")</f>
        <v/>
      </c>
      <c r="M42" s="77" t="str">
        <f>IF(AND(academico!$Y$49="Baja",academico!$AA$49="Leve"),CONCATENATE("R7C",academico!$O$49),"")</f>
        <v/>
      </c>
      <c r="N42" s="77" t="str">
        <f>IF(AND(academico!$Y$50="Baja",academico!$AA$50="Leve"),CONCATENATE("R7C",academico!$O$50),"")</f>
        <v/>
      </c>
      <c r="O42" s="78" t="str">
        <f>IF(AND(academico!$Y$51="Baja",academico!$AA$51="Leve"),CONCATENATE("R7C",academico!$O$51),"")</f>
        <v/>
      </c>
      <c r="P42" s="67" t="str">
        <f>IF(AND(academico!$Y$46="Baja",academico!$AA$46="Menor"),CONCATENATE("R7C",academico!$O$46),"")</f>
        <v/>
      </c>
      <c r="Q42" s="68" t="str">
        <f>IF(AND(academico!$Y$47="Baja",academico!$AA$47="Menor"),CONCATENATE("R7C",academico!$O$47),"")</f>
        <v/>
      </c>
      <c r="R42" s="68" t="str">
        <f>IF(AND(academico!$Y$48="Baja",academico!$AA$48="Menor"),CONCATENATE("R7C",academico!$O$48),"")</f>
        <v/>
      </c>
      <c r="S42" s="68" t="str">
        <f>IF(AND(academico!$Y$49="Baja",academico!$AA$49="Menor"),CONCATENATE("R7C",academico!$O$49),"")</f>
        <v/>
      </c>
      <c r="T42" s="68" t="str">
        <f>IF(AND(academico!$Y$50="Baja",academico!$AA$50="Menor"),CONCATENATE("R7C",academico!$O$50),"")</f>
        <v/>
      </c>
      <c r="U42" s="69" t="str">
        <f>IF(AND(academico!$Y$51="Baja",academico!$AA$51="Menor"),CONCATENATE("R7C",academico!$O$51),"")</f>
        <v/>
      </c>
      <c r="V42" s="67" t="str">
        <f>IF(AND(academico!$Y$46="Baja",academico!$AA$46="Moderado"),CONCATENATE("R7C",academico!$O$46),"")</f>
        <v/>
      </c>
      <c r="W42" s="68" t="str">
        <f>IF(AND(academico!$Y$47="Baja",academico!$AA$47="Moderado"),CONCATENATE("R7C",academico!$O$47),"")</f>
        <v/>
      </c>
      <c r="X42" s="68" t="str">
        <f>IF(AND(academico!$Y$48="Baja",academico!$AA$48="Moderado"),CONCATENATE("R7C",academico!$O$48),"")</f>
        <v/>
      </c>
      <c r="Y42" s="68" t="str">
        <f>IF(AND(academico!$Y$49="Baja",academico!$AA$49="Moderado"),CONCATENATE("R7C",academico!$O$49),"")</f>
        <v/>
      </c>
      <c r="Z42" s="68" t="str">
        <f>IF(AND(academico!$Y$50="Baja",academico!$AA$50="Moderado"),CONCATENATE("R7C",academico!$O$50),"")</f>
        <v/>
      </c>
      <c r="AA42" s="69" t="str">
        <f>IF(AND(academico!$Y$51="Baja",academico!$AA$51="Moderado"),CONCATENATE("R7C",academico!$O$51),"")</f>
        <v/>
      </c>
      <c r="AB42" s="52" t="str">
        <f>IF(AND(academico!$Y$46="Baja",academico!$AA$46="Mayor"),CONCATENATE("R7C",academico!$O$46),"")</f>
        <v/>
      </c>
      <c r="AC42" s="53" t="str">
        <f>IF(AND(academico!$Y$47="Baja",academico!$AA$47="Mayor"),CONCATENATE("R7C",academico!$O$47),"")</f>
        <v/>
      </c>
      <c r="AD42" s="53" t="str">
        <f>IF(AND(academico!$Y$48="Baja",academico!$AA$48="Mayor"),CONCATENATE("R7C",academico!$O$48),"")</f>
        <v/>
      </c>
      <c r="AE42" s="53" t="str">
        <f>IF(AND(academico!$Y$49="Baja",academico!$AA$49="Mayor"),CONCATENATE("R7C",academico!$O$49),"")</f>
        <v/>
      </c>
      <c r="AF42" s="53" t="str">
        <f>IF(AND(academico!$Y$50="Baja",academico!$AA$50="Mayor"),CONCATENATE("R7C",academico!$O$50),"")</f>
        <v/>
      </c>
      <c r="AG42" s="54" t="str">
        <f>IF(AND(academico!$Y$51="Baja",academico!$AA$51="Mayor"),CONCATENATE("R7C",academico!$O$51),"")</f>
        <v/>
      </c>
      <c r="AH42" s="55" t="str">
        <f>IF(AND(academico!$Y$46="Baja",academico!$AA$46="Catastrófico"),CONCATENATE("R7C",academico!$O$46),"")</f>
        <v/>
      </c>
      <c r="AI42" s="56" t="str">
        <f>IF(AND(academico!$Y$47="Baja",academico!$AA$47="Catastrófico"),CONCATENATE("R7C",academico!$O$47),"")</f>
        <v/>
      </c>
      <c r="AJ42" s="56" t="str">
        <f>IF(AND(academico!$Y$48="Baja",academico!$AA$48="Catastrófico"),CONCATENATE("R7C",academico!$O$48),"")</f>
        <v/>
      </c>
      <c r="AK42" s="56" t="str">
        <f>IF(AND(academico!$Y$49="Baja",academico!$AA$49="Catastrófico"),CONCATENATE("R7C",academico!$O$49),"")</f>
        <v/>
      </c>
      <c r="AL42" s="56" t="str">
        <f>IF(AND(academico!$Y$50="Baja",academico!$AA$50="Catastrófico"),CONCATENATE("R7C",academico!$O$50),"")</f>
        <v/>
      </c>
      <c r="AM42" s="57" t="str">
        <f>IF(AND(academico!$Y$51="Baja",academico!$AA$51="Catastrófico"),CONCATENATE("R7C",academico!$O$51),"")</f>
        <v/>
      </c>
      <c r="AN42" s="83"/>
      <c r="AO42" s="358"/>
      <c r="AP42" s="359"/>
      <c r="AQ42" s="359"/>
      <c r="AR42" s="359"/>
      <c r="AS42" s="359"/>
      <c r="AT42" s="360"/>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3"/>
      <c r="BW42" s="83"/>
      <c r="BX42" s="83"/>
    </row>
    <row r="43" spans="1:80" ht="15" customHeight="1" x14ac:dyDescent="0.25">
      <c r="A43" s="83"/>
      <c r="B43" s="286"/>
      <c r="C43" s="286"/>
      <c r="D43" s="287"/>
      <c r="E43" s="327"/>
      <c r="F43" s="328"/>
      <c r="G43" s="328"/>
      <c r="H43" s="328"/>
      <c r="I43" s="328"/>
      <c r="J43" s="76" t="str">
        <f>IF(AND(academico!$Y$52="Baja",academico!$AA$52="Leve"),CONCATENATE("R8C",academico!$O$52),"")</f>
        <v/>
      </c>
      <c r="K43" s="77" t="str">
        <f>IF(AND(academico!$Y$53="Baja",academico!$AA$53="Leve"),CONCATENATE("R8C",academico!$O$53),"")</f>
        <v/>
      </c>
      <c r="L43" s="77" t="str">
        <f>IF(AND(academico!$Y$54="Baja",academico!$AA$54="Leve"),CONCATENATE("R8C",academico!$O$54),"")</f>
        <v/>
      </c>
      <c r="M43" s="77" t="str">
        <f>IF(AND(academico!$Y$55="Baja",academico!$AA$55="Leve"),CONCATENATE("R8C",academico!$O$55),"")</f>
        <v/>
      </c>
      <c r="N43" s="77" t="str">
        <f>IF(AND(academico!$Y$56="Baja",academico!$AA$56="Leve"),CONCATENATE("R8C",academico!$O$56),"")</f>
        <v/>
      </c>
      <c r="O43" s="78" t="str">
        <f>IF(AND(academico!$Y$57="Baja",academico!$AA$57="Leve"),CONCATENATE("R8C",academico!$O$57),"")</f>
        <v/>
      </c>
      <c r="P43" s="67" t="str">
        <f>IF(AND(academico!$Y$52="Baja",academico!$AA$52="Menor"),CONCATENATE("R8C",academico!$O$52),"")</f>
        <v/>
      </c>
      <c r="Q43" s="68" t="str">
        <f>IF(AND(academico!$Y$53="Baja",academico!$AA$53="Menor"),CONCATENATE("R8C",academico!$O$53),"")</f>
        <v/>
      </c>
      <c r="R43" s="68" t="str">
        <f>IF(AND(academico!$Y$54="Baja",academico!$AA$54="Menor"),CONCATENATE("R8C",academico!$O$54),"")</f>
        <v/>
      </c>
      <c r="S43" s="68" t="str">
        <f>IF(AND(academico!$Y$55="Baja",academico!$AA$55="Menor"),CONCATENATE("R8C",academico!$O$55),"")</f>
        <v/>
      </c>
      <c r="T43" s="68" t="str">
        <f>IF(AND(academico!$Y$56="Baja",academico!$AA$56="Menor"),CONCATENATE("R8C",academico!$O$56),"")</f>
        <v/>
      </c>
      <c r="U43" s="69" t="str">
        <f>IF(AND(academico!$Y$57="Baja",academico!$AA$57="Menor"),CONCATENATE("R8C",academico!$O$57),"")</f>
        <v/>
      </c>
      <c r="V43" s="67" t="str">
        <f>IF(AND(academico!$Y$52="Baja",academico!$AA$52="Moderado"),CONCATENATE("R8C",academico!$O$52),"")</f>
        <v/>
      </c>
      <c r="W43" s="68" t="str">
        <f>IF(AND(academico!$Y$53="Baja",academico!$AA$53="Moderado"),CONCATENATE("R8C",academico!$O$53),"")</f>
        <v/>
      </c>
      <c r="X43" s="68" t="str">
        <f>IF(AND(academico!$Y$54="Baja",academico!$AA$54="Moderado"),CONCATENATE("R8C",academico!$O$54),"")</f>
        <v/>
      </c>
      <c r="Y43" s="68" t="str">
        <f>IF(AND(academico!$Y$55="Baja",academico!$AA$55="Moderado"),CONCATENATE("R8C",academico!$O$55),"")</f>
        <v/>
      </c>
      <c r="Z43" s="68" t="str">
        <f>IF(AND(academico!$Y$56="Baja",academico!$AA$56="Moderado"),CONCATENATE("R8C",academico!$O$56),"")</f>
        <v/>
      </c>
      <c r="AA43" s="69" t="str">
        <f>IF(AND(academico!$Y$57="Baja",academico!$AA$57="Moderado"),CONCATENATE("R8C",academico!$O$57),"")</f>
        <v/>
      </c>
      <c r="AB43" s="52" t="str">
        <f>IF(AND(academico!$Y$52="Baja",academico!$AA$52="Mayor"),CONCATENATE("R8C",academico!$O$52),"")</f>
        <v/>
      </c>
      <c r="AC43" s="53" t="str">
        <f>IF(AND(academico!$Y$53="Baja",academico!$AA$53="Mayor"),CONCATENATE("R8C",academico!$O$53),"")</f>
        <v/>
      </c>
      <c r="AD43" s="53" t="str">
        <f>IF(AND(academico!$Y$54="Baja",academico!$AA$54="Mayor"),CONCATENATE("R8C",academico!$O$54),"")</f>
        <v/>
      </c>
      <c r="AE43" s="53" t="str">
        <f>IF(AND(academico!$Y$55="Baja",academico!$AA$55="Mayor"),CONCATENATE("R8C",academico!$O$55),"")</f>
        <v/>
      </c>
      <c r="AF43" s="53" t="str">
        <f>IF(AND(academico!$Y$56="Baja",academico!$AA$56="Mayor"),CONCATENATE("R8C",academico!$O$56),"")</f>
        <v/>
      </c>
      <c r="AG43" s="54" t="str">
        <f>IF(AND(academico!$Y$57="Baja",academico!$AA$57="Mayor"),CONCATENATE("R8C",academico!$O$57),"")</f>
        <v/>
      </c>
      <c r="AH43" s="55" t="str">
        <f>IF(AND(academico!$Y$52="Baja",academico!$AA$52="Catastrófico"),CONCATENATE("R8C",academico!$O$52),"")</f>
        <v/>
      </c>
      <c r="AI43" s="56" t="str">
        <f>IF(AND(academico!$Y$53="Baja",academico!$AA$53="Catastrófico"),CONCATENATE("R8C",academico!$O$53),"")</f>
        <v/>
      </c>
      <c r="AJ43" s="56" t="str">
        <f>IF(AND(academico!$Y$54="Baja",academico!$AA$54="Catastrófico"),CONCATENATE("R8C",academico!$O$54),"")</f>
        <v/>
      </c>
      <c r="AK43" s="56" t="str">
        <f>IF(AND(academico!$Y$55="Baja",academico!$AA$55="Catastrófico"),CONCATENATE("R8C",academico!$O$55),"")</f>
        <v/>
      </c>
      <c r="AL43" s="56" t="str">
        <f>IF(AND(academico!$Y$56="Baja",academico!$AA$56="Catastrófico"),CONCATENATE("R8C",academico!$O$56),"")</f>
        <v/>
      </c>
      <c r="AM43" s="57" t="str">
        <f>IF(AND(academico!$Y$57="Baja",academico!$AA$57="Catastrófico"),CONCATENATE("R8C",academico!$O$57),"")</f>
        <v/>
      </c>
      <c r="AN43" s="83"/>
      <c r="AO43" s="358"/>
      <c r="AP43" s="359"/>
      <c r="AQ43" s="359"/>
      <c r="AR43" s="359"/>
      <c r="AS43" s="359"/>
      <c r="AT43" s="360"/>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row>
    <row r="44" spans="1:80" ht="15" customHeight="1" x14ac:dyDescent="0.25">
      <c r="A44" s="83"/>
      <c r="B44" s="286"/>
      <c r="C44" s="286"/>
      <c r="D44" s="287"/>
      <c r="E44" s="327"/>
      <c r="F44" s="328"/>
      <c r="G44" s="328"/>
      <c r="H44" s="328"/>
      <c r="I44" s="328"/>
      <c r="J44" s="76" t="str">
        <f>IF(AND(academico!$Y$58="Baja",academico!$AA$58="Leve"),CONCATENATE("R9C",academico!$O$58),"")</f>
        <v/>
      </c>
      <c r="K44" s="77" t="str">
        <f>IF(AND(academico!$Y$59="Baja",academico!$AA$59="Leve"),CONCATENATE("R9C",academico!$O$59),"")</f>
        <v/>
      </c>
      <c r="L44" s="77" t="str">
        <f>IF(AND(academico!$Y$60="Baja",academico!$AA$60="Leve"),CONCATENATE("R9C",academico!$O$60),"")</f>
        <v/>
      </c>
      <c r="M44" s="77" t="str">
        <f>IF(AND(academico!$Y$61="Baja",academico!$AA$61="Leve"),CONCATENATE("R9C",academico!$O$61),"")</f>
        <v/>
      </c>
      <c r="N44" s="77" t="str">
        <f>IF(AND(academico!$Y$62="Baja",academico!$AA$62="Leve"),CONCATENATE("R9C",academico!$O$62),"")</f>
        <v/>
      </c>
      <c r="O44" s="78" t="str">
        <f>IF(AND(academico!$Y$63="Baja",academico!$AA$63="Leve"),CONCATENATE("R9C",academico!$O$63),"")</f>
        <v/>
      </c>
      <c r="P44" s="67" t="str">
        <f>IF(AND(academico!$Y$58="Baja",academico!$AA$58="Menor"),CONCATENATE("R9C",academico!$O$58),"")</f>
        <v/>
      </c>
      <c r="Q44" s="68" t="str">
        <f>IF(AND(academico!$Y$59="Baja",academico!$AA$59="Menor"),CONCATENATE("R9C",academico!$O$59),"")</f>
        <v/>
      </c>
      <c r="R44" s="68" t="str">
        <f>IF(AND(academico!$Y$60="Baja",academico!$AA$60="Menor"),CONCATENATE("R9C",academico!$O$60),"")</f>
        <v/>
      </c>
      <c r="S44" s="68" t="str">
        <f>IF(AND(academico!$Y$61="Baja",academico!$AA$61="Menor"),CONCATENATE("R9C",academico!$O$61),"")</f>
        <v/>
      </c>
      <c r="T44" s="68" t="str">
        <f>IF(AND(academico!$Y$62="Baja",academico!$AA$62="Menor"),CONCATENATE("R9C",academico!$O$62),"")</f>
        <v/>
      </c>
      <c r="U44" s="69" t="str">
        <f>IF(AND(academico!$Y$63="Baja",academico!$AA$63="Menor"),CONCATENATE("R9C",academico!$O$63),"")</f>
        <v/>
      </c>
      <c r="V44" s="67" t="str">
        <f>IF(AND(academico!$Y$58="Baja",academico!$AA$58="Moderado"),CONCATENATE("R9C",academico!$O$58),"")</f>
        <v/>
      </c>
      <c r="W44" s="68" t="str">
        <f>IF(AND(academico!$Y$59="Baja",academico!$AA$59="Moderado"),CONCATENATE("R9C",academico!$O$59),"")</f>
        <v/>
      </c>
      <c r="X44" s="68" t="str">
        <f>IF(AND(academico!$Y$60="Baja",academico!$AA$60="Moderado"),CONCATENATE("R9C",academico!$O$60),"")</f>
        <v/>
      </c>
      <c r="Y44" s="68" t="str">
        <f>IF(AND(academico!$Y$61="Baja",academico!$AA$61="Moderado"),CONCATENATE("R9C",academico!$O$61),"")</f>
        <v/>
      </c>
      <c r="Z44" s="68" t="str">
        <f>IF(AND(academico!$Y$62="Baja",academico!$AA$62="Moderado"),CONCATENATE("R9C",academico!$O$62),"")</f>
        <v/>
      </c>
      <c r="AA44" s="69" t="str">
        <f>IF(AND(academico!$Y$63="Baja",academico!$AA$63="Moderado"),CONCATENATE("R9C",academico!$O$63),"")</f>
        <v/>
      </c>
      <c r="AB44" s="52" t="str">
        <f>IF(AND(academico!$Y$58="Baja",academico!$AA$58="Mayor"),CONCATENATE("R9C",academico!$O$58),"")</f>
        <v/>
      </c>
      <c r="AC44" s="53" t="str">
        <f>IF(AND(academico!$Y$59="Baja",academico!$AA$59="Mayor"),CONCATENATE("R9C",academico!$O$59),"")</f>
        <v/>
      </c>
      <c r="AD44" s="53" t="str">
        <f>IF(AND(academico!$Y$60="Baja",academico!$AA$60="Mayor"),CONCATENATE("R9C",academico!$O$60),"")</f>
        <v/>
      </c>
      <c r="AE44" s="53" t="str">
        <f>IF(AND(academico!$Y$61="Baja",academico!$AA$61="Mayor"),CONCATENATE("R9C",academico!$O$61),"")</f>
        <v/>
      </c>
      <c r="AF44" s="53" t="str">
        <f>IF(AND(academico!$Y$62="Baja",academico!$AA$62="Mayor"),CONCATENATE("R9C",academico!$O$62),"")</f>
        <v/>
      </c>
      <c r="AG44" s="54" t="str">
        <f>IF(AND(academico!$Y$63="Baja",academico!$AA$63="Mayor"),CONCATENATE("R9C",academico!$O$63),"")</f>
        <v/>
      </c>
      <c r="AH44" s="55" t="str">
        <f>IF(AND(academico!$Y$58="Baja",academico!$AA$58="Catastrófico"),CONCATENATE("R9C",academico!$O$58),"")</f>
        <v/>
      </c>
      <c r="AI44" s="56" t="str">
        <f>IF(AND(academico!$Y$59="Baja",academico!$AA$59="Catastrófico"),CONCATENATE("R9C",academico!$O$59),"")</f>
        <v/>
      </c>
      <c r="AJ44" s="56" t="str">
        <f>IF(AND(academico!$Y$60="Baja",academico!$AA$60="Catastrófico"),CONCATENATE("R9C",academico!$O$60),"")</f>
        <v/>
      </c>
      <c r="AK44" s="56" t="str">
        <f>IF(AND(academico!$Y$61="Baja",academico!$AA$61="Catastrófico"),CONCATENATE("R9C",academico!$O$61),"")</f>
        <v/>
      </c>
      <c r="AL44" s="56" t="str">
        <f>IF(AND(academico!$Y$62="Baja",academico!$AA$62="Catastrófico"),CONCATENATE("R9C",academico!$O$62),"")</f>
        <v/>
      </c>
      <c r="AM44" s="57" t="str">
        <f>IF(AND(academico!$Y$63="Baja",academico!$AA$63="Catastrófico"),CONCATENATE("R9C",academico!$O$63),"")</f>
        <v/>
      </c>
      <c r="AN44" s="83"/>
      <c r="AO44" s="358"/>
      <c r="AP44" s="359"/>
      <c r="AQ44" s="359"/>
      <c r="AR44" s="359"/>
      <c r="AS44" s="359"/>
      <c r="AT44" s="360"/>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row>
    <row r="45" spans="1:80" ht="15.75" customHeight="1" thickBot="1" x14ac:dyDescent="0.3">
      <c r="A45" s="83"/>
      <c r="B45" s="286"/>
      <c r="C45" s="286"/>
      <c r="D45" s="287"/>
      <c r="E45" s="330"/>
      <c r="F45" s="331"/>
      <c r="G45" s="331"/>
      <c r="H45" s="331"/>
      <c r="I45" s="331"/>
      <c r="J45" s="79" t="str">
        <f>IF(AND(academico!$Y$64="Baja",academico!$AA$64="Leve"),CONCATENATE("R10C",academico!$O$64),"")</f>
        <v/>
      </c>
      <c r="K45" s="80" t="str">
        <f>IF(AND(academico!$Y$65="Baja",academico!$AA$65="Leve"),CONCATENATE("R10C",academico!$O$65),"")</f>
        <v/>
      </c>
      <c r="L45" s="80" t="str">
        <f>IF(AND(academico!$Y$66="Baja",academico!$AA$66="Leve"),CONCATENATE("R10C",academico!$O$66),"")</f>
        <v/>
      </c>
      <c r="M45" s="80" t="str">
        <f>IF(AND(academico!$Y$67="Baja",academico!$AA$67="Leve"),CONCATENATE("R10C",academico!$O$67),"")</f>
        <v/>
      </c>
      <c r="N45" s="80" t="str">
        <f>IF(AND(academico!$Y$68="Baja",academico!$AA$68="Leve"),CONCATENATE("R10C",academico!$O$68),"")</f>
        <v/>
      </c>
      <c r="O45" s="81" t="str">
        <f>IF(AND(academico!$Y$69="Baja",academico!$AA$69="Leve"),CONCATENATE("R10C",academico!$O$69),"")</f>
        <v/>
      </c>
      <c r="P45" s="67" t="str">
        <f>IF(AND(academico!$Y$64="Baja",academico!$AA$64="Menor"),CONCATENATE("R10C",academico!$O$64),"")</f>
        <v/>
      </c>
      <c r="Q45" s="68" t="str">
        <f>IF(AND(academico!$Y$65="Baja",academico!$AA$65="Menor"),CONCATENATE("R10C",academico!$O$65),"")</f>
        <v/>
      </c>
      <c r="R45" s="68" t="str">
        <f>IF(AND(academico!$Y$66="Baja",academico!$AA$66="Menor"),CONCATENATE("R10C",academico!$O$66),"")</f>
        <v/>
      </c>
      <c r="S45" s="68" t="str">
        <f>IF(AND(academico!$Y$67="Baja",academico!$AA$67="Menor"),CONCATENATE("R10C",academico!$O$67),"")</f>
        <v/>
      </c>
      <c r="T45" s="68" t="str">
        <f>IF(AND(academico!$Y$68="Baja",academico!$AA$68="Menor"),CONCATENATE("R10C",academico!$O$68),"")</f>
        <v/>
      </c>
      <c r="U45" s="69" t="str">
        <f>IF(AND(academico!$Y$69="Baja",academico!$AA$69="Menor"),CONCATENATE("R10C",academico!$O$69),"")</f>
        <v/>
      </c>
      <c r="V45" s="70" t="str">
        <f>IF(AND(academico!$Y$64="Baja",academico!$AA$64="Moderado"),CONCATENATE("R10C",academico!$O$64),"")</f>
        <v/>
      </c>
      <c r="W45" s="71" t="str">
        <f>IF(AND(academico!$Y$65="Baja",academico!$AA$65="Moderado"),CONCATENATE("R10C",academico!$O$65),"")</f>
        <v/>
      </c>
      <c r="X45" s="71" t="str">
        <f>IF(AND(academico!$Y$66="Baja",academico!$AA$66="Moderado"),CONCATENATE("R10C",academico!$O$66),"")</f>
        <v/>
      </c>
      <c r="Y45" s="71" t="str">
        <f>IF(AND(academico!$Y$67="Baja",academico!$AA$67="Moderado"),CONCATENATE("R10C",academico!$O$67),"")</f>
        <v/>
      </c>
      <c r="Z45" s="71" t="str">
        <f>IF(AND(academico!$Y$68="Baja",academico!$AA$68="Moderado"),CONCATENATE("R10C",academico!$O$68),"")</f>
        <v/>
      </c>
      <c r="AA45" s="72" t="str">
        <f>IF(AND(academico!$Y$69="Baja",academico!$AA$69="Moderado"),CONCATENATE("R10C",academico!$O$69),"")</f>
        <v/>
      </c>
      <c r="AB45" s="58" t="str">
        <f>IF(AND(academico!$Y$64="Baja",academico!$AA$64="Mayor"),CONCATENATE("R10C",academico!$O$64),"")</f>
        <v/>
      </c>
      <c r="AC45" s="59" t="str">
        <f>IF(AND(academico!$Y$65="Baja",academico!$AA$65="Mayor"),CONCATENATE("R10C",academico!$O$65),"")</f>
        <v/>
      </c>
      <c r="AD45" s="59" t="str">
        <f>IF(AND(academico!$Y$66="Baja",academico!$AA$66="Mayor"),CONCATENATE("R10C",academico!$O$66),"")</f>
        <v/>
      </c>
      <c r="AE45" s="59" t="str">
        <f>IF(AND(academico!$Y$67="Baja",academico!$AA$67="Mayor"),CONCATENATE("R10C",academico!$O$67),"")</f>
        <v/>
      </c>
      <c r="AF45" s="59" t="str">
        <f>IF(AND(academico!$Y$68="Baja",academico!$AA$68="Mayor"),CONCATENATE("R10C",academico!$O$68),"")</f>
        <v/>
      </c>
      <c r="AG45" s="60" t="str">
        <f>IF(AND(academico!$Y$69="Baja",academico!$AA$69="Mayor"),CONCATENATE("R10C",academico!$O$69),"")</f>
        <v/>
      </c>
      <c r="AH45" s="61" t="str">
        <f>IF(AND(academico!$Y$64="Baja",academico!$AA$64="Catastrófico"),CONCATENATE("R10C",academico!$O$64),"")</f>
        <v/>
      </c>
      <c r="AI45" s="62" t="str">
        <f>IF(AND(academico!$Y$65="Baja",academico!$AA$65="Catastrófico"),CONCATENATE("R10C",academico!$O$65),"")</f>
        <v/>
      </c>
      <c r="AJ45" s="62" t="str">
        <f>IF(AND(academico!$Y$66="Baja",academico!$AA$66="Catastrófico"),CONCATENATE("R10C",academico!$O$66),"")</f>
        <v/>
      </c>
      <c r="AK45" s="62" t="str">
        <f>IF(AND(academico!$Y$67="Baja",academico!$AA$67="Catastrófico"),CONCATENATE("R10C",academico!$O$67),"")</f>
        <v/>
      </c>
      <c r="AL45" s="62" t="str">
        <f>IF(AND(academico!$Y$68="Baja",academico!$AA$68="Catastrófico"),CONCATENATE("R10C",academico!$O$68),"")</f>
        <v/>
      </c>
      <c r="AM45" s="63" t="str">
        <f>IF(AND(academico!$Y$69="Baja",academico!$AA$69="Catastrófico"),CONCATENATE("R10C",academico!$O$69),"")</f>
        <v/>
      </c>
      <c r="AN45" s="83"/>
      <c r="AO45" s="361"/>
      <c r="AP45" s="362"/>
      <c r="AQ45" s="362"/>
      <c r="AR45" s="362"/>
      <c r="AS45" s="362"/>
      <c r="AT45" s="363"/>
    </row>
    <row r="46" spans="1:80" ht="46.5" customHeight="1" x14ac:dyDescent="0.35">
      <c r="A46" s="83"/>
      <c r="B46" s="286"/>
      <c r="C46" s="286"/>
      <c r="D46" s="287"/>
      <c r="E46" s="324" t="s">
        <v>113</v>
      </c>
      <c r="F46" s="325"/>
      <c r="G46" s="325"/>
      <c r="H46" s="325"/>
      <c r="I46" s="326"/>
      <c r="J46" s="73" t="str">
        <f>IF(AND(academico!$Y$10="Muy Baja",academico!$AA$10="Leve"),CONCATENATE("R1C",academico!$O$10),"")</f>
        <v/>
      </c>
      <c r="K46" s="74" t="str">
        <f>IF(AND(academico!$Y$11="Muy Baja",academico!$AA$11="Leve"),CONCATENATE("R1C",academico!$O$11),"")</f>
        <v/>
      </c>
      <c r="L46" s="74" t="str">
        <f>IF(AND(academico!$Y$12="Muy Baja",academico!$AA$12="Leve"),CONCATENATE("R1C",academico!$O$12),"")</f>
        <v/>
      </c>
      <c r="M46" s="74" t="str">
        <f>IF(AND(academico!$Y$13="Muy Baja",academico!$AA$13="Leve"),CONCATENATE("R1C",academico!$O$13),"")</f>
        <v/>
      </c>
      <c r="N46" s="74" t="str">
        <f>IF(AND(academico!$Y$14="Muy Baja",academico!$AA$14="Leve"),CONCATENATE("R1C",academico!$O$14),"")</f>
        <v/>
      </c>
      <c r="O46" s="75" t="str">
        <f>IF(AND(academico!$Y$15="Muy Baja",academico!$AA$15="Leve"),CONCATENATE("R1C",academico!$O$15),"")</f>
        <v/>
      </c>
      <c r="P46" s="73" t="str">
        <f>IF(AND(academico!$Y$10="Muy Baja",academico!$AA$10="Menor"),CONCATENATE("R1C",academico!$O$10),"")</f>
        <v/>
      </c>
      <c r="Q46" s="74" t="str">
        <f>IF(AND(academico!$Y$11="Muy Baja",academico!$AA$11="Menor"),CONCATENATE("R1C",academico!$O$11),"")</f>
        <v/>
      </c>
      <c r="R46" s="74" t="str">
        <f>IF(AND(academico!$Y$12="Muy Baja",academico!$AA$12="Menor"),CONCATENATE("R1C",academico!$O$12),"")</f>
        <v/>
      </c>
      <c r="S46" s="74" t="str">
        <f>IF(AND(academico!$Y$13="Muy Baja",academico!$AA$13="Menor"),CONCATENATE("R1C",academico!$O$13),"")</f>
        <v/>
      </c>
      <c r="T46" s="74" t="str">
        <f>IF(AND(academico!$Y$14="Muy Baja",academico!$AA$14="Menor"),CONCATENATE("R1C",academico!$O$14),"")</f>
        <v/>
      </c>
      <c r="U46" s="75" t="str">
        <f>IF(AND(academico!$Y$15="Muy Baja",academico!$AA$15="Menor"),CONCATENATE("R1C",academico!$O$15),"")</f>
        <v/>
      </c>
      <c r="V46" s="64" t="str">
        <f>IF(AND(academico!$Y$10="Muy Baja",academico!$AA$10="Moderado"),CONCATENATE("R1C",academico!$O$10),"")</f>
        <v/>
      </c>
      <c r="W46" s="82" t="str">
        <f>IF(AND(academico!$Y$11="Muy Baja",academico!$AA$11="Moderado"),CONCATENATE("R1C",academico!$O$11),"")</f>
        <v/>
      </c>
      <c r="X46" s="65" t="str">
        <f>IF(AND(academico!$Y$12="Muy Baja",academico!$AA$12="Moderado"),CONCATENATE("R1C",academico!$O$12),"")</f>
        <v/>
      </c>
      <c r="Y46" s="65" t="str">
        <f>IF(AND(academico!$Y$13="Muy Baja",academico!$AA$13="Moderado"),CONCATENATE("R1C",academico!$O$13),"")</f>
        <v/>
      </c>
      <c r="Z46" s="65" t="str">
        <f>IF(AND(academico!$Y$14="Muy Baja",academico!$AA$14="Moderado"),CONCATENATE("R1C",academico!$O$14),"")</f>
        <v/>
      </c>
      <c r="AA46" s="66" t="str">
        <f>IF(AND(academico!$Y$15="Muy Baja",academico!$AA$15="Moderado"),CONCATENATE("R1C",academico!$O$15),"")</f>
        <v/>
      </c>
      <c r="AB46" s="46" t="str">
        <f>IF(AND(academico!$Y$10="Muy Baja",academico!$AA$10="Mayor"),CONCATENATE("R1C",academico!$O$10),"")</f>
        <v/>
      </c>
      <c r="AC46" s="47" t="str">
        <f>IF(AND(academico!$Y$11="Muy Baja",academico!$AA$11="Mayor"),CONCATENATE("R1C",academico!$O$11),"")</f>
        <v/>
      </c>
      <c r="AD46" s="47" t="str">
        <f>IF(AND(academico!$Y$12="Muy Baja",academico!$AA$12="Mayor"),CONCATENATE("R1C",academico!$O$12),"")</f>
        <v/>
      </c>
      <c r="AE46" s="47" t="str">
        <f>IF(AND(academico!$Y$13="Muy Baja",academico!$AA$13="Mayor"),CONCATENATE("R1C",academico!$O$13),"")</f>
        <v/>
      </c>
      <c r="AF46" s="47" t="str">
        <f>IF(AND(academico!$Y$14="Muy Baja",academico!$AA$14="Mayor"),CONCATENATE("R1C",academico!$O$14),"")</f>
        <v/>
      </c>
      <c r="AG46" s="48" t="str">
        <f>IF(AND(academico!$Y$15="Muy Baja",academico!$AA$15="Mayor"),CONCATENATE("R1C",academico!$O$15),"")</f>
        <v/>
      </c>
      <c r="AH46" s="49" t="str">
        <f>IF(AND(academico!$Y$10="Muy Baja",academico!$AA$10="Catastrófico"),CONCATENATE("R1C",academico!$O$10),"")</f>
        <v/>
      </c>
      <c r="AI46" s="50" t="str">
        <f>IF(AND(academico!$Y$11="Muy Baja",academico!$AA$11="Catastrófico"),CONCATENATE("R1C",academico!$O$11),"")</f>
        <v/>
      </c>
      <c r="AJ46" s="50" t="str">
        <f>IF(AND(academico!$Y$12="Muy Baja",academico!$AA$12="Catastrófico"),CONCATENATE("R1C",academico!$O$12),"")</f>
        <v/>
      </c>
      <c r="AK46" s="50" t="str">
        <f>IF(AND(academico!$Y$13="Muy Baja",academico!$AA$13="Catastrófico"),CONCATENATE("R1C",academico!$O$13),"")</f>
        <v/>
      </c>
      <c r="AL46" s="50" t="str">
        <f>IF(AND(academico!$Y$14="Muy Baja",academico!$AA$14="Catastrófico"),CONCATENATE("R1C",academico!$O$14),"")</f>
        <v/>
      </c>
      <c r="AM46" s="51" t="str">
        <f>IF(AND(academico!$Y$15="Muy Baja",academico!$AA$15="Catastrófico"),CONCATENATE("R1C",academico!$O$15),"")</f>
        <v/>
      </c>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83"/>
      <c r="BR46" s="83"/>
      <c r="BS46" s="83"/>
      <c r="BT46" s="83"/>
      <c r="BU46" s="83"/>
      <c r="BV46" s="83"/>
      <c r="BW46" s="83"/>
      <c r="BX46" s="83"/>
      <c r="BY46" s="83"/>
      <c r="BZ46" s="83"/>
      <c r="CA46" s="83"/>
      <c r="CB46" s="83"/>
    </row>
    <row r="47" spans="1:80" ht="46.5" customHeight="1" x14ac:dyDescent="0.25">
      <c r="A47" s="83"/>
      <c r="B47" s="286"/>
      <c r="C47" s="286"/>
      <c r="D47" s="287"/>
      <c r="E47" s="343"/>
      <c r="F47" s="328"/>
      <c r="G47" s="328"/>
      <c r="H47" s="328"/>
      <c r="I47" s="329"/>
      <c r="J47" s="76" t="str">
        <f>IF(AND(academico!$Y$16="Muy Baja",academico!$AA$16="Leve"),CONCATENATE("R2C",academico!$O$16),"")</f>
        <v/>
      </c>
      <c r="K47" s="77" t="str">
        <f>IF(AND(academico!$Y$17="Muy Baja",academico!$AA$17="Leve"),CONCATENATE("R2C",academico!$O$17),"")</f>
        <v/>
      </c>
      <c r="L47" s="77" t="str">
        <f>IF(AND(academico!$Y$18="Muy Baja",academico!$AA$18="Leve"),CONCATENATE("R2C",academico!$O$18),"")</f>
        <v/>
      </c>
      <c r="M47" s="77" t="str">
        <f>IF(AND(academico!$Y$19="Muy Baja",academico!$AA$19="Leve"),CONCATENATE("R2C",academico!$O$19),"")</f>
        <v/>
      </c>
      <c r="N47" s="77" t="str">
        <f>IF(AND(academico!$Y$20="Muy Baja",academico!$AA$20="Leve"),CONCATENATE("R2C",academico!$O$20),"")</f>
        <v/>
      </c>
      <c r="O47" s="78" t="str">
        <f>IF(AND(academico!$Y$21="Muy Baja",academico!$AA$21="Leve"),CONCATENATE("R2C",academico!$O$21),"")</f>
        <v/>
      </c>
      <c r="P47" s="76" t="str">
        <f>IF(AND(academico!$Y$16="Muy Baja",academico!$AA$16="Menor"),CONCATENATE("R2C",academico!$O$16),"")</f>
        <v/>
      </c>
      <c r="Q47" s="77" t="str">
        <f>IF(AND(academico!$Y$17="Muy Baja",academico!$AA$17="Menor"),CONCATENATE("R2C",academico!$O$17),"")</f>
        <v/>
      </c>
      <c r="R47" s="77" t="str">
        <f>IF(AND(academico!$Y$18="Muy Baja",academico!$AA$18="Menor"),CONCATENATE("R2C",academico!$O$18),"")</f>
        <v/>
      </c>
      <c r="S47" s="77" t="str">
        <f>IF(AND(academico!$Y$19="Muy Baja",academico!$AA$19="Menor"),CONCATENATE("R2C",academico!$O$19),"")</f>
        <v/>
      </c>
      <c r="T47" s="77" t="str">
        <f>IF(AND(academico!$Y$20="Muy Baja",academico!$AA$20="Menor"),CONCATENATE("R2C",academico!$O$20),"")</f>
        <v/>
      </c>
      <c r="U47" s="78" t="str">
        <f>IF(AND(academico!$Y$21="Muy Baja",academico!$AA$21="Menor"),CONCATENATE("R2C",academico!$O$21),"")</f>
        <v/>
      </c>
      <c r="V47" s="67" t="str">
        <f>IF(AND(academico!$Y$16="Muy Baja",academico!$AA$16="Moderado"),CONCATENATE("R2C",academico!$O$16),"")</f>
        <v/>
      </c>
      <c r="W47" s="68" t="str">
        <f>IF(AND(academico!$Y$17="Muy Baja",academico!$AA$17="Moderado"),CONCATENATE("R2C",academico!$O$17),"")</f>
        <v/>
      </c>
      <c r="X47" s="68" t="str">
        <f>IF(AND(academico!$Y$18="Muy Baja",academico!$AA$18="Moderado"),CONCATENATE("R2C",academico!$O$18),"")</f>
        <v/>
      </c>
      <c r="Y47" s="68" t="str">
        <f>IF(AND(academico!$Y$19="Muy Baja",academico!$AA$19="Moderado"),CONCATENATE("R2C",academico!$O$19),"")</f>
        <v/>
      </c>
      <c r="Z47" s="68" t="str">
        <f>IF(AND(academico!$Y$20="Muy Baja",academico!$AA$20="Moderado"),CONCATENATE("R2C",academico!$O$20),"")</f>
        <v/>
      </c>
      <c r="AA47" s="69" t="str">
        <f>IF(AND(academico!$Y$21="Muy Baja",academico!$AA$21="Moderado"),CONCATENATE("R2C",academico!$O$21),"")</f>
        <v/>
      </c>
      <c r="AB47" s="52" t="str">
        <f>IF(AND(academico!$Y$16="Muy Baja",academico!$AA$16="Mayor"),CONCATENATE("R2C",academico!$O$16),"")</f>
        <v/>
      </c>
      <c r="AC47" s="53" t="str">
        <f>IF(AND(academico!$Y$17="Muy Baja",academico!$AA$17="Mayor"),CONCATENATE("R2C",academico!$O$17),"")</f>
        <v/>
      </c>
      <c r="AD47" s="53" t="str">
        <f>IF(AND(academico!$Y$18="Muy Baja",academico!$AA$18="Mayor"),CONCATENATE("R2C",academico!$O$18),"")</f>
        <v/>
      </c>
      <c r="AE47" s="53" t="str">
        <f>IF(AND(academico!$Y$19="Muy Baja",academico!$AA$19="Mayor"),CONCATENATE("R2C",academico!$O$19),"")</f>
        <v/>
      </c>
      <c r="AF47" s="53" t="str">
        <f>IF(AND(academico!$Y$20="Muy Baja",academico!$AA$20="Mayor"),CONCATENATE("R2C",academico!$O$20),"")</f>
        <v/>
      </c>
      <c r="AG47" s="54" t="str">
        <f>IF(AND(academico!$Y$21="Muy Baja",academico!$AA$21="Mayor"),CONCATENATE("R2C",academico!$O$21),"")</f>
        <v/>
      </c>
      <c r="AH47" s="55" t="str">
        <f>IF(AND(academico!$Y$16="Muy Baja",academico!$AA$16="Catastrófico"),CONCATENATE("R2C",academico!$O$16),"")</f>
        <v/>
      </c>
      <c r="AI47" s="56" t="str">
        <f>IF(AND(academico!$Y$17="Muy Baja",academico!$AA$17="Catastrófico"),CONCATENATE("R2C",academico!$O$17),"")</f>
        <v/>
      </c>
      <c r="AJ47" s="56" t="str">
        <f>IF(AND(academico!$Y$18="Muy Baja",academico!$AA$18="Catastrófico"),CONCATENATE("R2C",academico!$O$18),"")</f>
        <v/>
      </c>
      <c r="AK47" s="56" t="str">
        <f>IF(AND(academico!$Y$19="Muy Baja",academico!$AA$19="Catastrófico"),CONCATENATE("R2C",academico!$O$19),"")</f>
        <v/>
      </c>
      <c r="AL47" s="56" t="str">
        <f>IF(AND(academico!$Y$20="Muy Baja",academico!$AA$20="Catastrófico"),CONCATENATE("R2C",academico!$O$20),"")</f>
        <v/>
      </c>
      <c r="AM47" s="57" t="str">
        <f>IF(AND(academico!$Y$21="Muy Baja",academico!$AA$21="Catastrófico"),CONCATENATE("R2C",academico!$O$21),"")</f>
        <v/>
      </c>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3"/>
      <c r="BV47" s="83"/>
      <c r="BW47" s="83"/>
      <c r="BX47" s="83"/>
      <c r="BY47" s="83"/>
      <c r="BZ47" s="83"/>
      <c r="CA47" s="83"/>
      <c r="CB47" s="83"/>
    </row>
    <row r="48" spans="1:80" ht="15" customHeight="1" x14ac:dyDescent="0.25">
      <c r="A48" s="83"/>
      <c r="B48" s="286"/>
      <c r="C48" s="286"/>
      <c r="D48" s="287"/>
      <c r="E48" s="343"/>
      <c r="F48" s="328"/>
      <c r="G48" s="328"/>
      <c r="H48" s="328"/>
      <c r="I48" s="329"/>
      <c r="J48" s="76" t="str">
        <f>IF(AND(academico!$Y$22="Muy Baja",academico!$AA$22="Leve"),CONCATENATE("R3C",academico!$O$22),"")</f>
        <v/>
      </c>
      <c r="K48" s="77" t="str">
        <f>IF(AND(academico!$Y$23="Muy Baja",academico!$AA$23="Leve"),CONCATENATE("R3C",academico!$O$23),"")</f>
        <v/>
      </c>
      <c r="L48" s="77" t="str">
        <f>IF(AND(academico!$Y$24="Muy Baja",academico!$AA$24="Leve"),CONCATENATE("R3C",academico!$O$24),"")</f>
        <v/>
      </c>
      <c r="M48" s="77" t="str">
        <f>IF(AND(academico!$Y$25="Muy Baja",academico!$AA$25="Leve"),CONCATENATE("R3C",academico!$O$25),"")</f>
        <v/>
      </c>
      <c r="N48" s="77" t="str">
        <f>IF(AND(academico!$Y$26="Muy Baja",academico!$AA$26="Leve"),CONCATENATE("R3C",academico!$O$26),"")</f>
        <v/>
      </c>
      <c r="O48" s="78" t="str">
        <f>IF(AND(academico!$Y$27="Muy Baja",academico!$AA$27="Leve"),CONCATENATE("R3C",academico!$O$27),"")</f>
        <v/>
      </c>
      <c r="P48" s="76" t="str">
        <f>IF(AND(academico!$Y$22="Muy Baja",academico!$AA$22="Menor"),CONCATENATE("R3C",academico!$O$22),"")</f>
        <v/>
      </c>
      <c r="Q48" s="77" t="str">
        <f>IF(AND(academico!$Y$23="Muy Baja",academico!$AA$23="Menor"),CONCATENATE("R3C",academico!$O$23),"")</f>
        <v/>
      </c>
      <c r="R48" s="77" t="str">
        <f>IF(AND(academico!$Y$24="Muy Baja",academico!$AA$24="Menor"),CONCATENATE("R3C",academico!$O$24),"")</f>
        <v/>
      </c>
      <c r="S48" s="77" t="str">
        <f>IF(AND(academico!$Y$25="Muy Baja",academico!$AA$25="Menor"),CONCATENATE("R3C",academico!$O$25),"")</f>
        <v/>
      </c>
      <c r="T48" s="77" t="str">
        <f>IF(AND(academico!$Y$26="Muy Baja",academico!$AA$26="Menor"),CONCATENATE("R3C",academico!$O$26),"")</f>
        <v/>
      </c>
      <c r="U48" s="78" t="str">
        <f>IF(AND(academico!$Y$27="Muy Baja",academico!$AA$27="Menor"),CONCATENATE("R3C",academico!$O$27),"")</f>
        <v/>
      </c>
      <c r="V48" s="67" t="str">
        <f>IF(AND(academico!$Y$22="Muy Baja",academico!$AA$22="Moderado"),CONCATENATE("R3C",academico!$O$22),"")</f>
        <v/>
      </c>
      <c r="W48" s="68" t="str">
        <f>IF(AND(academico!$Y$23="Muy Baja",academico!$AA$23="Moderado"),CONCATENATE("R3C",academico!$O$23),"")</f>
        <v/>
      </c>
      <c r="X48" s="68" t="str">
        <f>IF(AND(academico!$Y$24="Muy Baja",academico!$AA$24="Moderado"),CONCATENATE("R3C",academico!$O$24),"")</f>
        <v/>
      </c>
      <c r="Y48" s="68" t="str">
        <f>IF(AND(academico!$Y$25="Muy Baja",academico!$AA$25="Moderado"),CONCATENATE("R3C",academico!$O$25),"")</f>
        <v/>
      </c>
      <c r="Z48" s="68" t="str">
        <f>IF(AND(academico!$Y$26="Muy Baja",academico!$AA$26="Moderado"),CONCATENATE("R3C",academico!$O$26),"")</f>
        <v/>
      </c>
      <c r="AA48" s="69" t="str">
        <f>IF(AND(academico!$Y$27="Muy Baja",academico!$AA$27="Moderado"),CONCATENATE("R3C",academico!$O$27),"")</f>
        <v/>
      </c>
      <c r="AB48" s="52" t="str">
        <f>IF(AND(academico!$Y$22="Muy Baja",academico!$AA$22="Mayor"),CONCATENATE("R3C",academico!$O$22),"")</f>
        <v/>
      </c>
      <c r="AC48" s="53" t="str">
        <f>IF(AND(academico!$Y$23="Muy Baja",academico!$AA$23="Mayor"),CONCATENATE("R3C",academico!$O$23),"")</f>
        <v/>
      </c>
      <c r="AD48" s="53" t="str">
        <f>IF(AND(academico!$Y$24="Muy Baja",academico!$AA$24="Mayor"),CONCATENATE("R3C",academico!$O$24),"")</f>
        <v/>
      </c>
      <c r="AE48" s="53" t="str">
        <f>IF(AND(academico!$Y$25="Muy Baja",academico!$AA$25="Mayor"),CONCATENATE("R3C",academico!$O$25),"")</f>
        <v/>
      </c>
      <c r="AF48" s="53" t="str">
        <f>IF(AND(academico!$Y$26="Muy Baja",academico!$AA$26="Mayor"),CONCATENATE("R3C",academico!$O$26),"")</f>
        <v/>
      </c>
      <c r="AG48" s="54" t="str">
        <f>IF(AND(academico!$Y$27="Muy Baja",academico!$AA$27="Mayor"),CONCATENATE("R3C",academico!$O$27),"")</f>
        <v/>
      </c>
      <c r="AH48" s="55" t="str">
        <f>IF(AND(academico!$Y$22="Muy Baja",academico!$AA$22="Catastrófico"),CONCATENATE("R3C",academico!$O$22),"")</f>
        <v/>
      </c>
      <c r="AI48" s="56" t="str">
        <f>IF(AND(academico!$Y$23="Muy Baja",academico!$AA$23="Catastrófico"),CONCATENATE("R3C",academico!$O$23),"")</f>
        <v/>
      </c>
      <c r="AJ48" s="56" t="str">
        <f>IF(AND(academico!$Y$24="Muy Baja",academico!$AA$24="Catastrófico"),CONCATENATE("R3C",academico!$O$24),"")</f>
        <v/>
      </c>
      <c r="AK48" s="56" t="str">
        <f>IF(AND(academico!$Y$25="Muy Baja",academico!$AA$25="Catastrófico"),CONCATENATE("R3C",academico!$O$25),"")</f>
        <v/>
      </c>
      <c r="AL48" s="56" t="str">
        <f>IF(AND(academico!$Y$26="Muy Baja",academico!$AA$26="Catastrófico"),CONCATENATE("R3C",academico!$O$26),"")</f>
        <v/>
      </c>
      <c r="AM48" s="57" t="str">
        <f>IF(AND(academico!$Y$27="Muy Baja",academico!$AA$27="Catastrófico"),CONCATENATE("R3C",academico!$O$27),"")</f>
        <v/>
      </c>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3"/>
      <c r="BU48" s="83"/>
      <c r="BV48" s="83"/>
      <c r="BW48" s="83"/>
      <c r="BX48" s="83"/>
      <c r="BY48" s="83"/>
      <c r="BZ48" s="83"/>
      <c r="CA48" s="83"/>
      <c r="CB48" s="83"/>
    </row>
    <row r="49" spans="1:80" ht="15" customHeight="1" x14ac:dyDescent="0.25">
      <c r="A49" s="83"/>
      <c r="B49" s="286"/>
      <c r="C49" s="286"/>
      <c r="D49" s="287"/>
      <c r="E49" s="327"/>
      <c r="F49" s="328"/>
      <c r="G49" s="328"/>
      <c r="H49" s="328"/>
      <c r="I49" s="329"/>
      <c r="J49" s="76" t="str">
        <f>IF(AND(academico!$Y$28="Muy Baja",academico!$AA$28="Leve"),CONCATENATE("R4C",academico!$O$28),"")</f>
        <v/>
      </c>
      <c r="K49" s="77" t="str">
        <f>IF(AND(academico!$Y$29="Muy Baja",academico!$AA$29="Leve"),CONCATENATE("R4C",academico!$O$29),"")</f>
        <v/>
      </c>
      <c r="L49" s="77" t="str">
        <f>IF(AND(academico!$Y$30="Muy Baja",academico!$AA$30="Leve"),CONCATENATE("R4C",academico!$O$30),"")</f>
        <v/>
      </c>
      <c r="M49" s="77" t="str">
        <f>IF(AND(academico!$Y$31="Muy Baja",academico!$AA$31="Leve"),CONCATENATE("R4C",academico!$O$31),"")</f>
        <v/>
      </c>
      <c r="N49" s="77" t="str">
        <f>IF(AND(academico!$Y$32="Muy Baja",academico!$AA$32="Leve"),CONCATENATE("R4C",academico!$O$32),"")</f>
        <v/>
      </c>
      <c r="O49" s="78" t="str">
        <f>IF(AND(academico!$Y$33="Muy Baja",academico!$AA$33="Leve"),CONCATENATE("R4C",academico!$O$33),"")</f>
        <v/>
      </c>
      <c r="P49" s="76" t="str">
        <f>IF(AND(academico!$Y$28="Muy Baja",academico!$AA$28="Menor"),CONCATENATE("R4C",academico!$O$28),"")</f>
        <v/>
      </c>
      <c r="Q49" s="77" t="str">
        <f>IF(AND(academico!$Y$29="Muy Baja",academico!$AA$29="Menor"),CONCATENATE("R4C",academico!$O$29),"")</f>
        <v/>
      </c>
      <c r="R49" s="77" t="str">
        <f>IF(AND(academico!$Y$30="Muy Baja",academico!$AA$30="Menor"),CONCATENATE("R4C",academico!$O$30),"")</f>
        <v/>
      </c>
      <c r="S49" s="77" t="str">
        <f>IF(AND(academico!$Y$31="Muy Baja",academico!$AA$31="Menor"),CONCATENATE("R4C",academico!$O$31),"")</f>
        <v/>
      </c>
      <c r="T49" s="77" t="str">
        <f>IF(AND(academico!$Y$32="Muy Baja",academico!$AA$32="Menor"),CONCATENATE("R4C",academico!$O$32),"")</f>
        <v/>
      </c>
      <c r="U49" s="78" t="str">
        <f>IF(AND(academico!$Y$33="Muy Baja",academico!$AA$33="Menor"),CONCATENATE("R4C",academico!$O$33),"")</f>
        <v/>
      </c>
      <c r="V49" s="67" t="str">
        <f>IF(AND(academico!$Y$28="Muy Baja",academico!$AA$28="Moderado"),CONCATENATE("R4C",academico!$O$28),"")</f>
        <v/>
      </c>
      <c r="W49" s="68" t="str">
        <f>IF(AND(academico!$Y$29="Muy Baja",academico!$AA$29="Moderado"),CONCATENATE("R4C",academico!$O$29),"")</f>
        <v/>
      </c>
      <c r="X49" s="68" t="str">
        <f>IF(AND(academico!$Y$30="Muy Baja",academico!$AA$30="Moderado"),CONCATENATE("R4C",academico!$O$30),"")</f>
        <v/>
      </c>
      <c r="Y49" s="68" t="str">
        <f>IF(AND(academico!$Y$31="Muy Baja",academico!$AA$31="Moderado"),CONCATENATE("R4C",academico!$O$31),"")</f>
        <v/>
      </c>
      <c r="Z49" s="68" t="str">
        <f>IF(AND(academico!$Y$32="Muy Baja",academico!$AA$32="Moderado"),CONCATENATE("R4C",academico!$O$32),"")</f>
        <v/>
      </c>
      <c r="AA49" s="69" t="str">
        <f>IF(AND(academico!$Y$33="Muy Baja",academico!$AA$33="Moderado"),CONCATENATE("R4C",academico!$O$33),"")</f>
        <v/>
      </c>
      <c r="AB49" s="52" t="str">
        <f>IF(AND(academico!$Y$28="Muy Baja",academico!$AA$28="Mayor"),CONCATENATE("R4C",academico!$O$28),"")</f>
        <v/>
      </c>
      <c r="AC49" s="53" t="str">
        <f>IF(AND(academico!$Y$29="Muy Baja",academico!$AA$29="Mayor"),CONCATENATE("R4C",academico!$O$29),"")</f>
        <v/>
      </c>
      <c r="AD49" s="53" t="str">
        <f>IF(AND(academico!$Y$30="Muy Baja",academico!$AA$30="Mayor"),CONCATENATE("R4C",academico!$O$30),"")</f>
        <v/>
      </c>
      <c r="AE49" s="53" t="str">
        <f>IF(AND(academico!$Y$31="Muy Baja",academico!$AA$31="Mayor"),CONCATENATE("R4C",academico!$O$31),"")</f>
        <v/>
      </c>
      <c r="AF49" s="53" t="str">
        <f>IF(AND(academico!$Y$32="Muy Baja",academico!$AA$32="Mayor"),CONCATENATE("R4C",academico!$O$32),"")</f>
        <v/>
      </c>
      <c r="AG49" s="54" t="str">
        <f>IF(AND(academico!$Y$33="Muy Baja",academico!$AA$33="Mayor"),CONCATENATE("R4C",academico!$O$33),"")</f>
        <v/>
      </c>
      <c r="AH49" s="55" t="str">
        <f>IF(AND(academico!$Y$28="Muy Baja",academico!$AA$28="Catastrófico"),CONCATENATE("R4C",academico!$O$28),"")</f>
        <v/>
      </c>
      <c r="AI49" s="56" t="str">
        <f>IF(AND(academico!$Y$29="Muy Baja",academico!$AA$29="Catastrófico"),CONCATENATE("R4C",academico!$O$29),"")</f>
        <v/>
      </c>
      <c r="AJ49" s="56" t="str">
        <f>IF(AND(academico!$Y$30="Muy Baja",academico!$AA$30="Catastrófico"),CONCATENATE("R4C",academico!$O$30),"")</f>
        <v/>
      </c>
      <c r="AK49" s="56" t="str">
        <f>IF(AND(academico!$Y$31="Muy Baja",academico!$AA$31="Catastrófico"),CONCATENATE("R4C",academico!$O$31),"")</f>
        <v/>
      </c>
      <c r="AL49" s="56" t="str">
        <f>IF(AND(academico!$Y$32="Muy Baja",academico!$AA$32="Catastrófico"),CONCATENATE("R4C",academico!$O$32),"")</f>
        <v/>
      </c>
      <c r="AM49" s="57" t="str">
        <f>IF(AND(academico!$Y$33="Muy Baja",academico!$AA$33="Catastrófico"),CONCATENATE("R4C",academico!$O$33),"")</f>
        <v/>
      </c>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c r="BR49" s="83"/>
      <c r="BS49" s="83"/>
      <c r="BT49" s="83"/>
      <c r="BU49" s="83"/>
      <c r="BV49" s="83"/>
      <c r="BW49" s="83"/>
      <c r="BX49" s="83"/>
      <c r="BY49" s="83"/>
      <c r="BZ49" s="83"/>
      <c r="CA49" s="83"/>
      <c r="CB49" s="83"/>
    </row>
    <row r="50" spans="1:80" ht="15" customHeight="1" x14ac:dyDescent="0.25">
      <c r="A50" s="83"/>
      <c r="B50" s="286"/>
      <c r="C50" s="286"/>
      <c r="D50" s="287"/>
      <c r="E50" s="327"/>
      <c r="F50" s="328"/>
      <c r="G50" s="328"/>
      <c r="H50" s="328"/>
      <c r="I50" s="329"/>
      <c r="J50" s="76" t="str">
        <f>IF(AND(academico!$Y$34="Muy Baja",academico!$AA$34="Leve"),CONCATENATE("R5C",academico!$O$34),"")</f>
        <v/>
      </c>
      <c r="K50" s="77" t="str">
        <f>IF(AND(academico!$Y$35="Muy Baja",academico!$AA$35="Leve"),CONCATENATE("R5C",academico!$O$35),"")</f>
        <v/>
      </c>
      <c r="L50" s="77" t="str">
        <f>IF(AND(academico!$Y$36="Muy Baja",academico!$AA$36="Leve"),CONCATENATE("R5C",academico!$O$36),"")</f>
        <v/>
      </c>
      <c r="M50" s="77" t="str">
        <f>IF(AND(academico!$Y$37="Muy Baja",academico!$AA$37="Leve"),CONCATENATE("R5C",academico!$O$37),"")</f>
        <v/>
      </c>
      <c r="N50" s="77" t="str">
        <f>IF(AND(academico!$Y$38="Muy Baja",academico!$AA$38="Leve"),CONCATENATE("R5C",academico!$O$38),"")</f>
        <v/>
      </c>
      <c r="O50" s="78" t="str">
        <f>IF(AND(academico!$Y$39="Muy Baja",academico!$AA$39="Leve"),CONCATENATE("R5C",academico!$O$39),"")</f>
        <v/>
      </c>
      <c r="P50" s="76" t="str">
        <f>IF(AND(academico!$Y$34="Muy Baja",academico!$AA$34="Menor"),CONCATENATE("R5C",academico!$O$34),"")</f>
        <v/>
      </c>
      <c r="Q50" s="77" t="str">
        <f>IF(AND(academico!$Y$35="Muy Baja",academico!$AA$35="Menor"),CONCATENATE("R5C",academico!$O$35),"")</f>
        <v/>
      </c>
      <c r="R50" s="77" t="str">
        <f>IF(AND(academico!$Y$36="Muy Baja",academico!$AA$36="Menor"),CONCATENATE("R5C",academico!$O$36),"")</f>
        <v/>
      </c>
      <c r="S50" s="77" t="str">
        <f>IF(AND(academico!$Y$37="Muy Baja",academico!$AA$37="Menor"),CONCATENATE("R5C",academico!$O$37),"")</f>
        <v/>
      </c>
      <c r="T50" s="77" t="str">
        <f>IF(AND(academico!$Y$38="Muy Baja",academico!$AA$38="Menor"),CONCATENATE("R5C",academico!$O$38),"")</f>
        <v/>
      </c>
      <c r="U50" s="78" t="str">
        <f>IF(AND(academico!$Y$39="Muy Baja",academico!$AA$39="Menor"),CONCATENATE("R5C",academico!$O$39),"")</f>
        <v/>
      </c>
      <c r="V50" s="67" t="str">
        <f>IF(AND(academico!$Y$34="Muy Baja",academico!$AA$34="Moderado"),CONCATENATE("R5C",academico!$O$34),"")</f>
        <v/>
      </c>
      <c r="W50" s="68" t="str">
        <f>IF(AND(academico!$Y$35="Muy Baja",academico!$AA$35="Moderado"),CONCATENATE("R5C",academico!$O$35),"")</f>
        <v/>
      </c>
      <c r="X50" s="68" t="str">
        <f>IF(AND(academico!$Y$36="Muy Baja",academico!$AA$36="Moderado"),CONCATENATE("R5C",academico!$O$36),"")</f>
        <v/>
      </c>
      <c r="Y50" s="68" t="str">
        <f>IF(AND(academico!$Y$37="Muy Baja",academico!$AA$37="Moderado"),CONCATENATE("R5C",academico!$O$37),"")</f>
        <v/>
      </c>
      <c r="Z50" s="68" t="str">
        <f>IF(AND(academico!$Y$38="Muy Baja",academico!$AA$38="Moderado"),CONCATENATE("R5C",academico!$O$38),"")</f>
        <v/>
      </c>
      <c r="AA50" s="69" t="str">
        <f>IF(AND(academico!$Y$39="Muy Baja",academico!$AA$39="Moderado"),CONCATENATE("R5C",academico!$O$39),"")</f>
        <v/>
      </c>
      <c r="AB50" s="52" t="str">
        <f>IF(AND(academico!$Y$34="Muy Baja",academico!$AA$34="Mayor"),CONCATENATE("R5C",academico!$O$34),"")</f>
        <v/>
      </c>
      <c r="AC50" s="53" t="str">
        <f>IF(AND(academico!$Y$35="Muy Baja",academico!$AA$35="Mayor"),CONCATENATE("R5C",academico!$O$35),"")</f>
        <v/>
      </c>
      <c r="AD50" s="53" t="str">
        <f>IF(AND(academico!$Y$36="Muy Baja",academico!$AA$36="Mayor"),CONCATENATE("R5C",academico!$O$36),"")</f>
        <v/>
      </c>
      <c r="AE50" s="53" t="str">
        <f>IF(AND(academico!$Y$37="Muy Baja",academico!$AA$37="Mayor"),CONCATENATE("R5C",academico!$O$37),"")</f>
        <v/>
      </c>
      <c r="AF50" s="53" t="str">
        <f>IF(AND(academico!$Y$38="Muy Baja",academico!$AA$38="Mayor"),CONCATENATE("R5C",academico!$O$38),"")</f>
        <v/>
      </c>
      <c r="AG50" s="54" t="str">
        <f>IF(AND(academico!$Y$39="Muy Baja",academico!$AA$39="Mayor"),CONCATENATE("R5C",academico!$O$39),"")</f>
        <v/>
      </c>
      <c r="AH50" s="55" t="str">
        <f>IF(AND(academico!$Y$34="Muy Baja",academico!$AA$34="Catastrófico"),CONCATENATE("R5C",academico!$O$34),"")</f>
        <v/>
      </c>
      <c r="AI50" s="56" t="str">
        <f>IF(AND(academico!$Y$35="Muy Baja",academico!$AA$35="Catastrófico"),CONCATENATE("R5C",academico!$O$35),"")</f>
        <v/>
      </c>
      <c r="AJ50" s="56" t="str">
        <f>IF(AND(academico!$Y$36="Muy Baja",academico!$AA$36="Catastrófico"),CONCATENATE("R5C",academico!$O$36),"")</f>
        <v/>
      </c>
      <c r="AK50" s="56" t="str">
        <f>IF(AND(academico!$Y$37="Muy Baja",academico!$AA$37="Catastrófico"),CONCATENATE("R5C",academico!$O$37),"")</f>
        <v/>
      </c>
      <c r="AL50" s="56" t="str">
        <f>IF(AND(academico!$Y$38="Muy Baja",academico!$AA$38="Catastrófico"),CONCATENATE("R5C",academico!$O$38),"")</f>
        <v/>
      </c>
      <c r="AM50" s="57" t="str">
        <f>IF(AND(academico!$Y$39="Muy Baja",academico!$AA$39="Catastrófico"),CONCATENATE("R5C",academico!$O$39),"")</f>
        <v/>
      </c>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3"/>
      <c r="BU50" s="83"/>
      <c r="BV50" s="83"/>
      <c r="BW50" s="83"/>
      <c r="BX50" s="83"/>
      <c r="BY50" s="83"/>
      <c r="BZ50" s="83"/>
      <c r="CA50" s="83"/>
      <c r="CB50" s="83"/>
    </row>
    <row r="51" spans="1:80" ht="15" customHeight="1" x14ac:dyDescent="0.25">
      <c r="A51" s="83"/>
      <c r="B51" s="286"/>
      <c r="C51" s="286"/>
      <c r="D51" s="287"/>
      <c r="E51" s="327"/>
      <c r="F51" s="328"/>
      <c r="G51" s="328"/>
      <c r="H51" s="328"/>
      <c r="I51" s="329"/>
      <c r="J51" s="76" t="str">
        <f>IF(AND(academico!$Y$40="Muy Baja",academico!$AA$40="Leve"),CONCATENATE("R6C",academico!$O$40),"")</f>
        <v/>
      </c>
      <c r="K51" s="77" t="str">
        <f>IF(AND(academico!$Y$41="Muy Baja",academico!$AA$41="Leve"),CONCATENATE("R6C",academico!$O$41),"")</f>
        <v/>
      </c>
      <c r="L51" s="77" t="str">
        <f>IF(AND(academico!$Y$42="Muy Baja",academico!$AA$42="Leve"),CONCATENATE("R6C",academico!$O$42),"")</f>
        <v/>
      </c>
      <c r="M51" s="77" t="str">
        <f>IF(AND(academico!$Y$43="Muy Baja",academico!$AA$43="Leve"),CONCATENATE("R6C",academico!$O$43),"")</f>
        <v/>
      </c>
      <c r="N51" s="77" t="str">
        <f>IF(AND(academico!$Y$44="Muy Baja",academico!$AA$44="Leve"),CONCATENATE("R6C",academico!$O$44),"")</f>
        <v/>
      </c>
      <c r="O51" s="78" t="str">
        <f>IF(AND(academico!$Y$45="Muy Baja",academico!$AA$45="Leve"),CONCATENATE("R6C",academico!$O$45),"")</f>
        <v/>
      </c>
      <c r="P51" s="76" t="str">
        <f>IF(AND(academico!$Y$40="Muy Baja",academico!$AA$40="Menor"),CONCATENATE("R6C",academico!$O$40),"")</f>
        <v/>
      </c>
      <c r="Q51" s="77" t="str">
        <f>IF(AND(academico!$Y$41="Muy Baja",academico!$AA$41="Menor"),CONCATENATE("R6C",academico!$O$41),"")</f>
        <v/>
      </c>
      <c r="R51" s="77" t="str">
        <f>IF(AND(academico!$Y$42="Muy Baja",academico!$AA$42="Menor"),CONCATENATE("R6C",academico!$O$42),"")</f>
        <v/>
      </c>
      <c r="S51" s="77" t="str">
        <f>IF(AND(academico!$Y$43="Muy Baja",academico!$AA$43="Menor"),CONCATENATE("R6C",academico!$O$43),"")</f>
        <v/>
      </c>
      <c r="T51" s="77" t="str">
        <f>IF(AND(academico!$Y$44="Muy Baja",academico!$AA$44="Menor"),CONCATENATE("R6C",academico!$O$44),"")</f>
        <v/>
      </c>
      <c r="U51" s="78" t="str">
        <f>IF(AND(academico!$Y$45="Muy Baja",academico!$AA$45="Menor"),CONCATENATE("R6C",academico!$O$45),"")</f>
        <v/>
      </c>
      <c r="V51" s="67" t="str">
        <f>IF(AND(academico!$Y$40="Muy Baja",academico!$AA$40="Moderado"),CONCATENATE("R6C",academico!$O$40),"")</f>
        <v/>
      </c>
      <c r="W51" s="68" t="str">
        <f>IF(AND(academico!$Y$41="Muy Baja",academico!$AA$41="Moderado"),CONCATENATE("R6C",academico!$O$41),"")</f>
        <v/>
      </c>
      <c r="X51" s="68" t="str">
        <f>IF(AND(academico!$Y$42="Muy Baja",academico!$AA$42="Moderado"),CONCATENATE("R6C",academico!$O$42),"")</f>
        <v/>
      </c>
      <c r="Y51" s="68" t="str">
        <f>IF(AND(academico!$Y$43="Muy Baja",academico!$AA$43="Moderado"),CONCATENATE("R6C",academico!$O$43),"")</f>
        <v/>
      </c>
      <c r="Z51" s="68" t="str">
        <f>IF(AND(academico!$Y$44="Muy Baja",academico!$AA$44="Moderado"),CONCATENATE("R6C",academico!$O$44),"")</f>
        <v/>
      </c>
      <c r="AA51" s="69" t="str">
        <f>IF(AND(academico!$Y$45="Muy Baja",academico!$AA$45="Moderado"),CONCATENATE("R6C",academico!$O$45),"")</f>
        <v/>
      </c>
      <c r="AB51" s="52" t="str">
        <f>IF(AND(academico!$Y$40="Muy Baja",academico!$AA$40="Mayor"),CONCATENATE("R6C",academico!$O$40),"")</f>
        <v/>
      </c>
      <c r="AC51" s="53" t="str">
        <f>IF(AND(academico!$Y$41="Muy Baja",academico!$AA$41="Mayor"),CONCATENATE("R6C",academico!$O$41),"")</f>
        <v/>
      </c>
      <c r="AD51" s="53" t="str">
        <f>IF(AND(academico!$Y$42="Muy Baja",academico!$AA$42="Mayor"),CONCATENATE("R6C",academico!$O$42),"")</f>
        <v/>
      </c>
      <c r="AE51" s="53" t="str">
        <f>IF(AND(academico!$Y$43="Muy Baja",academico!$AA$43="Mayor"),CONCATENATE("R6C",academico!$O$43),"")</f>
        <v/>
      </c>
      <c r="AF51" s="53" t="str">
        <f>IF(AND(academico!$Y$44="Muy Baja",academico!$AA$44="Mayor"),CONCATENATE("R6C",academico!$O$44),"")</f>
        <v/>
      </c>
      <c r="AG51" s="54" t="str">
        <f>IF(AND(academico!$Y$45="Muy Baja",academico!$AA$45="Mayor"),CONCATENATE("R6C",academico!$O$45),"")</f>
        <v/>
      </c>
      <c r="AH51" s="55" t="str">
        <f>IF(AND(academico!$Y$40="Muy Baja",academico!$AA$40="Catastrófico"),CONCATENATE("R6C",academico!$O$40),"")</f>
        <v/>
      </c>
      <c r="AI51" s="56" t="str">
        <f>IF(AND(academico!$Y$41="Muy Baja",academico!$AA$41="Catastrófico"),CONCATENATE("R6C",academico!$O$41),"")</f>
        <v/>
      </c>
      <c r="AJ51" s="56" t="str">
        <f>IF(AND(academico!$Y$42="Muy Baja",academico!$AA$42="Catastrófico"),CONCATENATE("R6C",academico!$O$42),"")</f>
        <v/>
      </c>
      <c r="AK51" s="56" t="str">
        <f>IF(AND(academico!$Y$43="Muy Baja",academico!$AA$43="Catastrófico"),CONCATENATE("R6C",academico!$O$43),"")</f>
        <v/>
      </c>
      <c r="AL51" s="56" t="str">
        <f>IF(AND(academico!$Y$44="Muy Baja",academico!$AA$44="Catastrófico"),CONCATENATE("R6C",academico!$O$44),"")</f>
        <v/>
      </c>
      <c r="AM51" s="57" t="str">
        <f>IF(AND(academico!$Y$45="Muy Baja",academico!$AA$45="Catastrófico"),CONCATENATE("R6C",academico!$O$45),"")</f>
        <v/>
      </c>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3"/>
      <c r="BU51" s="83"/>
      <c r="BV51" s="83"/>
      <c r="BW51" s="83"/>
      <c r="BX51" s="83"/>
      <c r="BY51" s="83"/>
      <c r="BZ51" s="83"/>
      <c r="CA51" s="83"/>
      <c r="CB51" s="83"/>
    </row>
    <row r="52" spans="1:80" ht="15" customHeight="1" x14ac:dyDescent="0.25">
      <c r="A52" s="83"/>
      <c r="B52" s="286"/>
      <c r="C52" s="286"/>
      <c r="D52" s="287"/>
      <c r="E52" s="327"/>
      <c r="F52" s="328"/>
      <c r="G52" s="328"/>
      <c r="H52" s="328"/>
      <c r="I52" s="329"/>
      <c r="J52" s="76" t="str">
        <f>IF(AND(academico!$Y$46="Muy Baja",academico!$AA$46="Leve"),CONCATENATE("R7C",academico!$O$46),"")</f>
        <v/>
      </c>
      <c r="K52" s="77" t="str">
        <f>IF(AND(academico!$Y$47="Muy Baja",academico!$AA$47="Leve"),CONCATENATE("R7C",academico!$O$47),"")</f>
        <v/>
      </c>
      <c r="L52" s="77" t="str">
        <f>IF(AND(academico!$Y$48="Muy Baja",academico!$AA$48="Leve"),CONCATENATE("R7C",academico!$O$48),"")</f>
        <v/>
      </c>
      <c r="M52" s="77" t="str">
        <f>IF(AND(academico!$Y$49="Muy Baja",academico!$AA$49="Leve"),CONCATENATE("R7C",academico!$O$49),"")</f>
        <v/>
      </c>
      <c r="N52" s="77" t="str">
        <f>IF(AND(academico!$Y$50="Muy Baja",academico!$AA$50="Leve"),CONCATENATE("R7C",academico!$O$50),"")</f>
        <v/>
      </c>
      <c r="O52" s="78" t="str">
        <f>IF(AND(academico!$Y$51="Muy Baja",academico!$AA$51="Leve"),CONCATENATE("R7C",academico!$O$51),"")</f>
        <v/>
      </c>
      <c r="P52" s="76" t="str">
        <f>IF(AND(academico!$Y$46="Muy Baja",academico!$AA$46="Menor"),CONCATENATE("R7C",academico!$O$46),"")</f>
        <v/>
      </c>
      <c r="Q52" s="77" t="str">
        <f>IF(AND(academico!$Y$47="Muy Baja",academico!$AA$47="Menor"),CONCATENATE("R7C",academico!$O$47),"")</f>
        <v/>
      </c>
      <c r="R52" s="77" t="str">
        <f>IF(AND(academico!$Y$48="Muy Baja",academico!$AA$48="Menor"),CONCATENATE("R7C",academico!$O$48),"")</f>
        <v/>
      </c>
      <c r="S52" s="77" t="str">
        <f>IF(AND(academico!$Y$49="Muy Baja",academico!$AA$49="Menor"),CONCATENATE("R7C",academico!$O$49),"")</f>
        <v/>
      </c>
      <c r="T52" s="77" t="str">
        <f>IF(AND(academico!$Y$50="Muy Baja",academico!$AA$50="Menor"),CONCATENATE("R7C",academico!$O$50),"")</f>
        <v/>
      </c>
      <c r="U52" s="78" t="str">
        <f>IF(AND(academico!$Y$51="Muy Baja",academico!$AA$51="Menor"),CONCATENATE("R7C",academico!$O$51),"")</f>
        <v/>
      </c>
      <c r="V52" s="67" t="str">
        <f>IF(AND(academico!$Y$46="Muy Baja",academico!$AA$46="Moderado"),CONCATENATE("R7C",academico!$O$46),"")</f>
        <v/>
      </c>
      <c r="W52" s="68" t="str">
        <f>IF(AND(academico!$Y$47="Muy Baja",academico!$AA$47="Moderado"),CONCATENATE("R7C",academico!$O$47),"")</f>
        <v/>
      </c>
      <c r="X52" s="68" t="str">
        <f>IF(AND(academico!$Y$48="Muy Baja",academico!$AA$48="Moderado"),CONCATENATE("R7C",academico!$O$48),"")</f>
        <v/>
      </c>
      <c r="Y52" s="68" t="str">
        <f>IF(AND(academico!$Y$49="Muy Baja",academico!$AA$49="Moderado"),CONCATENATE("R7C",academico!$O$49),"")</f>
        <v/>
      </c>
      <c r="Z52" s="68" t="str">
        <f>IF(AND(academico!$Y$50="Muy Baja",academico!$AA$50="Moderado"),CONCATENATE("R7C",academico!$O$50),"")</f>
        <v/>
      </c>
      <c r="AA52" s="69" t="str">
        <f>IF(AND(academico!$Y$51="Muy Baja",academico!$AA$51="Moderado"),CONCATENATE("R7C",academico!$O$51),"")</f>
        <v/>
      </c>
      <c r="AB52" s="52" t="str">
        <f>IF(AND(academico!$Y$46="Muy Baja",academico!$AA$46="Mayor"),CONCATENATE("R7C",academico!$O$46),"")</f>
        <v/>
      </c>
      <c r="AC52" s="53" t="str">
        <f>IF(AND(academico!$Y$47="Muy Baja",academico!$AA$47="Mayor"),CONCATENATE("R7C",academico!$O$47),"")</f>
        <v/>
      </c>
      <c r="AD52" s="53" t="str">
        <f>IF(AND(academico!$Y$48="Muy Baja",academico!$AA$48="Mayor"),CONCATENATE("R7C",academico!$O$48),"")</f>
        <v/>
      </c>
      <c r="AE52" s="53" t="str">
        <f>IF(AND(academico!$Y$49="Muy Baja",academico!$AA$49="Mayor"),CONCATENATE("R7C",academico!$O$49),"")</f>
        <v/>
      </c>
      <c r="AF52" s="53" t="str">
        <f>IF(AND(academico!$Y$50="Muy Baja",academico!$AA$50="Mayor"),CONCATENATE("R7C",academico!$O$50),"")</f>
        <v/>
      </c>
      <c r="AG52" s="54" t="str">
        <f>IF(AND(academico!$Y$51="Muy Baja",academico!$AA$51="Mayor"),CONCATENATE("R7C",academico!$O$51),"")</f>
        <v/>
      </c>
      <c r="AH52" s="55" t="str">
        <f>IF(AND(academico!$Y$46="Muy Baja",academico!$AA$46="Catastrófico"),CONCATENATE("R7C",academico!$O$46),"")</f>
        <v/>
      </c>
      <c r="AI52" s="56" t="str">
        <f>IF(AND(academico!$Y$47="Muy Baja",academico!$AA$47="Catastrófico"),CONCATENATE("R7C",academico!$O$47),"")</f>
        <v/>
      </c>
      <c r="AJ52" s="56" t="str">
        <f>IF(AND(academico!$Y$48="Muy Baja",academico!$AA$48="Catastrófico"),CONCATENATE("R7C",academico!$O$48),"")</f>
        <v/>
      </c>
      <c r="AK52" s="56" t="str">
        <f>IF(AND(academico!$Y$49="Muy Baja",academico!$AA$49="Catastrófico"),CONCATENATE("R7C",academico!$O$49),"")</f>
        <v/>
      </c>
      <c r="AL52" s="56" t="str">
        <f>IF(AND(academico!$Y$50="Muy Baja",academico!$AA$50="Catastrófico"),CONCATENATE("R7C",academico!$O$50),"")</f>
        <v/>
      </c>
      <c r="AM52" s="57" t="str">
        <f>IF(AND(academico!$Y$51="Muy Baja",academico!$AA$51="Catastrófico"),CONCATENATE("R7C",academico!$O$51),"")</f>
        <v/>
      </c>
      <c r="AN52" s="83"/>
      <c r="AO52" s="83"/>
      <c r="AP52" s="83"/>
      <c r="AQ52" s="83"/>
      <c r="AR52" s="83"/>
      <c r="AS52" s="83"/>
      <c r="AT52" s="83"/>
      <c r="AU52" s="83"/>
      <c r="AV52" s="83"/>
      <c r="AW52" s="83"/>
      <c r="AX52" s="83"/>
      <c r="AY52" s="83"/>
      <c r="AZ52" s="83"/>
      <c r="BA52" s="83"/>
      <c r="BB52" s="83"/>
      <c r="BC52" s="83"/>
      <c r="BD52" s="83"/>
      <c r="BE52" s="83"/>
      <c r="BF52" s="83"/>
      <c r="BG52" s="83"/>
      <c r="BH52" s="83"/>
      <c r="BI52" s="83"/>
      <c r="BJ52" s="83"/>
      <c r="BK52" s="83"/>
      <c r="BL52" s="83"/>
      <c r="BM52" s="83"/>
      <c r="BN52" s="83"/>
      <c r="BO52" s="83"/>
      <c r="BP52" s="83"/>
      <c r="BQ52" s="83"/>
      <c r="BR52" s="83"/>
      <c r="BS52" s="83"/>
      <c r="BT52" s="83"/>
      <c r="BU52" s="83"/>
      <c r="BV52" s="83"/>
      <c r="BW52" s="83"/>
      <c r="BX52" s="83"/>
      <c r="BY52" s="83"/>
      <c r="BZ52" s="83"/>
      <c r="CA52" s="83"/>
      <c r="CB52" s="83"/>
    </row>
    <row r="53" spans="1:80" ht="15" customHeight="1" x14ac:dyDescent="0.25">
      <c r="A53" s="83"/>
      <c r="B53" s="286"/>
      <c r="C53" s="286"/>
      <c r="D53" s="287"/>
      <c r="E53" s="327"/>
      <c r="F53" s="328"/>
      <c r="G53" s="328"/>
      <c r="H53" s="328"/>
      <c r="I53" s="329"/>
      <c r="J53" s="76" t="str">
        <f>IF(AND(academico!$Y$52="Muy Baja",academico!$AA$52="Leve"),CONCATENATE("R8C",academico!$O$52),"")</f>
        <v/>
      </c>
      <c r="K53" s="77" t="str">
        <f>IF(AND(academico!$Y$53="Muy Baja",academico!$AA$53="Leve"),CONCATENATE("R8C",academico!$O$53),"")</f>
        <v/>
      </c>
      <c r="L53" s="77" t="str">
        <f>IF(AND(academico!$Y$54="Muy Baja",academico!$AA$54="Leve"),CONCATENATE("R8C",academico!$O$54),"")</f>
        <v/>
      </c>
      <c r="M53" s="77" t="str">
        <f>IF(AND(academico!$Y$55="Muy Baja",academico!$AA$55="Leve"),CONCATENATE("R8C",academico!$O$55),"")</f>
        <v/>
      </c>
      <c r="N53" s="77" t="str">
        <f>IF(AND(academico!$Y$56="Muy Baja",academico!$AA$56="Leve"),CONCATENATE("R8C",academico!$O$56),"")</f>
        <v/>
      </c>
      <c r="O53" s="78" t="str">
        <f>IF(AND(academico!$Y$57="Muy Baja",academico!$AA$57="Leve"),CONCATENATE("R8C",academico!$O$57),"")</f>
        <v/>
      </c>
      <c r="P53" s="76" t="str">
        <f>IF(AND(academico!$Y$52="Muy Baja",academico!$AA$52="Menor"),CONCATENATE("R8C",academico!$O$52),"")</f>
        <v/>
      </c>
      <c r="Q53" s="77" t="str">
        <f>IF(AND(academico!$Y$53="Muy Baja",academico!$AA$53="Menor"),CONCATENATE("R8C",academico!$O$53),"")</f>
        <v/>
      </c>
      <c r="R53" s="77" t="str">
        <f>IF(AND(academico!$Y$54="Muy Baja",academico!$AA$54="Menor"),CONCATENATE("R8C",academico!$O$54),"")</f>
        <v/>
      </c>
      <c r="S53" s="77" t="str">
        <f>IF(AND(academico!$Y$55="Muy Baja",academico!$AA$55="Menor"),CONCATENATE("R8C",academico!$O$55),"")</f>
        <v/>
      </c>
      <c r="T53" s="77" t="str">
        <f>IF(AND(academico!$Y$56="Muy Baja",academico!$AA$56="Menor"),CONCATENATE("R8C",academico!$O$56),"")</f>
        <v/>
      </c>
      <c r="U53" s="78" t="str">
        <f>IF(AND(academico!$Y$57="Muy Baja",academico!$AA$57="Menor"),CONCATENATE("R8C",academico!$O$57),"")</f>
        <v/>
      </c>
      <c r="V53" s="67" t="str">
        <f>IF(AND(academico!$Y$52="Muy Baja",academico!$AA$52="Moderado"),CONCATENATE("R8C",academico!$O$52),"")</f>
        <v/>
      </c>
      <c r="W53" s="68" t="str">
        <f>IF(AND(academico!$Y$53="Muy Baja",academico!$AA$53="Moderado"),CONCATENATE("R8C",academico!$O$53),"")</f>
        <v/>
      </c>
      <c r="X53" s="68" t="str">
        <f>IF(AND(academico!$Y$54="Muy Baja",academico!$AA$54="Moderado"),CONCATENATE("R8C",academico!$O$54),"")</f>
        <v/>
      </c>
      <c r="Y53" s="68" t="str">
        <f>IF(AND(academico!$Y$55="Muy Baja",academico!$AA$55="Moderado"),CONCATENATE("R8C",academico!$O$55),"")</f>
        <v/>
      </c>
      <c r="Z53" s="68" t="str">
        <f>IF(AND(academico!$Y$56="Muy Baja",academico!$AA$56="Moderado"),CONCATENATE("R8C",academico!$O$56),"")</f>
        <v/>
      </c>
      <c r="AA53" s="69" t="str">
        <f>IF(AND(academico!$Y$57="Muy Baja",academico!$AA$57="Moderado"),CONCATENATE("R8C",academico!$O$57),"")</f>
        <v/>
      </c>
      <c r="AB53" s="52" t="str">
        <f>IF(AND(academico!$Y$52="Muy Baja",academico!$AA$52="Mayor"),CONCATENATE("R8C",academico!$O$52),"")</f>
        <v/>
      </c>
      <c r="AC53" s="53" t="str">
        <f>IF(AND(academico!$Y$53="Muy Baja",academico!$AA$53="Mayor"),CONCATENATE("R8C",academico!$O$53),"")</f>
        <v/>
      </c>
      <c r="AD53" s="53" t="str">
        <f>IF(AND(academico!$Y$54="Muy Baja",academico!$AA$54="Mayor"),CONCATENATE("R8C",academico!$O$54),"")</f>
        <v/>
      </c>
      <c r="AE53" s="53" t="str">
        <f>IF(AND(academico!$Y$55="Muy Baja",academico!$AA$55="Mayor"),CONCATENATE("R8C",academico!$O$55),"")</f>
        <v/>
      </c>
      <c r="AF53" s="53" t="str">
        <f>IF(AND(academico!$Y$56="Muy Baja",academico!$AA$56="Mayor"),CONCATENATE("R8C",academico!$O$56),"")</f>
        <v/>
      </c>
      <c r="AG53" s="54" t="str">
        <f>IF(AND(academico!$Y$57="Muy Baja",academico!$AA$57="Mayor"),CONCATENATE("R8C",academico!$O$57),"")</f>
        <v/>
      </c>
      <c r="AH53" s="55" t="str">
        <f>IF(AND(academico!$Y$52="Muy Baja",academico!$AA$52="Catastrófico"),CONCATENATE("R8C",academico!$O$52),"")</f>
        <v/>
      </c>
      <c r="AI53" s="56" t="str">
        <f>IF(AND(academico!$Y$53="Muy Baja",academico!$AA$53="Catastrófico"),CONCATENATE("R8C",academico!$O$53),"")</f>
        <v/>
      </c>
      <c r="AJ53" s="56" t="str">
        <f>IF(AND(academico!$Y$54="Muy Baja",academico!$AA$54="Catastrófico"),CONCATENATE("R8C",academico!$O$54),"")</f>
        <v/>
      </c>
      <c r="AK53" s="56" t="str">
        <f>IF(AND(academico!$Y$55="Muy Baja",academico!$AA$55="Catastrófico"),CONCATENATE("R8C",academico!$O$55),"")</f>
        <v/>
      </c>
      <c r="AL53" s="56" t="str">
        <f>IF(AND(academico!$Y$56="Muy Baja",academico!$AA$56="Catastrófico"),CONCATENATE("R8C",academico!$O$56),"")</f>
        <v/>
      </c>
      <c r="AM53" s="57" t="str">
        <f>IF(AND(academico!$Y$57="Muy Baja",academico!$AA$57="Catastrófico"),CONCATENATE("R8C",academico!$O$57),"")</f>
        <v/>
      </c>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3"/>
      <c r="BU53" s="83"/>
      <c r="BV53" s="83"/>
      <c r="BW53" s="83"/>
      <c r="BX53" s="83"/>
      <c r="BY53" s="83"/>
      <c r="BZ53" s="83"/>
      <c r="CA53" s="83"/>
      <c r="CB53" s="83"/>
    </row>
    <row r="54" spans="1:80" ht="15" customHeight="1" x14ac:dyDescent="0.25">
      <c r="A54" s="83"/>
      <c r="B54" s="286"/>
      <c r="C54" s="286"/>
      <c r="D54" s="287"/>
      <c r="E54" s="327"/>
      <c r="F54" s="328"/>
      <c r="G54" s="328"/>
      <c r="H54" s="328"/>
      <c r="I54" s="329"/>
      <c r="J54" s="76" t="str">
        <f>IF(AND(academico!$Y$58="Muy Baja",academico!$AA$58="Leve"),CONCATENATE("R9C",academico!$O$58),"")</f>
        <v/>
      </c>
      <c r="K54" s="77" t="str">
        <f>IF(AND(academico!$Y$59="Muy Baja",academico!$AA$59="Leve"),CONCATENATE("R9C",academico!$O$59),"")</f>
        <v/>
      </c>
      <c r="L54" s="77" t="str">
        <f>IF(AND(academico!$Y$60="Muy Baja",academico!$AA$60="Leve"),CONCATENATE("R9C",academico!$O$60),"")</f>
        <v/>
      </c>
      <c r="M54" s="77" t="str">
        <f>IF(AND(academico!$Y$61="Muy Baja",academico!$AA$61="Leve"),CONCATENATE("R9C",academico!$O$61),"")</f>
        <v/>
      </c>
      <c r="N54" s="77" t="str">
        <f>IF(AND(academico!$Y$62="Muy Baja",academico!$AA$62="Leve"),CONCATENATE("R9C",academico!$O$62),"")</f>
        <v/>
      </c>
      <c r="O54" s="78" t="str">
        <f>IF(AND(academico!$Y$63="Muy Baja",academico!$AA$63="Leve"),CONCATENATE("R9C",academico!$O$63),"")</f>
        <v/>
      </c>
      <c r="P54" s="76" t="str">
        <f>IF(AND(academico!$Y$58="Muy Baja",academico!$AA$58="Menor"),CONCATENATE("R9C",academico!$O$58),"")</f>
        <v/>
      </c>
      <c r="Q54" s="77" t="str">
        <f>IF(AND(academico!$Y$59="Muy Baja",academico!$AA$59="Menor"),CONCATENATE("R9C",academico!$O$59),"")</f>
        <v/>
      </c>
      <c r="R54" s="77" t="str">
        <f>IF(AND(academico!$Y$60="Muy Baja",academico!$AA$60="Menor"),CONCATENATE("R9C",academico!$O$60),"")</f>
        <v/>
      </c>
      <c r="S54" s="77" t="str">
        <f>IF(AND(academico!$Y$61="Muy Baja",academico!$AA$61="Menor"),CONCATENATE("R9C",academico!$O$61),"")</f>
        <v/>
      </c>
      <c r="T54" s="77" t="str">
        <f>IF(AND(academico!$Y$62="Muy Baja",academico!$AA$62="Menor"),CONCATENATE("R9C",academico!$O$62),"")</f>
        <v/>
      </c>
      <c r="U54" s="78" t="str">
        <f>IF(AND(academico!$Y$63="Muy Baja",academico!$AA$63="Menor"),CONCATENATE("R9C",academico!$O$63),"")</f>
        <v/>
      </c>
      <c r="V54" s="67" t="str">
        <f>IF(AND(academico!$Y$58="Muy Baja",academico!$AA$58="Moderado"),CONCATENATE("R9C",academico!$O$58),"")</f>
        <v/>
      </c>
      <c r="W54" s="68" t="str">
        <f>IF(AND(academico!$Y$59="Muy Baja",academico!$AA$59="Moderado"),CONCATENATE("R9C",academico!$O$59),"")</f>
        <v/>
      </c>
      <c r="X54" s="68" t="str">
        <f>IF(AND(academico!$Y$60="Muy Baja",academico!$AA$60="Moderado"),CONCATENATE("R9C",academico!$O$60),"")</f>
        <v/>
      </c>
      <c r="Y54" s="68" t="str">
        <f>IF(AND(academico!$Y$61="Muy Baja",academico!$AA$61="Moderado"),CONCATENATE("R9C",academico!$O$61),"")</f>
        <v/>
      </c>
      <c r="Z54" s="68" t="str">
        <f>IF(AND(academico!$Y$62="Muy Baja",academico!$AA$62="Moderado"),CONCATENATE("R9C",academico!$O$62),"")</f>
        <v/>
      </c>
      <c r="AA54" s="69" t="str">
        <f>IF(AND(academico!$Y$63="Muy Baja",academico!$AA$63="Moderado"),CONCATENATE("R9C",academico!$O$63),"")</f>
        <v/>
      </c>
      <c r="AB54" s="52" t="str">
        <f>IF(AND(academico!$Y$58="Muy Baja",academico!$AA$58="Mayor"),CONCATENATE("R9C",academico!$O$58),"")</f>
        <v/>
      </c>
      <c r="AC54" s="53" t="str">
        <f>IF(AND(academico!$Y$59="Muy Baja",academico!$AA$59="Mayor"),CONCATENATE("R9C",academico!$O$59),"")</f>
        <v/>
      </c>
      <c r="AD54" s="53" t="str">
        <f>IF(AND(academico!$Y$60="Muy Baja",academico!$AA$60="Mayor"),CONCATENATE("R9C",academico!$O$60),"")</f>
        <v/>
      </c>
      <c r="AE54" s="53" t="str">
        <f>IF(AND(academico!$Y$61="Muy Baja",academico!$AA$61="Mayor"),CONCATENATE("R9C",academico!$O$61),"")</f>
        <v/>
      </c>
      <c r="AF54" s="53" t="str">
        <f>IF(AND(academico!$Y$62="Muy Baja",academico!$AA$62="Mayor"),CONCATENATE("R9C",academico!$O$62),"")</f>
        <v/>
      </c>
      <c r="AG54" s="54" t="str">
        <f>IF(AND(academico!$Y$63="Muy Baja",academico!$AA$63="Mayor"),CONCATENATE("R9C",academico!$O$63),"")</f>
        <v/>
      </c>
      <c r="AH54" s="55" t="str">
        <f>IF(AND(academico!$Y$58="Muy Baja",academico!$AA$58="Catastrófico"),CONCATENATE("R9C",academico!$O$58),"")</f>
        <v/>
      </c>
      <c r="AI54" s="56" t="str">
        <f>IF(AND(academico!$Y$59="Muy Baja",academico!$AA$59="Catastrófico"),CONCATENATE("R9C",academico!$O$59),"")</f>
        <v/>
      </c>
      <c r="AJ54" s="56" t="str">
        <f>IF(AND(academico!$Y$60="Muy Baja",academico!$AA$60="Catastrófico"),CONCATENATE("R9C",academico!$O$60),"")</f>
        <v/>
      </c>
      <c r="AK54" s="56" t="str">
        <f>IF(AND(academico!$Y$61="Muy Baja",academico!$AA$61="Catastrófico"),CONCATENATE("R9C",academico!$O$61),"")</f>
        <v/>
      </c>
      <c r="AL54" s="56" t="str">
        <f>IF(AND(academico!$Y$62="Muy Baja",academico!$AA$62="Catastrófico"),CONCATENATE("R9C",academico!$O$62),"")</f>
        <v/>
      </c>
      <c r="AM54" s="57" t="str">
        <f>IF(AND(academico!$Y$63="Muy Baja",academico!$AA$63="Catastrófico"),CONCATENATE("R9C",academico!$O$63),"")</f>
        <v/>
      </c>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3"/>
      <c r="BU54" s="83"/>
      <c r="BV54" s="83"/>
      <c r="BW54" s="83"/>
      <c r="BX54" s="83"/>
      <c r="BY54" s="83"/>
      <c r="BZ54" s="83"/>
      <c r="CA54" s="83"/>
      <c r="CB54" s="83"/>
    </row>
    <row r="55" spans="1:80" ht="15.75" customHeight="1" thickBot="1" x14ac:dyDescent="0.3">
      <c r="A55" s="83"/>
      <c r="B55" s="286"/>
      <c r="C55" s="286"/>
      <c r="D55" s="287"/>
      <c r="E55" s="330"/>
      <c r="F55" s="331"/>
      <c r="G55" s="331"/>
      <c r="H55" s="331"/>
      <c r="I55" s="332"/>
      <c r="J55" s="79" t="str">
        <f>IF(AND(academico!$Y$64="Muy Baja",academico!$AA$64="Leve"),CONCATENATE("R10C",academico!$O$64),"")</f>
        <v/>
      </c>
      <c r="K55" s="80" t="str">
        <f>IF(AND(academico!$Y$65="Muy Baja",academico!$AA$65="Leve"),CONCATENATE("R10C",academico!$O$65),"")</f>
        <v/>
      </c>
      <c r="L55" s="80" t="str">
        <f>IF(AND(academico!$Y$66="Muy Baja",academico!$AA$66="Leve"),CONCATENATE("R10C",academico!$O$66),"")</f>
        <v/>
      </c>
      <c r="M55" s="80" t="str">
        <f>IF(AND(academico!$Y$67="Muy Baja",academico!$AA$67="Leve"),CONCATENATE("R10C",academico!$O$67),"")</f>
        <v/>
      </c>
      <c r="N55" s="80" t="str">
        <f>IF(AND(academico!$Y$68="Muy Baja",academico!$AA$68="Leve"),CONCATENATE("R10C",academico!$O$68),"")</f>
        <v/>
      </c>
      <c r="O55" s="81" t="str">
        <f>IF(AND(academico!$Y$69="Muy Baja",academico!$AA$69="Leve"),CONCATENATE("R10C",academico!$O$69),"")</f>
        <v/>
      </c>
      <c r="P55" s="79" t="str">
        <f>IF(AND(academico!$Y$64="Muy Baja",academico!$AA$64="Menor"),CONCATENATE("R10C",academico!$O$64),"")</f>
        <v/>
      </c>
      <c r="Q55" s="80" t="str">
        <f>IF(AND(academico!$Y$65="Muy Baja",academico!$AA$65="Menor"),CONCATENATE("R10C",academico!$O$65),"")</f>
        <v/>
      </c>
      <c r="R55" s="80" t="str">
        <f>IF(AND(academico!$Y$66="Muy Baja",academico!$AA$66="Menor"),CONCATENATE("R10C",academico!$O$66),"")</f>
        <v/>
      </c>
      <c r="S55" s="80" t="str">
        <f>IF(AND(academico!$Y$67="Muy Baja",academico!$AA$67="Menor"),CONCATENATE("R10C",academico!$O$67),"")</f>
        <v/>
      </c>
      <c r="T55" s="80" t="str">
        <f>IF(AND(academico!$Y$68="Muy Baja",academico!$AA$68="Menor"),CONCATENATE("R10C",academico!$O$68),"")</f>
        <v/>
      </c>
      <c r="U55" s="81" t="str">
        <f>IF(AND(academico!$Y$69="Muy Baja",academico!$AA$69="Menor"),CONCATENATE("R10C",academico!$O$69),"")</f>
        <v/>
      </c>
      <c r="V55" s="70" t="str">
        <f>IF(AND(academico!$Y$64="Muy Baja",academico!$AA$64="Moderado"),CONCATENATE("R10C",academico!$O$64),"")</f>
        <v/>
      </c>
      <c r="W55" s="71" t="str">
        <f>IF(AND(academico!$Y$65="Muy Baja",academico!$AA$65="Moderado"),CONCATENATE("R10C",academico!$O$65),"")</f>
        <v/>
      </c>
      <c r="X55" s="71" t="str">
        <f>IF(AND(academico!$Y$66="Muy Baja",academico!$AA$66="Moderado"),CONCATENATE("R10C",academico!$O$66),"")</f>
        <v/>
      </c>
      <c r="Y55" s="71" t="str">
        <f>IF(AND(academico!$Y$67="Muy Baja",academico!$AA$67="Moderado"),CONCATENATE("R10C",academico!$O$67),"")</f>
        <v/>
      </c>
      <c r="Z55" s="71" t="str">
        <f>IF(AND(academico!$Y$68="Muy Baja",academico!$AA$68="Moderado"),CONCATENATE("R10C",academico!$O$68),"")</f>
        <v/>
      </c>
      <c r="AA55" s="72" t="str">
        <f>IF(AND(academico!$Y$69="Muy Baja",academico!$AA$69="Moderado"),CONCATENATE("R10C",academico!$O$69),"")</f>
        <v/>
      </c>
      <c r="AB55" s="58" t="str">
        <f>IF(AND(academico!$Y$64="Muy Baja",academico!$AA$64="Mayor"),CONCATENATE("R10C",academico!$O$64),"")</f>
        <v/>
      </c>
      <c r="AC55" s="59" t="str">
        <f>IF(AND(academico!$Y$65="Muy Baja",academico!$AA$65="Mayor"),CONCATENATE("R10C",academico!$O$65),"")</f>
        <v/>
      </c>
      <c r="AD55" s="59" t="str">
        <f>IF(AND(academico!$Y$66="Muy Baja",academico!$AA$66="Mayor"),CONCATENATE("R10C",academico!$O$66),"")</f>
        <v/>
      </c>
      <c r="AE55" s="59" t="str">
        <f>IF(AND(academico!$Y$67="Muy Baja",academico!$AA$67="Mayor"),CONCATENATE("R10C",academico!$O$67),"")</f>
        <v/>
      </c>
      <c r="AF55" s="59" t="str">
        <f>IF(AND(academico!$Y$68="Muy Baja",academico!$AA$68="Mayor"),CONCATENATE("R10C",academico!$O$68),"")</f>
        <v/>
      </c>
      <c r="AG55" s="60" t="str">
        <f>IF(AND(academico!$Y$69="Muy Baja",academico!$AA$69="Mayor"),CONCATENATE("R10C",academico!$O$69),"")</f>
        <v/>
      </c>
      <c r="AH55" s="61" t="str">
        <f>IF(AND(academico!$Y$64="Muy Baja",academico!$AA$64="Catastrófico"),CONCATENATE("R10C",academico!$O$64),"")</f>
        <v/>
      </c>
      <c r="AI55" s="62" t="str">
        <f>IF(AND(academico!$Y$65="Muy Baja",academico!$AA$65="Catastrófico"),CONCATENATE("R10C",academico!$O$65),"")</f>
        <v/>
      </c>
      <c r="AJ55" s="62" t="str">
        <f>IF(AND(academico!$Y$66="Muy Baja",academico!$AA$66="Catastrófico"),CONCATENATE("R10C",academico!$O$66),"")</f>
        <v/>
      </c>
      <c r="AK55" s="62" t="str">
        <f>IF(AND(academico!$Y$67="Muy Baja",academico!$AA$67="Catastrófico"),CONCATENATE("R10C",academico!$O$67),"")</f>
        <v/>
      </c>
      <c r="AL55" s="62" t="str">
        <f>IF(AND(academico!$Y$68="Muy Baja",academico!$AA$68="Catastrófico"),CONCATENATE("R10C",academico!$O$68),"")</f>
        <v/>
      </c>
      <c r="AM55" s="63" t="str">
        <f>IF(AND(academico!$Y$69="Muy Baja",academico!$AA$69="Catastrófico"),CONCATENATE("R10C",academico!$O$69),"")</f>
        <v/>
      </c>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83"/>
      <c r="BR55" s="83"/>
      <c r="BS55" s="83"/>
      <c r="BT55" s="83"/>
      <c r="BU55" s="83"/>
      <c r="BV55" s="83"/>
      <c r="BW55" s="83"/>
      <c r="BX55" s="83"/>
      <c r="BY55" s="83"/>
      <c r="BZ55" s="83"/>
      <c r="CA55" s="83"/>
      <c r="CB55" s="83"/>
    </row>
    <row r="56" spans="1:80" x14ac:dyDescent="0.25">
      <c r="A56" s="83"/>
      <c r="B56" s="83"/>
      <c r="C56" s="83"/>
      <c r="D56" s="83"/>
      <c r="E56" s="83"/>
      <c r="F56" s="83"/>
      <c r="G56" s="83"/>
      <c r="H56" s="83"/>
      <c r="I56" s="83"/>
      <c r="J56" s="324" t="s">
        <v>112</v>
      </c>
      <c r="K56" s="325"/>
      <c r="L56" s="325"/>
      <c r="M56" s="325"/>
      <c r="N56" s="325"/>
      <c r="O56" s="326"/>
      <c r="P56" s="324" t="s">
        <v>111</v>
      </c>
      <c r="Q56" s="325"/>
      <c r="R56" s="325"/>
      <c r="S56" s="325"/>
      <c r="T56" s="325"/>
      <c r="U56" s="326"/>
      <c r="V56" s="324" t="s">
        <v>110</v>
      </c>
      <c r="W56" s="325"/>
      <c r="X56" s="325"/>
      <c r="Y56" s="325"/>
      <c r="Z56" s="325"/>
      <c r="AA56" s="326"/>
      <c r="AB56" s="324" t="s">
        <v>109</v>
      </c>
      <c r="AC56" s="333"/>
      <c r="AD56" s="325"/>
      <c r="AE56" s="325"/>
      <c r="AF56" s="325"/>
      <c r="AG56" s="326"/>
      <c r="AH56" s="324" t="s">
        <v>108</v>
      </c>
      <c r="AI56" s="325"/>
      <c r="AJ56" s="325"/>
      <c r="AK56" s="325"/>
      <c r="AL56" s="325"/>
      <c r="AM56" s="326"/>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3"/>
      <c r="BU56" s="83"/>
      <c r="BV56" s="83"/>
      <c r="BW56" s="83"/>
      <c r="BX56" s="83"/>
      <c r="BY56" s="83"/>
      <c r="BZ56" s="83"/>
      <c r="CA56" s="83"/>
      <c r="CB56" s="83"/>
    </row>
    <row r="57" spans="1:80" x14ac:dyDescent="0.25">
      <c r="A57" s="83"/>
      <c r="B57" s="83"/>
      <c r="C57" s="83"/>
      <c r="D57" s="83"/>
      <c r="E57" s="83"/>
      <c r="F57" s="83"/>
      <c r="G57" s="83"/>
      <c r="H57" s="83"/>
      <c r="I57" s="83"/>
      <c r="J57" s="327"/>
      <c r="K57" s="328"/>
      <c r="L57" s="328"/>
      <c r="M57" s="328"/>
      <c r="N57" s="328"/>
      <c r="O57" s="329"/>
      <c r="P57" s="327"/>
      <c r="Q57" s="328"/>
      <c r="R57" s="328"/>
      <c r="S57" s="328"/>
      <c r="T57" s="328"/>
      <c r="U57" s="329"/>
      <c r="V57" s="327"/>
      <c r="W57" s="328"/>
      <c r="X57" s="328"/>
      <c r="Y57" s="328"/>
      <c r="Z57" s="328"/>
      <c r="AA57" s="329"/>
      <c r="AB57" s="327"/>
      <c r="AC57" s="328"/>
      <c r="AD57" s="328"/>
      <c r="AE57" s="328"/>
      <c r="AF57" s="328"/>
      <c r="AG57" s="329"/>
      <c r="AH57" s="327"/>
      <c r="AI57" s="328"/>
      <c r="AJ57" s="328"/>
      <c r="AK57" s="328"/>
      <c r="AL57" s="328"/>
      <c r="AM57" s="329"/>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3"/>
      <c r="BU57" s="83"/>
      <c r="BV57" s="83"/>
      <c r="BW57" s="83"/>
      <c r="BX57" s="83"/>
      <c r="BY57" s="83"/>
      <c r="BZ57" s="83"/>
      <c r="CA57" s="83"/>
      <c r="CB57" s="83"/>
    </row>
    <row r="58" spans="1:80" x14ac:dyDescent="0.25">
      <c r="A58" s="83"/>
      <c r="B58" s="83"/>
      <c r="C58" s="83"/>
      <c r="D58" s="83"/>
      <c r="E58" s="83"/>
      <c r="F58" s="83"/>
      <c r="G58" s="83"/>
      <c r="H58" s="83"/>
      <c r="I58" s="83"/>
      <c r="J58" s="327"/>
      <c r="K58" s="328"/>
      <c r="L58" s="328"/>
      <c r="M58" s="328"/>
      <c r="N58" s="328"/>
      <c r="O58" s="329"/>
      <c r="P58" s="327"/>
      <c r="Q58" s="328"/>
      <c r="R58" s="328"/>
      <c r="S58" s="328"/>
      <c r="T58" s="328"/>
      <c r="U58" s="329"/>
      <c r="V58" s="327"/>
      <c r="W58" s="328"/>
      <c r="X58" s="328"/>
      <c r="Y58" s="328"/>
      <c r="Z58" s="328"/>
      <c r="AA58" s="329"/>
      <c r="AB58" s="327"/>
      <c r="AC58" s="328"/>
      <c r="AD58" s="328"/>
      <c r="AE58" s="328"/>
      <c r="AF58" s="328"/>
      <c r="AG58" s="329"/>
      <c r="AH58" s="327"/>
      <c r="AI58" s="328"/>
      <c r="AJ58" s="328"/>
      <c r="AK58" s="328"/>
      <c r="AL58" s="328"/>
      <c r="AM58" s="329"/>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c r="BO58" s="83"/>
      <c r="BP58" s="83"/>
      <c r="BQ58" s="83"/>
      <c r="BR58" s="83"/>
      <c r="BS58" s="83"/>
      <c r="BT58" s="83"/>
      <c r="BU58" s="83"/>
      <c r="BV58" s="83"/>
      <c r="BW58" s="83"/>
      <c r="BX58" s="83"/>
      <c r="BY58" s="83"/>
      <c r="BZ58" s="83"/>
      <c r="CA58" s="83"/>
      <c r="CB58" s="83"/>
    </row>
    <row r="59" spans="1:80" x14ac:dyDescent="0.25">
      <c r="A59" s="83"/>
      <c r="B59" s="83"/>
      <c r="C59" s="83"/>
      <c r="D59" s="83"/>
      <c r="E59" s="83"/>
      <c r="F59" s="83"/>
      <c r="G59" s="83"/>
      <c r="H59" s="83"/>
      <c r="I59" s="83"/>
      <c r="J59" s="327"/>
      <c r="K59" s="328"/>
      <c r="L59" s="328"/>
      <c r="M59" s="328"/>
      <c r="N59" s="328"/>
      <c r="O59" s="329"/>
      <c r="P59" s="327"/>
      <c r="Q59" s="328"/>
      <c r="R59" s="328"/>
      <c r="S59" s="328"/>
      <c r="T59" s="328"/>
      <c r="U59" s="329"/>
      <c r="V59" s="327"/>
      <c r="W59" s="328"/>
      <c r="X59" s="328"/>
      <c r="Y59" s="328"/>
      <c r="Z59" s="328"/>
      <c r="AA59" s="329"/>
      <c r="AB59" s="327"/>
      <c r="AC59" s="328"/>
      <c r="AD59" s="328"/>
      <c r="AE59" s="328"/>
      <c r="AF59" s="328"/>
      <c r="AG59" s="329"/>
      <c r="AH59" s="327"/>
      <c r="AI59" s="328"/>
      <c r="AJ59" s="328"/>
      <c r="AK59" s="328"/>
      <c r="AL59" s="328"/>
      <c r="AM59" s="329"/>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3"/>
      <c r="BU59" s="83"/>
      <c r="BV59" s="83"/>
      <c r="BW59" s="83"/>
      <c r="BX59" s="83"/>
      <c r="BY59" s="83"/>
      <c r="BZ59" s="83"/>
      <c r="CA59" s="83"/>
      <c r="CB59" s="83"/>
    </row>
    <row r="60" spans="1:80" x14ac:dyDescent="0.25">
      <c r="A60" s="83"/>
      <c r="B60" s="83"/>
      <c r="C60" s="83"/>
      <c r="D60" s="83"/>
      <c r="E60" s="83"/>
      <c r="F60" s="83"/>
      <c r="G60" s="83"/>
      <c r="H60" s="83"/>
      <c r="I60" s="83"/>
      <c r="J60" s="327"/>
      <c r="K60" s="328"/>
      <c r="L60" s="328"/>
      <c r="M60" s="328"/>
      <c r="N60" s="328"/>
      <c r="O60" s="329"/>
      <c r="P60" s="327"/>
      <c r="Q60" s="328"/>
      <c r="R60" s="328"/>
      <c r="S60" s="328"/>
      <c r="T60" s="328"/>
      <c r="U60" s="329"/>
      <c r="V60" s="327"/>
      <c r="W60" s="328"/>
      <c r="X60" s="328"/>
      <c r="Y60" s="328"/>
      <c r="Z60" s="328"/>
      <c r="AA60" s="329"/>
      <c r="AB60" s="327"/>
      <c r="AC60" s="328"/>
      <c r="AD60" s="328"/>
      <c r="AE60" s="328"/>
      <c r="AF60" s="328"/>
      <c r="AG60" s="329"/>
      <c r="AH60" s="327"/>
      <c r="AI60" s="328"/>
      <c r="AJ60" s="328"/>
      <c r="AK60" s="328"/>
      <c r="AL60" s="328"/>
      <c r="AM60" s="329"/>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3"/>
      <c r="BR60" s="83"/>
      <c r="BS60" s="83"/>
      <c r="BT60" s="83"/>
      <c r="BU60" s="83"/>
      <c r="BV60" s="83"/>
      <c r="BW60" s="83"/>
      <c r="BX60" s="83"/>
      <c r="BY60" s="83"/>
      <c r="BZ60" s="83"/>
      <c r="CA60" s="83"/>
      <c r="CB60" s="83"/>
    </row>
    <row r="61" spans="1:80" ht="15.75" thickBot="1" x14ac:dyDescent="0.3">
      <c r="A61" s="83"/>
      <c r="B61" s="83"/>
      <c r="C61" s="83"/>
      <c r="D61" s="83"/>
      <c r="E61" s="83"/>
      <c r="F61" s="83"/>
      <c r="G61" s="83"/>
      <c r="H61" s="83"/>
      <c r="I61" s="83"/>
      <c r="J61" s="330"/>
      <c r="K61" s="331"/>
      <c r="L61" s="331"/>
      <c r="M61" s="331"/>
      <c r="N61" s="331"/>
      <c r="O61" s="332"/>
      <c r="P61" s="330"/>
      <c r="Q61" s="331"/>
      <c r="R61" s="331"/>
      <c r="S61" s="331"/>
      <c r="T61" s="331"/>
      <c r="U61" s="332"/>
      <c r="V61" s="330"/>
      <c r="W61" s="331"/>
      <c r="X61" s="331"/>
      <c r="Y61" s="331"/>
      <c r="Z61" s="331"/>
      <c r="AA61" s="332"/>
      <c r="AB61" s="330"/>
      <c r="AC61" s="331"/>
      <c r="AD61" s="331"/>
      <c r="AE61" s="331"/>
      <c r="AF61" s="331"/>
      <c r="AG61" s="332"/>
      <c r="AH61" s="330"/>
      <c r="AI61" s="331"/>
      <c r="AJ61" s="331"/>
      <c r="AK61" s="331"/>
      <c r="AL61" s="331"/>
      <c r="AM61" s="332"/>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3"/>
      <c r="BR61" s="83"/>
      <c r="BS61" s="83"/>
      <c r="BT61" s="83"/>
      <c r="BU61" s="83"/>
      <c r="BV61" s="83"/>
      <c r="BW61" s="83"/>
      <c r="BX61" s="83"/>
      <c r="BY61" s="83"/>
      <c r="BZ61" s="83"/>
      <c r="CA61" s="83"/>
      <c r="CB61" s="83"/>
    </row>
    <row r="62" spans="1:80" x14ac:dyDescent="0.25">
      <c r="A62" s="83"/>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row>
    <row r="63" spans="1:80" ht="15" customHeight="1" x14ac:dyDescent="0.25">
      <c r="A63" s="83"/>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3"/>
      <c r="AV63" s="83"/>
      <c r="AW63" s="83"/>
      <c r="AX63" s="83"/>
      <c r="AY63" s="83"/>
      <c r="AZ63" s="83"/>
      <c r="BA63" s="83"/>
      <c r="BB63" s="83"/>
      <c r="BC63" s="83"/>
      <c r="BD63" s="83"/>
      <c r="BE63" s="83"/>
      <c r="BF63" s="83"/>
      <c r="BG63" s="83"/>
      <c r="BH63" s="83"/>
    </row>
    <row r="64" spans="1:80" ht="15" customHeight="1" x14ac:dyDescent="0.25">
      <c r="A64" s="83"/>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3"/>
      <c r="AV64" s="83"/>
      <c r="AW64" s="83"/>
      <c r="AX64" s="83"/>
      <c r="AY64" s="83"/>
      <c r="AZ64" s="83"/>
      <c r="BA64" s="83"/>
      <c r="BB64" s="83"/>
      <c r="BC64" s="83"/>
      <c r="BD64" s="83"/>
      <c r="BE64" s="83"/>
      <c r="BF64" s="83"/>
      <c r="BG64" s="83"/>
      <c r="BH64" s="83"/>
    </row>
    <row r="65" spans="1:60" x14ac:dyDescent="0.25">
      <c r="A65" s="83"/>
      <c r="B65" s="83"/>
      <c r="C65" s="83"/>
      <c r="D65" s="83"/>
      <c r="E65" s="83"/>
      <c r="F65" s="83"/>
      <c r="G65" s="83"/>
      <c r="H65" s="83"/>
      <c r="I65" s="83"/>
      <c r="J65" s="83"/>
      <c r="K65" s="83"/>
      <c r="L65" s="83"/>
      <c r="M65" s="83"/>
      <c r="N65" s="83"/>
      <c r="O65" s="83"/>
      <c r="P65" s="83"/>
      <c r="Q65" s="83"/>
      <c r="R65" s="83"/>
      <c r="S65" s="83"/>
      <c r="T65" s="83"/>
      <c r="U65" s="83"/>
      <c r="V65" s="83"/>
      <c r="W65" s="83"/>
      <c r="X65" s="83"/>
      <c r="Y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row>
    <row r="66" spans="1:60" x14ac:dyDescent="0.25">
      <c r="A66" s="83"/>
      <c r="B66" s="83"/>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row>
    <row r="67" spans="1:60" x14ac:dyDescent="0.25">
      <c r="A67" s="83"/>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row>
    <row r="68" spans="1:60" x14ac:dyDescent="0.25">
      <c r="A68" s="83"/>
      <c r="B68" s="83"/>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BH68" s="83"/>
    </row>
    <row r="69" spans="1:60" x14ac:dyDescent="0.25">
      <c r="A69" s="83"/>
      <c r="B69" s="83"/>
      <c r="C69" s="83"/>
      <c r="D69" s="83"/>
      <c r="E69" s="83"/>
      <c r="F69" s="83"/>
      <c r="G69" s="83"/>
      <c r="H69" s="83"/>
      <c r="I69" s="83"/>
      <c r="J69" s="83"/>
      <c r="K69" s="83"/>
      <c r="L69" s="83"/>
      <c r="M69" s="83"/>
      <c r="N69" s="83"/>
      <c r="O69" s="83"/>
      <c r="P69" s="83"/>
      <c r="Q69" s="83"/>
      <c r="R69" s="83"/>
      <c r="S69" s="83"/>
      <c r="T69" s="83"/>
      <c r="U69" s="83"/>
      <c r="V69" s="83"/>
      <c r="W69" s="83"/>
      <c r="X69" s="83"/>
      <c r="Y69" s="83"/>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row>
    <row r="70" spans="1:60" x14ac:dyDescent="0.25">
      <c r="A70" s="83"/>
      <c r="B70" s="83"/>
      <c r="C70" s="83"/>
      <c r="D70" s="83"/>
      <c r="E70" s="83"/>
      <c r="F70" s="83"/>
      <c r="G70" s="83"/>
      <c r="H70" s="83"/>
      <c r="I70" s="83"/>
      <c r="J70" s="83"/>
      <c r="K70" s="83"/>
      <c r="L70" s="83"/>
      <c r="M70" s="83"/>
      <c r="N70" s="83"/>
      <c r="O70" s="83"/>
      <c r="P70" s="83"/>
      <c r="Q70" s="83"/>
      <c r="R70" s="83"/>
      <c r="S70" s="83"/>
      <c r="T70" s="83"/>
      <c r="U70" s="83"/>
      <c r="V70" s="83"/>
      <c r="W70" s="83"/>
      <c r="X70" s="83"/>
      <c r="Y70" s="83"/>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row>
    <row r="71" spans="1:60" x14ac:dyDescent="0.25">
      <c r="A71" s="83"/>
      <c r="B71" s="83"/>
      <c r="C71" s="83"/>
      <c r="D71" s="83"/>
      <c r="E71" s="83"/>
      <c r="F71" s="83"/>
      <c r="G71" s="83"/>
      <c r="H71" s="83"/>
      <c r="I71" s="83"/>
      <c r="J71" s="83"/>
      <c r="K71" s="83"/>
      <c r="L71" s="83"/>
      <c r="M71" s="83"/>
      <c r="N71" s="83"/>
      <c r="O71" s="83"/>
      <c r="P71" s="83"/>
      <c r="Q71" s="83"/>
      <c r="R71" s="83"/>
      <c r="S71" s="83"/>
      <c r="T71" s="83"/>
      <c r="U71" s="83"/>
      <c r="V71" s="83"/>
      <c r="W71" s="83"/>
      <c r="X71" s="83"/>
      <c r="Y71" s="83"/>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c r="BA71" s="83"/>
      <c r="BB71" s="83"/>
      <c r="BC71" s="83"/>
      <c r="BD71" s="83"/>
      <c r="BE71" s="83"/>
      <c r="BF71" s="83"/>
      <c r="BG71" s="83"/>
      <c r="BH71" s="83"/>
    </row>
    <row r="72" spans="1:60" x14ac:dyDescent="0.25">
      <c r="A72" s="83"/>
      <c r="B72" s="83"/>
      <c r="C72" s="83"/>
      <c r="D72" s="83"/>
      <c r="E72" s="83"/>
      <c r="F72" s="83"/>
      <c r="G72" s="83"/>
      <c r="H72" s="83"/>
      <c r="I72" s="83"/>
      <c r="J72" s="83"/>
      <c r="K72" s="83"/>
      <c r="L72" s="83"/>
      <c r="M72" s="83"/>
      <c r="N72" s="83"/>
      <c r="O72" s="83"/>
      <c r="P72" s="83"/>
      <c r="Q72" s="83"/>
      <c r="R72" s="83"/>
      <c r="S72" s="83"/>
      <c r="T72" s="83"/>
      <c r="U72" s="83"/>
      <c r="V72" s="83"/>
      <c r="W72" s="83"/>
      <c r="X72" s="83"/>
      <c r="Y72" s="83"/>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row>
    <row r="73" spans="1:60" x14ac:dyDescent="0.25">
      <c r="A73" s="83"/>
      <c r="B73" s="83"/>
      <c r="C73" s="83"/>
      <c r="D73" s="83"/>
      <c r="E73" s="83"/>
      <c r="F73" s="83"/>
      <c r="G73" s="83"/>
      <c r="H73" s="83"/>
      <c r="I73" s="83"/>
      <c r="J73" s="83"/>
      <c r="K73" s="83"/>
      <c r="L73" s="83"/>
      <c r="M73" s="83"/>
      <c r="N73" s="83"/>
      <c r="O73" s="83"/>
      <c r="P73" s="83"/>
      <c r="Q73" s="83"/>
      <c r="R73" s="83"/>
      <c r="S73" s="83"/>
      <c r="T73" s="83"/>
      <c r="U73" s="83"/>
      <c r="V73" s="83"/>
      <c r="W73" s="83"/>
      <c r="X73" s="83"/>
      <c r="Y73" s="83"/>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row>
    <row r="74" spans="1:60" x14ac:dyDescent="0.25">
      <c r="A74" s="83"/>
      <c r="B74" s="83"/>
      <c r="C74" s="83"/>
      <c r="D74" s="83"/>
      <c r="E74" s="83"/>
      <c r="F74" s="83"/>
      <c r="G74" s="83"/>
      <c r="H74" s="83"/>
      <c r="I74" s="83"/>
      <c r="J74" s="83"/>
      <c r="K74" s="83"/>
      <c r="L74" s="83"/>
      <c r="M74" s="83"/>
      <c r="N74" s="83"/>
      <c r="O74" s="83"/>
      <c r="P74" s="83"/>
      <c r="Q74" s="83"/>
      <c r="R74" s="83"/>
      <c r="S74" s="83"/>
      <c r="T74" s="83"/>
      <c r="U74" s="83"/>
      <c r="V74" s="83"/>
      <c r="W74" s="83"/>
      <c r="X74" s="83"/>
      <c r="Y74" s="83"/>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row>
    <row r="75" spans="1:60" x14ac:dyDescent="0.25">
      <c r="A75" s="83"/>
      <c r="B75" s="83"/>
      <c r="C75" s="83"/>
      <c r="D75" s="83"/>
      <c r="E75" s="83"/>
      <c r="F75" s="83"/>
      <c r="G75" s="83"/>
      <c r="H75" s="83"/>
      <c r="I75" s="83"/>
      <c r="J75" s="83"/>
      <c r="K75" s="83"/>
      <c r="L75" s="83"/>
      <c r="M75" s="83"/>
      <c r="N75" s="83"/>
      <c r="O75" s="83"/>
      <c r="P75" s="83"/>
      <c r="Q75" s="83"/>
      <c r="R75" s="83"/>
      <c r="S75" s="83"/>
      <c r="T75" s="83"/>
      <c r="U75" s="83"/>
      <c r="V75" s="83"/>
      <c r="W75" s="83"/>
      <c r="X75" s="83"/>
      <c r="Y75" s="83"/>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row>
    <row r="76" spans="1:60" x14ac:dyDescent="0.25">
      <c r="A76" s="83"/>
      <c r="B76" s="83"/>
      <c r="C76" s="83"/>
      <c r="D76" s="83"/>
      <c r="E76" s="83"/>
      <c r="F76" s="83"/>
      <c r="G76" s="83"/>
      <c r="H76" s="83"/>
      <c r="I76" s="83"/>
      <c r="J76" s="83"/>
      <c r="K76" s="83"/>
      <c r="L76" s="83"/>
      <c r="M76" s="83"/>
      <c r="N76" s="83"/>
      <c r="O76" s="83"/>
      <c r="P76" s="83"/>
      <c r="Q76" s="83"/>
      <c r="R76" s="83"/>
      <c r="S76" s="83"/>
      <c r="T76" s="83"/>
      <c r="U76" s="83"/>
      <c r="V76" s="83"/>
      <c r="W76" s="83"/>
      <c r="X76" s="83"/>
      <c r="Y76" s="83"/>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83"/>
      <c r="BF76" s="83"/>
      <c r="BG76" s="83"/>
      <c r="BH76" s="83"/>
    </row>
    <row r="77" spans="1:60" x14ac:dyDescent="0.25">
      <c r="A77" s="83"/>
      <c r="B77" s="83"/>
      <c r="C77" s="83"/>
      <c r="D77" s="83"/>
      <c r="E77" s="83"/>
      <c r="F77" s="83"/>
      <c r="G77" s="83"/>
      <c r="H77" s="83"/>
      <c r="I77" s="83"/>
      <c r="J77" s="83"/>
      <c r="K77" s="83"/>
      <c r="L77" s="83"/>
      <c r="M77" s="83"/>
      <c r="N77" s="83"/>
      <c r="O77" s="83"/>
      <c r="P77" s="83"/>
      <c r="Q77" s="83"/>
      <c r="R77" s="83"/>
      <c r="S77" s="83"/>
      <c r="T77" s="83"/>
      <c r="U77" s="83"/>
      <c r="V77" s="83"/>
      <c r="W77" s="83"/>
      <c r="X77" s="83"/>
      <c r="Y77" s="83"/>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row>
    <row r="78" spans="1:60" x14ac:dyDescent="0.25">
      <c r="A78" s="83"/>
      <c r="B78" s="83"/>
      <c r="C78" s="83"/>
      <c r="D78" s="83"/>
      <c r="E78" s="83"/>
      <c r="F78" s="83"/>
      <c r="G78" s="83"/>
      <c r="H78" s="83"/>
      <c r="I78" s="83"/>
      <c r="J78" s="83"/>
      <c r="K78" s="83"/>
      <c r="L78" s="83"/>
      <c r="M78" s="83"/>
      <c r="N78" s="83"/>
      <c r="O78" s="83"/>
      <c r="P78" s="83"/>
      <c r="Q78" s="83"/>
      <c r="R78" s="83"/>
      <c r="S78" s="83"/>
      <c r="T78" s="83"/>
      <c r="U78" s="83"/>
      <c r="V78" s="83"/>
      <c r="W78" s="83"/>
      <c r="X78" s="83"/>
      <c r="Y78" s="83"/>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row>
    <row r="79" spans="1:60" x14ac:dyDescent="0.25">
      <c r="A79" s="83"/>
      <c r="B79" s="83"/>
      <c r="C79" s="83"/>
      <c r="D79" s="83"/>
      <c r="E79" s="83"/>
      <c r="F79" s="83"/>
      <c r="G79" s="83"/>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row>
    <row r="80" spans="1:60" x14ac:dyDescent="0.25">
      <c r="A80" s="83"/>
      <c r="B80" s="83"/>
      <c r="C80" s="83"/>
      <c r="D80" s="83"/>
      <c r="E80" s="83"/>
      <c r="F80" s="83"/>
      <c r="G80" s="83"/>
      <c r="H80" s="83"/>
      <c r="I80" s="83"/>
      <c r="J80" s="83"/>
      <c r="K80" s="83"/>
      <c r="L80" s="83"/>
      <c r="M80" s="83"/>
      <c r="N80" s="83"/>
      <c r="O80" s="83"/>
      <c r="P80" s="83"/>
      <c r="Q80" s="83"/>
      <c r="R80" s="83"/>
      <c r="S80" s="83"/>
      <c r="T80" s="83"/>
      <c r="U80" s="83"/>
      <c r="V80" s="83"/>
      <c r="W80" s="83"/>
      <c r="X80" s="83"/>
      <c r="Y80" s="83"/>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row>
    <row r="81" spans="1:60" x14ac:dyDescent="0.25">
      <c r="A81" s="83"/>
      <c r="B81" s="83"/>
      <c r="C81" s="83"/>
      <c r="D81" s="83"/>
      <c r="E81" s="83"/>
      <c r="F81" s="83"/>
      <c r="G81" s="83"/>
      <c r="H81" s="83"/>
      <c r="I81" s="83"/>
      <c r="J81" s="83"/>
      <c r="K81" s="83"/>
      <c r="L81" s="83"/>
      <c r="M81" s="83"/>
      <c r="N81" s="83"/>
      <c r="O81" s="83"/>
      <c r="P81" s="83"/>
      <c r="Q81" s="83"/>
      <c r="R81" s="83"/>
      <c r="S81" s="83"/>
      <c r="T81" s="83"/>
      <c r="U81" s="83"/>
      <c r="V81" s="83"/>
      <c r="W81" s="83"/>
      <c r="X81" s="83"/>
      <c r="Y81" s="83"/>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row>
    <row r="82" spans="1:60" x14ac:dyDescent="0.25">
      <c r="A82" s="83"/>
      <c r="B82" s="83"/>
      <c r="C82" s="83"/>
      <c r="D82" s="83"/>
      <c r="E82" s="83"/>
      <c r="F82" s="83"/>
      <c r="G82" s="83"/>
      <c r="H82" s="83"/>
      <c r="I82" s="83"/>
      <c r="J82" s="83"/>
      <c r="K82" s="83"/>
      <c r="L82" s="83"/>
      <c r="M82" s="83"/>
      <c r="N82" s="83"/>
      <c r="O82" s="83"/>
      <c r="P82" s="83"/>
      <c r="Q82" s="83"/>
      <c r="R82" s="83"/>
      <c r="S82" s="83"/>
      <c r="T82" s="83"/>
      <c r="U82" s="83"/>
      <c r="V82" s="83"/>
      <c r="W82" s="83"/>
      <c r="X82" s="83"/>
      <c r="Y82" s="83"/>
      <c r="Z82" s="83"/>
      <c r="AA82" s="83"/>
      <c r="AB82" s="83"/>
      <c r="AC82" s="83"/>
      <c r="AD82" s="83"/>
      <c r="AE82" s="83"/>
      <c r="AF82" s="83"/>
      <c r="AG82" s="83"/>
      <c r="AH82" s="83"/>
      <c r="AI82" s="83"/>
      <c r="AJ82" s="83"/>
      <c r="AK82" s="83"/>
      <c r="AL82" s="83"/>
      <c r="AM82" s="83"/>
      <c r="AN82" s="83"/>
      <c r="AO82" s="83"/>
      <c r="AP82" s="83"/>
      <c r="AQ82" s="83"/>
      <c r="AR82" s="83"/>
      <c r="AS82" s="83"/>
      <c r="AT82" s="83"/>
      <c r="AU82" s="83"/>
      <c r="AV82" s="83"/>
      <c r="AW82" s="83"/>
      <c r="AX82" s="83"/>
      <c r="AY82" s="83"/>
      <c r="AZ82" s="83"/>
      <c r="BA82" s="83"/>
      <c r="BB82" s="83"/>
      <c r="BC82" s="83"/>
      <c r="BD82" s="83"/>
      <c r="BE82" s="83"/>
      <c r="BF82" s="83"/>
      <c r="BG82" s="83"/>
      <c r="BH82" s="83"/>
    </row>
    <row r="83" spans="1:60" x14ac:dyDescent="0.25">
      <c r="A83" s="83"/>
      <c r="B83" s="83"/>
      <c r="C83" s="83"/>
      <c r="D83" s="83"/>
      <c r="E83" s="83"/>
      <c r="F83" s="83"/>
      <c r="G83" s="83"/>
      <c r="H83" s="83"/>
      <c r="I83" s="83"/>
      <c r="J83" s="83"/>
      <c r="K83" s="83"/>
      <c r="L83" s="83"/>
      <c r="M83" s="83"/>
      <c r="N83" s="83"/>
      <c r="O83" s="83"/>
      <c r="P83" s="83"/>
      <c r="Q83" s="83"/>
      <c r="R83" s="83"/>
      <c r="S83" s="83"/>
      <c r="T83" s="83"/>
      <c r="U83" s="83"/>
      <c r="V83" s="83"/>
      <c r="W83" s="83"/>
      <c r="X83" s="83"/>
      <c r="Y83" s="83"/>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row>
    <row r="84" spans="1:60" x14ac:dyDescent="0.25">
      <c r="A84" s="83"/>
      <c r="B84" s="83"/>
      <c r="C84" s="83"/>
      <c r="D84" s="83"/>
      <c r="E84" s="83"/>
      <c r="F84" s="83"/>
      <c r="G84" s="83"/>
      <c r="H84" s="83"/>
      <c r="I84" s="83"/>
      <c r="J84" s="83"/>
      <c r="K84" s="83"/>
      <c r="L84" s="83"/>
      <c r="M84" s="83"/>
      <c r="N84" s="83"/>
      <c r="O84" s="83"/>
      <c r="P84" s="83"/>
      <c r="Q84" s="83"/>
      <c r="R84" s="83"/>
      <c r="S84" s="83"/>
      <c r="T84" s="83"/>
      <c r="U84" s="83"/>
      <c r="V84" s="83"/>
      <c r="W84" s="83"/>
      <c r="X84" s="83"/>
      <c r="Y84" s="83"/>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row>
    <row r="85" spans="1:60" x14ac:dyDescent="0.25">
      <c r="A85" s="83"/>
      <c r="B85" s="83"/>
      <c r="C85" s="83"/>
      <c r="D85" s="83"/>
      <c r="E85" s="83"/>
      <c r="F85" s="83"/>
      <c r="G85" s="83"/>
      <c r="H85" s="83"/>
      <c r="I85" s="83"/>
      <c r="J85" s="83"/>
      <c r="K85" s="83"/>
      <c r="L85" s="83"/>
      <c r="M85" s="83"/>
      <c r="N85" s="83"/>
      <c r="O85" s="83"/>
      <c r="P85" s="83"/>
      <c r="Q85" s="83"/>
      <c r="R85" s="83"/>
      <c r="S85" s="83"/>
      <c r="T85" s="83"/>
      <c r="U85" s="83"/>
      <c r="V85" s="83"/>
      <c r="W85" s="83"/>
      <c r="X85" s="83"/>
      <c r="Y85" s="83"/>
      <c r="Z85" s="83"/>
      <c r="AA85" s="83"/>
      <c r="AB85" s="83"/>
      <c r="AC85" s="83"/>
      <c r="AD85" s="83"/>
      <c r="AE85" s="83"/>
      <c r="AF85" s="83"/>
      <c r="AG85" s="83"/>
      <c r="AH85" s="83"/>
      <c r="AI85" s="83"/>
      <c r="AJ85" s="83"/>
      <c r="AK85" s="83"/>
      <c r="AL85" s="83"/>
      <c r="AM85" s="83"/>
      <c r="AN85" s="83"/>
      <c r="AO85" s="83"/>
      <c r="AP85" s="83"/>
      <c r="AQ85" s="83"/>
      <c r="AR85" s="83"/>
      <c r="AS85" s="83"/>
      <c r="AT85" s="83"/>
      <c r="AU85" s="83"/>
      <c r="AV85" s="83"/>
      <c r="AW85" s="83"/>
      <c r="AX85" s="83"/>
      <c r="AY85" s="83"/>
      <c r="AZ85" s="83"/>
      <c r="BA85" s="83"/>
      <c r="BB85" s="83"/>
      <c r="BC85" s="83"/>
      <c r="BD85" s="83"/>
      <c r="BE85" s="83"/>
      <c r="BF85" s="83"/>
      <c r="BG85" s="83"/>
      <c r="BH85" s="83"/>
    </row>
    <row r="86" spans="1:60" x14ac:dyDescent="0.25">
      <c r="A86" s="83"/>
      <c r="B86" s="83"/>
      <c r="C86" s="83"/>
      <c r="D86" s="83"/>
      <c r="E86" s="83"/>
      <c r="F86" s="83"/>
      <c r="G86" s="83"/>
      <c r="H86" s="83"/>
      <c r="I86" s="83"/>
      <c r="J86" s="83"/>
      <c r="K86" s="83"/>
      <c r="L86" s="83"/>
      <c r="M86" s="83"/>
      <c r="N86" s="83"/>
      <c r="O86" s="83"/>
      <c r="P86" s="83"/>
      <c r="Q86" s="83"/>
      <c r="R86" s="83"/>
      <c r="S86" s="83"/>
      <c r="T86" s="83"/>
      <c r="U86" s="83"/>
      <c r="V86" s="83"/>
      <c r="W86" s="83"/>
      <c r="X86" s="83"/>
      <c r="Y86" s="83"/>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row>
    <row r="87" spans="1:60" x14ac:dyDescent="0.25">
      <c r="A87" s="83"/>
      <c r="B87" s="83"/>
      <c r="C87" s="83"/>
      <c r="D87" s="8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row>
    <row r="88" spans="1:60" x14ac:dyDescent="0.25">
      <c r="A88" s="83"/>
      <c r="B88" s="83"/>
      <c r="C88" s="83"/>
      <c r="D88" s="83"/>
      <c r="E88" s="83"/>
      <c r="F88" s="83"/>
      <c r="G88" s="83"/>
      <c r="H88" s="83"/>
      <c r="I88" s="83"/>
      <c r="J88" s="83"/>
      <c r="K88" s="83"/>
      <c r="L88" s="83"/>
      <c r="M88" s="83"/>
      <c r="N88" s="83"/>
      <c r="O88" s="83"/>
      <c r="P88" s="83"/>
      <c r="Q88" s="83"/>
      <c r="R88" s="83"/>
      <c r="S88" s="83"/>
      <c r="T88" s="83"/>
      <c r="U88" s="83"/>
      <c r="V88" s="83"/>
      <c r="W88" s="83"/>
      <c r="X88" s="83"/>
      <c r="Y88" s="83"/>
      <c r="Z88" s="83"/>
      <c r="AA88" s="83"/>
      <c r="AB88" s="83"/>
      <c r="AC88" s="83"/>
      <c r="AD88" s="83"/>
      <c r="AE88" s="83"/>
      <c r="AF88" s="83"/>
      <c r="AG88" s="83"/>
      <c r="AH88" s="83"/>
      <c r="AI88" s="83"/>
      <c r="AJ88" s="83"/>
      <c r="AK88" s="83"/>
      <c r="AL88" s="83"/>
      <c r="AM88" s="83"/>
      <c r="AN88" s="83"/>
      <c r="AO88" s="83"/>
      <c r="AP88" s="83"/>
      <c r="AQ88" s="83"/>
      <c r="AR88" s="83"/>
      <c r="AS88" s="83"/>
      <c r="AT88" s="83"/>
      <c r="AU88" s="83"/>
      <c r="AV88" s="83"/>
      <c r="AW88" s="83"/>
      <c r="AX88" s="83"/>
      <c r="AY88" s="83"/>
      <c r="AZ88" s="83"/>
      <c r="BA88" s="83"/>
      <c r="BB88" s="83"/>
      <c r="BC88" s="83"/>
      <c r="BD88" s="83"/>
      <c r="BE88" s="83"/>
      <c r="BF88" s="83"/>
      <c r="BG88" s="83"/>
      <c r="BH88" s="83"/>
    </row>
    <row r="89" spans="1:60" x14ac:dyDescent="0.25">
      <c r="A89" s="83"/>
      <c r="B89" s="83"/>
      <c r="C89" s="83"/>
      <c r="D89" s="83"/>
      <c r="E89" s="83"/>
      <c r="F89" s="83"/>
      <c r="G89" s="83"/>
      <c r="H89" s="83"/>
      <c r="I89" s="83"/>
      <c r="J89" s="83"/>
      <c r="K89" s="83"/>
      <c r="L89" s="83"/>
      <c r="M89" s="83"/>
      <c r="N89" s="83"/>
      <c r="O89" s="83"/>
      <c r="P89" s="83"/>
      <c r="Q89" s="83"/>
      <c r="R89" s="83"/>
      <c r="S89" s="83"/>
      <c r="T89" s="83"/>
      <c r="U89" s="83"/>
      <c r="V89" s="83"/>
      <c r="W89" s="83"/>
      <c r="X89" s="83"/>
      <c r="Y89" s="83"/>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row>
    <row r="90" spans="1:60" x14ac:dyDescent="0.25">
      <c r="A90" s="83"/>
      <c r="B90" s="83"/>
      <c r="C90" s="83"/>
      <c r="D90" s="83"/>
      <c r="E90" s="83"/>
      <c r="F90" s="83"/>
      <c r="G90" s="83"/>
      <c r="H90" s="83"/>
      <c r="I90" s="83"/>
      <c r="J90" s="83"/>
      <c r="K90" s="83"/>
      <c r="L90" s="83"/>
      <c r="M90" s="83"/>
      <c r="N90" s="83"/>
      <c r="O90" s="83"/>
      <c r="P90" s="83"/>
      <c r="Q90" s="83"/>
      <c r="R90" s="83"/>
      <c r="S90" s="83"/>
      <c r="T90" s="83"/>
      <c r="U90" s="83"/>
      <c r="V90" s="83"/>
      <c r="W90" s="83"/>
      <c r="X90" s="83"/>
      <c r="Y90" s="83"/>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row>
    <row r="91" spans="1:60" x14ac:dyDescent="0.25">
      <c r="A91" s="83"/>
      <c r="B91" s="83"/>
      <c r="C91" s="83"/>
      <c r="D91" s="83"/>
      <c r="E91" s="83"/>
      <c r="F91" s="83"/>
      <c r="G91" s="83"/>
      <c r="H91" s="83"/>
      <c r="I91" s="83"/>
      <c r="J91" s="83"/>
      <c r="K91" s="83"/>
      <c r="L91" s="83"/>
      <c r="M91" s="83"/>
      <c r="N91" s="83"/>
      <c r="O91" s="83"/>
      <c r="P91" s="83"/>
      <c r="Q91" s="83"/>
      <c r="R91" s="83"/>
      <c r="S91" s="83"/>
      <c r="T91" s="83"/>
      <c r="U91" s="83"/>
      <c r="V91" s="83"/>
      <c r="W91" s="83"/>
      <c r="X91" s="83"/>
      <c r="Y91" s="83"/>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row>
    <row r="92" spans="1:60" x14ac:dyDescent="0.25">
      <c r="A92" s="83"/>
      <c r="B92" s="83"/>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row>
    <row r="93" spans="1:60" x14ac:dyDescent="0.25">
      <c r="A93" s="83"/>
      <c r="B93" s="83"/>
      <c r="C93" s="83"/>
      <c r="D93" s="83"/>
      <c r="E93" s="83"/>
      <c r="F93" s="83"/>
      <c r="G93" s="83"/>
      <c r="H93" s="83"/>
      <c r="I93" s="83"/>
      <c r="J93" s="83"/>
      <c r="K93" s="83"/>
      <c r="L93" s="83"/>
      <c r="M93" s="83"/>
      <c r="N93" s="83"/>
      <c r="O93" s="83"/>
      <c r="P93" s="83"/>
      <c r="Q93" s="83"/>
      <c r="R93" s="83"/>
      <c r="S93" s="83"/>
      <c r="T93" s="83"/>
      <c r="U93" s="83"/>
      <c r="V93" s="83"/>
      <c r="W93" s="83"/>
      <c r="X93" s="83"/>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83"/>
      <c r="AW93" s="83"/>
      <c r="AX93" s="83"/>
      <c r="AY93" s="83"/>
      <c r="AZ93" s="83"/>
      <c r="BA93" s="83"/>
      <c r="BB93" s="83"/>
      <c r="BC93" s="83"/>
      <c r="BD93" s="83"/>
      <c r="BE93" s="83"/>
      <c r="BF93" s="83"/>
      <c r="BG93" s="83"/>
      <c r="BH93" s="83"/>
    </row>
    <row r="94" spans="1:60" x14ac:dyDescent="0.25">
      <c r="A94" s="83"/>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row>
    <row r="95" spans="1:60" x14ac:dyDescent="0.25">
      <c r="A95" s="83"/>
      <c r="B95" s="83"/>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row>
    <row r="96" spans="1:60" x14ac:dyDescent="0.25">
      <c r="A96" s="83"/>
      <c r="B96" s="83"/>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row>
    <row r="97" spans="1:60" x14ac:dyDescent="0.25">
      <c r="A97" s="83"/>
      <c r="B97" s="83"/>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row>
    <row r="98" spans="1:60" x14ac:dyDescent="0.25">
      <c r="A98" s="83"/>
      <c r="B98" s="83"/>
      <c r="C98" s="83"/>
      <c r="D98" s="83"/>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row>
    <row r="99" spans="1:60" x14ac:dyDescent="0.25">
      <c r="A99" s="83"/>
      <c r="B99" s="83"/>
      <c r="C99" s="83"/>
      <c r="D99" s="83"/>
      <c r="E99" s="83"/>
      <c r="F99" s="83"/>
      <c r="G99" s="83"/>
      <c r="H99" s="83"/>
      <c r="I99" s="83"/>
      <c r="J99" s="83"/>
      <c r="K99" s="83"/>
      <c r="L99" s="83"/>
      <c r="M99" s="83"/>
      <c r="N99" s="83"/>
      <c r="O99" s="83"/>
      <c r="P99" s="83"/>
      <c r="Q99" s="83"/>
      <c r="R99" s="83"/>
      <c r="S99" s="83"/>
      <c r="T99" s="83"/>
      <c r="U99" s="83"/>
      <c r="V99" s="83"/>
      <c r="W99" s="83"/>
      <c r="X99" s="83"/>
      <c r="Y99" s="83"/>
      <c r="Z99" s="83"/>
      <c r="AA99" s="83"/>
      <c r="AB99" s="83"/>
      <c r="AC99" s="83"/>
      <c r="AD99" s="83"/>
      <c r="AE99" s="83"/>
      <c r="AF99" s="83"/>
      <c r="AG99" s="83"/>
      <c r="AH99" s="83"/>
      <c r="AI99" s="83"/>
      <c r="AJ99" s="83"/>
      <c r="AK99" s="83"/>
      <c r="AL99" s="83"/>
      <c r="AM99" s="83"/>
      <c r="AN99" s="83"/>
      <c r="AO99" s="83"/>
      <c r="AP99" s="83"/>
      <c r="AQ99" s="83"/>
      <c r="AR99" s="83"/>
      <c r="AS99" s="83"/>
      <c r="AT99" s="83"/>
      <c r="AU99" s="83"/>
      <c r="AV99" s="83"/>
      <c r="AW99" s="83"/>
      <c r="AX99" s="83"/>
      <c r="AY99" s="83"/>
      <c r="AZ99" s="83"/>
      <c r="BA99" s="83"/>
      <c r="BB99" s="83"/>
      <c r="BC99" s="83"/>
      <c r="BD99" s="83"/>
      <c r="BE99" s="83"/>
      <c r="BF99" s="83"/>
      <c r="BG99" s="83"/>
      <c r="BH99" s="83"/>
    </row>
    <row r="100" spans="1:60" x14ac:dyDescent="0.25">
      <c r="A100" s="83"/>
      <c r="B100" s="83"/>
      <c r="C100" s="83"/>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row>
    <row r="101" spans="1:60" x14ac:dyDescent="0.25">
      <c r="A101" s="83"/>
      <c r="B101" s="83"/>
      <c r="C101" s="83"/>
      <c r="D101" s="83"/>
      <c r="E101" s="83"/>
      <c r="F101" s="83"/>
      <c r="G101" s="83"/>
      <c r="H101" s="83"/>
      <c r="I101" s="83"/>
      <c r="J101" s="83"/>
      <c r="K101" s="83"/>
      <c r="L101" s="83"/>
      <c r="M101" s="83"/>
      <c r="N101" s="83"/>
      <c r="O101" s="83"/>
      <c r="P101" s="83"/>
      <c r="Q101" s="83"/>
      <c r="R101" s="83"/>
      <c r="S101" s="83"/>
      <c r="T101" s="83"/>
      <c r="U101" s="83"/>
      <c r="V101" s="83"/>
      <c r="W101" s="83"/>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row>
    <row r="102" spans="1:60" x14ac:dyDescent="0.25">
      <c r="A102" s="83"/>
      <c r="B102" s="83"/>
      <c r="C102" s="83"/>
      <c r="D102" s="83"/>
      <c r="E102" s="83"/>
      <c r="F102" s="83"/>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row>
    <row r="103" spans="1:60" x14ac:dyDescent="0.25">
      <c r="A103" s="83"/>
      <c r="B103" s="83"/>
      <c r="C103" s="83"/>
      <c r="D103" s="83"/>
      <c r="E103" s="83"/>
      <c r="F103" s="83"/>
      <c r="G103" s="83"/>
      <c r="H103" s="83"/>
      <c r="I103" s="83"/>
      <c r="J103" s="83"/>
      <c r="K103" s="83"/>
      <c r="L103" s="83"/>
      <c r="M103" s="83"/>
      <c r="N103" s="83"/>
      <c r="O103" s="83"/>
      <c r="P103" s="83"/>
      <c r="Q103" s="83"/>
      <c r="R103" s="83"/>
      <c r="S103" s="83"/>
      <c r="T103" s="83"/>
      <c r="U103" s="83"/>
      <c r="V103" s="83"/>
      <c r="W103" s="83"/>
      <c r="X103" s="83"/>
      <c r="Y103" s="83"/>
      <c r="Z103" s="83"/>
      <c r="AA103" s="83"/>
      <c r="AB103" s="83"/>
      <c r="AC103" s="83"/>
      <c r="AD103" s="83"/>
      <c r="AE103" s="83"/>
      <c r="AF103" s="83"/>
      <c r="AG103" s="83"/>
      <c r="AH103" s="83"/>
      <c r="AI103" s="83"/>
      <c r="AJ103" s="83"/>
      <c r="AK103" s="83"/>
      <c r="AL103" s="83"/>
      <c r="AM103" s="83"/>
      <c r="AN103" s="83"/>
      <c r="AO103" s="83"/>
      <c r="AP103" s="83"/>
      <c r="AQ103" s="83"/>
      <c r="AR103" s="83"/>
      <c r="AS103" s="83"/>
      <c r="AT103" s="83"/>
      <c r="AU103" s="83"/>
      <c r="AV103" s="83"/>
      <c r="AW103" s="83"/>
      <c r="AX103" s="83"/>
      <c r="AY103" s="83"/>
      <c r="AZ103" s="83"/>
      <c r="BA103" s="83"/>
      <c r="BB103" s="83"/>
      <c r="BC103" s="83"/>
      <c r="BD103" s="83"/>
      <c r="BE103" s="83"/>
      <c r="BF103" s="83"/>
      <c r="BG103" s="83"/>
      <c r="BH103" s="83"/>
    </row>
    <row r="104" spans="1:60" x14ac:dyDescent="0.25">
      <c r="A104" s="83"/>
      <c r="B104" s="83"/>
      <c r="C104" s="83"/>
      <c r="D104" s="83"/>
      <c r="E104" s="83"/>
      <c r="F104" s="83"/>
      <c r="G104" s="83"/>
      <c r="H104" s="83"/>
      <c r="I104" s="83"/>
      <c r="J104" s="83"/>
      <c r="K104" s="83"/>
      <c r="L104" s="83"/>
      <c r="M104" s="83"/>
      <c r="N104" s="83"/>
      <c r="O104" s="83"/>
      <c r="P104" s="83"/>
      <c r="Q104" s="83"/>
      <c r="R104" s="83"/>
      <c r="S104" s="83"/>
      <c r="T104" s="83"/>
      <c r="U104" s="83"/>
      <c r="V104" s="83"/>
      <c r="W104" s="83"/>
      <c r="X104" s="83"/>
      <c r="Y104" s="83"/>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3"/>
      <c r="AY104" s="83"/>
      <c r="AZ104" s="83"/>
      <c r="BA104" s="83"/>
      <c r="BB104" s="83"/>
      <c r="BC104" s="83"/>
      <c r="BD104" s="83"/>
      <c r="BE104" s="83"/>
      <c r="BF104" s="83"/>
      <c r="BG104" s="83"/>
      <c r="BH104" s="83"/>
    </row>
    <row r="105" spans="1:60" x14ac:dyDescent="0.25">
      <c r="A105" s="83"/>
      <c r="B105" s="83"/>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row>
    <row r="106" spans="1:60" x14ac:dyDescent="0.25">
      <c r="A106" s="83"/>
      <c r="B106" s="83"/>
      <c r="C106" s="83"/>
      <c r="D106" s="83"/>
      <c r="E106" s="83"/>
      <c r="F106" s="83"/>
      <c r="G106" s="83"/>
      <c r="H106" s="83"/>
      <c r="I106" s="83"/>
      <c r="J106" s="83"/>
      <c r="K106" s="83"/>
      <c r="L106" s="83"/>
      <c r="M106" s="83"/>
      <c r="N106" s="83"/>
      <c r="O106" s="83"/>
      <c r="P106" s="83"/>
      <c r="Q106" s="83"/>
      <c r="R106" s="83"/>
      <c r="S106" s="83"/>
      <c r="T106" s="83"/>
      <c r="U106" s="83"/>
      <c r="V106" s="83"/>
      <c r="W106" s="83"/>
      <c r="X106" s="83"/>
      <c r="Y106" s="83"/>
      <c r="Z106" s="83"/>
      <c r="AA106" s="83"/>
      <c r="AB106" s="83"/>
      <c r="AC106" s="83"/>
      <c r="AD106" s="83"/>
      <c r="AE106" s="83"/>
      <c r="AF106" s="83"/>
      <c r="AG106" s="83"/>
      <c r="AH106" s="83"/>
      <c r="AI106" s="83"/>
      <c r="AJ106" s="83"/>
      <c r="AK106" s="83"/>
      <c r="AL106" s="83"/>
      <c r="AM106" s="83"/>
      <c r="AN106" s="83"/>
      <c r="AO106" s="83"/>
      <c r="AP106" s="83"/>
      <c r="AQ106" s="83"/>
      <c r="AR106" s="83"/>
      <c r="AS106" s="83"/>
      <c r="AT106" s="83"/>
      <c r="AU106" s="83"/>
      <c r="AV106" s="83"/>
      <c r="AW106" s="83"/>
      <c r="AX106" s="83"/>
      <c r="AY106" s="83"/>
      <c r="AZ106" s="83"/>
      <c r="BA106" s="83"/>
      <c r="BB106" s="83"/>
      <c r="BC106" s="83"/>
      <c r="BD106" s="83"/>
      <c r="BE106" s="83"/>
      <c r="BF106" s="83"/>
      <c r="BG106" s="83"/>
      <c r="BH106" s="83"/>
    </row>
    <row r="107" spans="1:60" x14ac:dyDescent="0.25">
      <c r="A107" s="83"/>
      <c r="B107" s="83"/>
      <c r="C107" s="83"/>
      <c r="D107" s="83"/>
      <c r="E107" s="83"/>
      <c r="F107" s="83"/>
      <c r="G107" s="83"/>
      <c r="H107" s="83"/>
      <c r="I107" s="83"/>
      <c r="J107" s="83"/>
      <c r="K107" s="83"/>
      <c r="L107" s="83"/>
      <c r="M107" s="83"/>
      <c r="N107" s="83"/>
      <c r="O107" s="83"/>
      <c r="P107" s="83"/>
      <c r="Q107" s="83"/>
      <c r="R107" s="83"/>
      <c r="S107" s="83"/>
      <c r="T107" s="83"/>
      <c r="U107" s="83"/>
      <c r="V107" s="83"/>
      <c r="W107" s="83"/>
      <c r="X107" s="83"/>
      <c r="Y107" s="83"/>
      <c r="Z107" s="83"/>
      <c r="AA107" s="83"/>
      <c r="AB107" s="83"/>
      <c r="AC107" s="83"/>
      <c r="AD107" s="83"/>
      <c r="AE107" s="83"/>
      <c r="AF107" s="83"/>
      <c r="AG107" s="83"/>
      <c r="AH107" s="83"/>
      <c r="AI107" s="83"/>
      <c r="AJ107" s="83"/>
      <c r="AK107" s="83"/>
      <c r="AL107" s="83"/>
      <c r="AM107" s="83"/>
      <c r="AN107" s="83"/>
      <c r="AO107" s="83"/>
      <c r="AP107" s="83"/>
      <c r="AQ107" s="83"/>
      <c r="AR107" s="83"/>
      <c r="AS107" s="83"/>
      <c r="AT107" s="83"/>
      <c r="AU107" s="83"/>
      <c r="AV107" s="83"/>
      <c r="AW107" s="83"/>
      <c r="AX107" s="83"/>
      <c r="AY107" s="83"/>
      <c r="AZ107" s="83"/>
      <c r="BA107" s="83"/>
      <c r="BB107" s="83"/>
      <c r="BC107" s="83"/>
      <c r="BD107" s="83"/>
      <c r="BE107" s="83"/>
      <c r="BF107" s="83"/>
      <c r="BG107" s="83"/>
      <c r="BH107" s="83"/>
    </row>
    <row r="108" spans="1:60" x14ac:dyDescent="0.25">
      <c r="A108" s="83"/>
      <c r="B108" s="83"/>
      <c r="C108" s="83"/>
      <c r="D108" s="83"/>
      <c r="E108" s="83"/>
      <c r="F108" s="83"/>
      <c r="G108" s="83"/>
      <c r="H108" s="83"/>
      <c r="I108" s="83"/>
      <c r="J108" s="83"/>
      <c r="K108" s="83"/>
      <c r="L108" s="83"/>
      <c r="M108" s="83"/>
      <c r="N108" s="83"/>
      <c r="O108" s="83"/>
      <c r="P108" s="83"/>
      <c r="Q108" s="83"/>
      <c r="R108" s="83"/>
      <c r="S108" s="83"/>
      <c r="T108" s="83"/>
      <c r="U108" s="83"/>
      <c r="V108" s="83"/>
      <c r="W108" s="83"/>
      <c r="X108" s="83"/>
      <c r="Y108" s="83"/>
      <c r="Z108" s="83"/>
      <c r="AA108" s="83"/>
      <c r="AB108" s="83"/>
      <c r="AC108" s="83"/>
      <c r="AD108" s="83"/>
      <c r="AE108" s="83"/>
      <c r="AF108" s="83"/>
      <c r="AG108" s="83"/>
      <c r="AH108" s="83"/>
      <c r="AI108" s="83"/>
      <c r="AJ108" s="83"/>
      <c r="AK108" s="83"/>
      <c r="AL108" s="83"/>
      <c r="AM108" s="83"/>
      <c r="AN108" s="83"/>
      <c r="AO108" s="83"/>
      <c r="AP108" s="83"/>
      <c r="AQ108" s="83"/>
      <c r="AR108" s="83"/>
      <c r="AS108" s="83"/>
      <c r="AT108" s="83"/>
      <c r="AU108" s="83"/>
      <c r="AV108" s="83"/>
      <c r="AW108" s="83"/>
      <c r="AX108" s="83"/>
      <c r="AY108" s="83"/>
      <c r="AZ108" s="83"/>
      <c r="BA108" s="83"/>
      <c r="BB108" s="83"/>
      <c r="BC108" s="83"/>
      <c r="BD108" s="83"/>
      <c r="BE108" s="83"/>
      <c r="BF108" s="83"/>
      <c r="BG108" s="83"/>
      <c r="BH108" s="83"/>
    </row>
    <row r="109" spans="1:60" x14ac:dyDescent="0.25">
      <c r="A109" s="83"/>
      <c r="B109" s="83"/>
      <c r="C109" s="83"/>
      <c r="D109" s="83"/>
      <c r="E109" s="83"/>
      <c r="F109" s="83"/>
      <c r="G109" s="83"/>
      <c r="H109" s="83"/>
      <c r="I109" s="83"/>
      <c r="J109" s="83"/>
      <c r="K109" s="83"/>
      <c r="L109" s="83"/>
      <c r="M109" s="83"/>
      <c r="N109" s="83"/>
      <c r="O109" s="83"/>
      <c r="P109" s="83"/>
      <c r="Q109" s="83"/>
      <c r="R109" s="83"/>
      <c r="S109" s="83"/>
      <c r="T109" s="83"/>
      <c r="U109" s="83"/>
      <c r="V109" s="83"/>
      <c r="W109" s="83"/>
      <c r="X109" s="83"/>
      <c r="Y109" s="83"/>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row>
    <row r="110" spans="1:60" x14ac:dyDescent="0.25">
      <c r="A110" s="83"/>
      <c r="B110" s="83"/>
      <c r="C110" s="83"/>
      <c r="D110" s="83"/>
      <c r="E110" s="83"/>
      <c r="F110" s="83"/>
      <c r="G110" s="83"/>
      <c r="H110" s="83"/>
      <c r="I110" s="83"/>
      <c r="J110" s="83"/>
      <c r="K110" s="83"/>
      <c r="L110" s="83"/>
      <c r="M110" s="83"/>
      <c r="N110" s="83"/>
      <c r="O110" s="83"/>
      <c r="P110" s="83"/>
      <c r="Q110" s="83"/>
      <c r="R110" s="83"/>
      <c r="S110" s="83"/>
      <c r="T110" s="83"/>
      <c r="U110" s="83"/>
      <c r="V110" s="83"/>
      <c r="W110" s="83"/>
      <c r="X110" s="83"/>
      <c r="Y110" s="83"/>
      <c r="Z110" s="83"/>
      <c r="AA110" s="83"/>
      <c r="AB110" s="83"/>
      <c r="AC110" s="83"/>
      <c r="AD110" s="83"/>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row>
    <row r="111" spans="1:60" x14ac:dyDescent="0.25">
      <c r="A111" s="83"/>
      <c r="B111" s="83"/>
      <c r="C111" s="83"/>
      <c r="D111" s="83"/>
      <c r="E111" s="83"/>
      <c r="F111" s="83"/>
      <c r="G111" s="83"/>
      <c r="H111" s="83"/>
      <c r="I111" s="83"/>
      <c r="J111" s="83"/>
      <c r="K111" s="83"/>
      <c r="L111" s="83"/>
      <c r="M111" s="83"/>
      <c r="N111" s="83"/>
      <c r="O111" s="83"/>
      <c r="P111" s="83"/>
      <c r="Q111" s="83"/>
      <c r="R111" s="83"/>
      <c r="S111" s="83"/>
      <c r="T111" s="83"/>
      <c r="U111" s="83"/>
      <c r="V111" s="83"/>
      <c r="W111" s="83"/>
      <c r="X111" s="83"/>
      <c r="Y111" s="83"/>
      <c r="Z111" s="83"/>
      <c r="AA111" s="83"/>
      <c r="AB111" s="83"/>
      <c r="AC111" s="83"/>
      <c r="AD111" s="83"/>
      <c r="AE111" s="83"/>
      <c r="AF111" s="83"/>
      <c r="AG111" s="83"/>
      <c r="AH111" s="83"/>
      <c r="AI111" s="83"/>
      <c r="AJ111" s="83"/>
      <c r="AK111" s="83"/>
      <c r="AL111" s="83"/>
      <c r="AM111" s="83"/>
      <c r="AN111" s="83"/>
      <c r="AO111" s="83"/>
      <c r="AP111" s="83"/>
      <c r="AQ111" s="83"/>
      <c r="AR111" s="83"/>
      <c r="AS111" s="83"/>
      <c r="AT111" s="83"/>
      <c r="AU111" s="83"/>
      <c r="AV111" s="83"/>
      <c r="AW111" s="83"/>
      <c r="AX111" s="83"/>
      <c r="AY111" s="83"/>
      <c r="AZ111" s="83"/>
      <c r="BA111" s="83"/>
      <c r="BB111" s="83"/>
      <c r="BC111" s="83"/>
      <c r="BD111" s="83"/>
      <c r="BE111" s="83"/>
      <c r="BF111" s="83"/>
      <c r="BG111" s="83"/>
      <c r="BH111" s="83"/>
    </row>
    <row r="112" spans="1:60" x14ac:dyDescent="0.25">
      <c r="A112" s="83"/>
      <c r="B112" s="83"/>
      <c r="C112" s="83"/>
      <c r="D112" s="83"/>
      <c r="E112" s="83"/>
      <c r="F112" s="83"/>
      <c r="G112" s="83"/>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c r="AG112" s="83"/>
      <c r="AH112" s="83"/>
      <c r="AI112" s="83"/>
      <c r="AJ112" s="83"/>
      <c r="AK112" s="83"/>
      <c r="AL112" s="83"/>
      <c r="AM112" s="83"/>
      <c r="AN112" s="83"/>
      <c r="AO112" s="83"/>
      <c r="AP112" s="83"/>
      <c r="AQ112" s="83"/>
      <c r="AR112" s="83"/>
      <c r="AS112" s="83"/>
      <c r="AT112" s="83"/>
      <c r="AU112" s="83"/>
      <c r="AV112" s="83"/>
      <c r="AW112" s="83"/>
      <c r="AX112" s="83"/>
      <c r="AY112" s="83"/>
      <c r="AZ112" s="83"/>
      <c r="BA112" s="83"/>
      <c r="BB112" s="83"/>
      <c r="BC112" s="83"/>
      <c r="BD112" s="83"/>
      <c r="BE112" s="83"/>
      <c r="BF112" s="83"/>
      <c r="BG112" s="83"/>
      <c r="BH112" s="83"/>
    </row>
    <row r="113" spans="1:60" x14ac:dyDescent="0.25">
      <c r="A113" s="83"/>
      <c r="B113" s="83"/>
      <c r="C113" s="83"/>
      <c r="D113" s="83"/>
      <c r="E113" s="83"/>
      <c r="F113" s="83"/>
      <c r="G113" s="83"/>
      <c r="H113" s="83"/>
      <c r="I113" s="83"/>
      <c r="J113" s="83"/>
      <c r="K113" s="83"/>
      <c r="L113" s="83"/>
      <c r="M113" s="83"/>
      <c r="N113" s="83"/>
      <c r="O113" s="83"/>
      <c r="P113" s="83"/>
      <c r="Q113" s="83"/>
      <c r="R113" s="83"/>
      <c r="S113" s="83"/>
      <c r="T113" s="83"/>
      <c r="U113" s="83"/>
      <c r="V113" s="83"/>
      <c r="W113" s="83"/>
      <c r="X113" s="83"/>
      <c r="Y113" s="83"/>
      <c r="Z113" s="83"/>
      <c r="AA113" s="83"/>
      <c r="AB113" s="83"/>
      <c r="AC113" s="83"/>
      <c r="AD113" s="83"/>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row>
    <row r="114" spans="1:60" x14ac:dyDescent="0.25">
      <c r="A114" s="83"/>
      <c r="B114" s="83"/>
      <c r="C114" s="83"/>
      <c r="D114" s="83"/>
      <c r="E114" s="83"/>
      <c r="F114" s="83"/>
      <c r="G114" s="83"/>
      <c r="H114" s="83"/>
      <c r="I114" s="83"/>
      <c r="J114" s="83"/>
      <c r="K114" s="83"/>
      <c r="L114" s="83"/>
      <c r="M114" s="83"/>
      <c r="N114" s="83"/>
      <c r="O114" s="83"/>
      <c r="P114" s="83"/>
      <c r="Q114" s="83"/>
      <c r="R114" s="83"/>
      <c r="S114" s="83"/>
      <c r="T114" s="83"/>
      <c r="U114" s="83"/>
      <c r="V114" s="83"/>
      <c r="W114" s="83"/>
      <c r="X114" s="83"/>
      <c r="Y114" s="83"/>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row>
    <row r="115" spans="1:60" x14ac:dyDescent="0.25">
      <c r="A115" s="83"/>
      <c r="B115" s="83"/>
      <c r="C115" s="83"/>
      <c r="D115" s="83"/>
      <c r="E115" s="83"/>
      <c r="F115" s="83"/>
      <c r="G115" s="83"/>
      <c r="H115" s="83"/>
      <c r="I115" s="83"/>
      <c r="J115" s="83"/>
      <c r="K115" s="83"/>
      <c r="L115" s="83"/>
      <c r="M115" s="83"/>
      <c r="N115" s="83"/>
      <c r="O115" s="83"/>
      <c r="P115" s="83"/>
      <c r="Q115" s="83"/>
      <c r="R115" s="83"/>
      <c r="S115" s="83"/>
      <c r="T115" s="83"/>
      <c r="U115" s="83"/>
      <c r="V115" s="83"/>
      <c r="W115" s="83"/>
      <c r="X115" s="83"/>
      <c r="Y115" s="83"/>
      <c r="Z115" s="83"/>
      <c r="AA115" s="83"/>
      <c r="AB115" s="83"/>
      <c r="AC115" s="83"/>
      <c r="AD115" s="83"/>
      <c r="AE115" s="83"/>
      <c r="AF115" s="83"/>
      <c r="AG115" s="83"/>
      <c r="AH115" s="83"/>
      <c r="AI115" s="83"/>
      <c r="AJ115" s="83"/>
      <c r="AK115" s="83"/>
      <c r="AL115" s="83"/>
      <c r="AM115" s="83"/>
      <c r="AN115" s="83"/>
      <c r="AO115" s="83"/>
      <c r="AP115" s="83"/>
      <c r="AQ115" s="83"/>
      <c r="AR115" s="83"/>
      <c r="AS115" s="83"/>
      <c r="AT115" s="83"/>
      <c r="AU115" s="83"/>
      <c r="AV115" s="83"/>
      <c r="AW115" s="83"/>
      <c r="AX115" s="83"/>
      <c r="AY115" s="83"/>
      <c r="AZ115" s="83"/>
      <c r="BA115" s="83"/>
      <c r="BB115" s="83"/>
      <c r="BC115" s="83"/>
      <c r="BD115" s="83"/>
      <c r="BE115" s="83"/>
      <c r="BF115" s="83"/>
      <c r="BG115" s="83"/>
      <c r="BH115" s="83"/>
    </row>
    <row r="116" spans="1:60" x14ac:dyDescent="0.25">
      <c r="A116" s="83"/>
      <c r="B116" s="83"/>
      <c r="C116" s="83"/>
      <c r="D116" s="83"/>
      <c r="E116" s="83"/>
      <c r="F116" s="83"/>
      <c r="G116" s="83"/>
      <c r="H116" s="83"/>
      <c r="I116" s="83"/>
      <c r="J116" s="83"/>
      <c r="K116" s="83"/>
      <c r="L116" s="83"/>
      <c r="M116" s="83"/>
      <c r="N116" s="83"/>
      <c r="O116" s="83"/>
      <c r="P116" s="83"/>
      <c r="Q116" s="83"/>
      <c r="R116" s="83"/>
      <c r="S116" s="83"/>
      <c r="T116" s="83"/>
      <c r="U116" s="83"/>
      <c r="V116" s="83"/>
      <c r="W116" s="83"/>
      <c r="X116" s="83"/>
      <c r="Y116" s="83"/>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row>
    <row r="117" spans="1:60" x14ac:dyDescent="0.25">
      <c r="A117" s="83"/>
      <c r="B117" s="83"/>
      <c r="C117" s="83"/>
      <c r="D117" s="83"/>
      <c r="E117" s="83"/>
      <c r="F117" s="83"/>
      <c r="G117" s="83"/>
      <c r="H117" s="83"/>
      <c r="I117" s="83"/>
      <c r="J117" s="83"/>
      <c r="K117" s="83"/>
      <c r="L117" s="83"/>
      <c r="M117" s="83"/>
      <c r="N117" s="83"/>
      <c r="O117" s="83"/>
      <c r="P117" s="83"/>
      <c r="Q117" s="83"/>
      <c r="R117" s="83"/>
      <c r="S117" s="83"/>
      <c r="T117" s="83"/>
      <c r="U117" s="83"/>
      <c r="V117" s="83"/>
      <c r="W117" s="83"/>
      <c r="X117" s="83"/>
      <c r="Y117" s="83"/>
      <c r="Z117" s="83"/>
      <c r="AA117" s="83"/>
      <c r="AB117" s="83"/>
      <c r="AC117" s="83"/>
      <c r="AD117" s="83"/>
      <c r="AE117" s="83"/>
      <c r="AF117" s="83"/>
      <c r="AG117" s="83"/>
      <c r="AH117" s="8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BH117" s="83"/>
    </row>
    <row r="118" spans="1:60" x14ac:dyDescent="0.25">
      <c r="A118" s="83"/>
      <c r="B118" s="83"/>
      <c r="C118" s="83"/>
      <c r="D118" s="83"/>
      <c r="E118" s="83"/>
      <c r="F118" s="83"/>
      <c r="G118" s="83"/>
      <c r="H118" s="83"/>
      <c r="I118" s="83"/>
      <c r="J118" s="83"/>
      <c r="K118" s="83"/>
      <c r="L118" s="83"/>
      <c r="M118" s="83"/>
      <c r="N118" s="83"/>
      <c r="O118" s="83"/>
      <c r="P118" s="83"/>
      <c r="Q118" s="83"/>
      <c r="R118" s="83"/>
      <c r="S118" s="83"/>
      <c r="T118" s="83"/>
      <c r="U118" s="83"/>
      <c r="V118" s="83"/>
      <c r="W118" s="83"/>
      <c r="X118" s="83"/>
      <c r="Y118" s="83"/>
      <c r="Z118" s="83"/>
      <c r="AA118" s="83"/>
      <c r="AB118" s="83"/>
      <c r="AC118" s="83"/>
      <c r="AD118" s="83"/>
      <c r="AE118" s="83"/>
      <c r="AF118" s="83"/>
      <c r="AG118" s="83"/>
      <c r="AH118" s="83"/>
      <c r="AI118" s="83"/>
      <c r="AJ118" s="83"/>
      <c r="AK118" s="83"/>
      <c r="AL118" s="83"/>
      <c r="AM118" s="83"/>
      <c r="AN118" s="83"/>
      <c r="AO118" s="83"/>
      <c r="AP118" s="83"/>
      <c r="AQ118" s="83"/>
      <c r="AR118" s="83"/>
      <c r="AS118" s="83"/>
      <c r="AT118" s="83"/>
      <c r="AU118" s="83"/>
      <c r="AV118" s="83"/>
      <c r="AW118" s="83"/>
      <c r="AX118" s="83"/>
      <c r="AY118" s="83"/>
      <c r="AZ118" s="83"/>
      <c r="BA118" s="83"/>
      <c r="BB118" s="83"/>
      <c r="BC118" s="83"/>
      <c r="BD118" s="83"/>
      <c r="BE118" s="83"/>
      <c r="BF118" s="83"/>
      <c r="BG118" s="83"/>
      <c r="BH118" s="83"/>
    </row>
    <row r="119" spans="1:60" x14ac:dyDescent="0.25">
      <c r="A119" s="83"/>
      <c r="B119" s="83"/>
      <c r="C119" s="83"/>
      <c r="D119" s="83"/>
      <c r="E119" s="83"/>
      <c r="F119" s="83"/>
      <c r="G119" s="83"/>
      <c r="H119" s="83"/>
      <c r="I119" s="83"/>
      <c r="J119" s="83"/>
      <c r="K119" s="83"/>
      <c r="L119" s="83"/>
      <c r="M119" s="83"/>
      <c r="N119" s="83"/>
      <c r="O119" s="83"/>
      <c r="P119" s="83"/>
      <c r="Q119" s="83"/>
      <c r="R119" s="83"/>
      <c r="S119" s="83"/>
      <c r="T119" s="83"/>
      <c r="U119" s="83"/>
      <c r="V119" s="83"/>
      <c r="W119" s="83"/>
      <c r="X119" s="83"/>
      <c r="Y119" s="83"/>
      <c r="Z119" s="83"/>
      <c r="AA119" s="83"/>
      <c r="AB119" s="83"/>
      <c r="AC119" s="83"/>
      <c r="AD119" s="83"/>
      <c r="AE119" s="83"/>
      <c r="AF119" s="83"/>
      <c r="AG119" s="83"/>
      <c r="AH119" s="83"/>
      <c r="AI119" s="83"/>
      <c r="AJ119" s="83"/>
      <c r="AK119" s="83"/>
      <c r="AL119" s="83"/>
      <c r="AM119" s="83"/>
      <c r="AN119" s="83"/>
      <c r="AO119" s="83"/>
      <c r="AP119" s="83"/>
      <c r="AQ119" s="83"/>
      <c r="AR119" s="83"/>
      <c r="AS119" s="83"/>
      <c r="AT119" s="83"/>
      <c r="AU119" s="83"/>
      <c r="AV119" s="83"/>
      <c r="AW119" s="83"/>
      <c r="AX119" s="83"/>
      <c r="AY119" s="83"/>
      <c r="AZ119" s="83"/>
      <c r="BA119" s="83"/>
      <c r="BB119" s="83"/>
      <c r="BC119" s="83"/>
      <c r="BD119" s="83"/>
      <c r="BE119" s="83"/>
      <c r="BF119" s="83"/>
      <c r="BG119" s="83"/>
      <c r="BH119" s="83"/>
    </row>
    <row r="120" spans="1:60" x14ac:dyDescent="0.25">
      <c r="A120" s="83"/>
      <c r="B120" s="83"/>
      <c r="C120" s="83"/>
      <c r="D120" s="83"/>
      <c r="E120" s="83"/>
      <c r="F120" s="83"/>
      <c r="G120" s="83"/>
      <c r="H120" s="83"/>
      <c r="I120" s="83"/>
      <c r="J120" s="83"/>
      <c r="K120" s="83"/>
      <c r="L120" s="83"/>
      <c r="M120" s="83"/>
      <c r="N120" s="83"/>
      <c r="O120" s="83"/>
      <c r="P120" s="83"/>
      <c r="Q120" s="83"/>
      <c r="R120" s="83"/>
      <c r="S120" s="83"/>
      <c r="T120" s="83"/>
      <c r="U120" s="83"/>
      <c r="V120" s="83"/>
      <c r="W120" s="83"/>
      <c r="X120" s="83"/>
      <c r="Y120" s="83"/>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row>
    <row r="121" spans="1:60" x14ac:dyDescent="0.25">
      <c r="A121" s="83"/>
      <c r="B121" s="83"/>
      <c r="C121" s="83"/>
      <c r="D121" s="83"/>
      <c r="E121" s="83"/>
      <c r="F121" s="83"/>
      <c r="G121" s="83"/>
      <c r="H121" s="83"/>
      <c r="I121" s="83"/>
      <c r="J121" s="83"/>
      <c r="K121" s="83"/>
      <c r="L121" s="83"/>
      <c r="M121" s="83"/>
      <c r="N121" s="83"/>
      <c r="O121" s="83"/>
      <c r="P121" s="83"/>
      <c r="Q121" s="83"/>
      <c r="R121" s="83"/>
      <c r="S121" s="83"/>
      <c r="T121" s="83"/>
      <c r="U121" s="83"/>
      <c r="V121" s="83"/>
      <c r="W121" s="83"/>
      <c r="X121" s="83"/>
      <c r="Y121" s="83"/>
      <c r="Z121" s="83"/>
      <c r="AA121" s="83"/>
      <c r="AB121" s="83"/>
      <c r="AC121" s="83"/>
      <c r="AD121" s="83"/>
      <c r="AE121" s="83"/>
      <c r="AF121" s="83"/>
      <c r="AG121" s="83"/>
      <c r="AH121" s="83"/>
      <c r="AI121" s="83"/>
      <c r="AJ121" s="83"/>
      <c r="AK121" s="83"/>
      <c r="AL121" s="83"/>
      <c r="AM121" s="83"/>
      <c r="AN121" s="83"/>
      <c r="AO121" s="83"/>
      <c r="AP121" s="83"/>
      <c r="AQ121" s="83"/>
      <c r="AR121" s="83"/>
      <c r="AS121" s="83"/>
      <c r="AT121" s="83"/>
      <c r="AU121" s="83"/>
      <c r="AV121" s="83"/>
      <c r="AW121" s="83"/>
      <c r="AX121" s="83"/>
      <c r="AY121" s="83"/>
      <c r="AZ121" s="83"/>
      <c r="BA121" s="83"/>
      <c r="BB121" s="83"/>
      <c r="BC121" s="83"/>
      <c r="BD121" s="83"/>
      <c r="BE121" s="83"/>
      <c r="BF121" s="83"/>
      <c r="BG121" s="83"/>
      <c r="BH121" s="83"/>
    </row>
    <row r="122" spans="1:60" x14ac:dyDescent="0.25">
      <c r="A122" s="83"/>
      <c r="B122" s="83"/>
      <c r="C122" s="83"/>
      <c r="D122" s="83"/>
      <c r="E122" s="83"/>
      <c r="F122" s="83"/>
      <c r="G122" s="83"/>
      <c r="H122" s="83"/>
      <c r="I122" s="83"/>
      <c r="J122" s="83"/>
      <c r="K122" s="83"/>
      <c r="L122" s="83"/>
      <c r="M122" s="83"/>
      <c r="N122" s="83"/>
      <c r="O122" s="83"/>
      <c r="P122" s="83"/>
      <c r="Q122" s="83"/>
      <c r="R122" s="83"/>
      <c r="S122" s="83"/>
      <c r="T122" s="83"/>
      <c r="U122" s="83"/>
      <c r="V122" s="83"/>
      <c r="W122" s="83"/>
      <c r="X122" s="83"/>
      <c r="Y122" s="83"/>
      <c r="Z122" s="83"/>
      <c r="AA122" s="83"/>
      <c r="AB122" s="83"/>
      <c r="AC122" s="83"/>
      <c r="AD122" s="83"/>
      <c r="AE122" s="83"/>
      <c r="AF122" s="83"/>
      <c r="AG122" s="83"/>
      <c r="AH122" s="83"/>
      <c r="AI122" s="83"/>
      <c r="AJ122" s="83"/>
      <c r="AK122" s="83"/>
      <c r="AL122" s="83"/>
      <c r="AM122" s="83"/>
      <c r="AN122" s="83"/>
      <c r="AO122" s="83"/>
      <c r="AP122" s="83"/>
      <c r="AQ122" s="83"/>
      <c r="AR122" s="83"/>
      <c r="AS122" s="83"/>
      <c r="AT122" s="83"/>
      <c r="AU122" s="83"/>
      <c r="AV122" s="83"/>
      <c r="AW122" s="83"/>
      <c r="AX122" s="83"/>
      <c r="AY122" s="83"/>
      <c r="AZ122" s="83"/>
      <c r="BA122" s="83"/>
      <c r="BB122" s="83"/>
      <c r="BC122" s="83"/>
      <c r="BD122" s="83"/>
      <c r="BE122" s="83"/>
      <c r="BF122" s="83"/>
      <c r="BG122" s="83"/>
      <c r="BH122" s="83"/>
    </row>
    <row r="123" spans="1:60" x14ac:dyDescent="0.25">
      <c r="A123" s="83"/>
      <c r="B123" s="83"/>
      <c r="C123" s="83"/>
      <c r="D123" s="83"/>
      <c r="E123" s="83"/>
      <c r="F123" s="83"/>
      <c r="G123" s="83"/>
      <c r="H123" s="83"/>
      <c r="I123" s="83"/>
      <c r="J123" s="83"/>
      <c r="K123" s="83"/>
      <c r="L123" s="83"/>
      <c r="M123" s="83"/>
      <c r="N123" s="83"/>
      <c r="O123" s="83"/>
      <c r="P123" s="83"/>
      <c r="Q123" s="83"/>
      <c r="R123" s="83"/>
      <c r="S123" s="83"/>
      <c r="T123" s="83"/>
      <c r="U123" s="83"/>
      <c r="V123" s="83"/>
      <c r="W123" s="83"/>
      <c r="X123" s="83"/>
      <c r="Y123" s="83"/>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row>
    <row r="124" spans="1:60" x14ac:dyDescent="0.25">
      <c r="A124" s="83"/>
      <c r="B124" s="83"/>
      <c r="C124" s="83"/>
      <c r="D124" s="83"/>
      <c r="E124" s="83"/>
      <c r="F124" s="83"/>
      <c r="G124" s="83"/>
      <c r="H124" s="83"/>
      <c r="I124" s="83"/>
      <c r="J124" s="83"/>
      <c r="K124" s="83"/>
      <c r="L124" s="83"/>
      <c r="M124" s="83"/>
      <c r="N124" s="83"/>
      <c r="O124" s="83"/>
      <c r="P124" s="83"/>
      <c r="Q124" s="83"/>
      <c r="R124" s="83"/>
      <c r="S124" s="83"/>
      <c r="T124" s="83"/>
      <c r="U124" s="83"/>
      <c r="V124" s="83"/>
      <c r="W124" s="83"/>
      <c r="X124" s="83"/>
      <c r="Y124" s="83"/>
      <c r="Z124" s="83"/>
      <c r="AA124" s="83"/>
      <c r="AB124" s="83"/>
      <c r="AC124" s="83"/>
      <c r="AD124" s="83"/>
      <c r="AE124" s="83"/>
      <c r="AF124" s="83"/>
      <c r="AG124" s="83"/>
      <c r="AH124" s="83"/>
      <c r="AI124" s="83"/>
      <c r="AJ124" s="83"/>
      <c r="AK124" s="83"/>
      <c r="AL124" s="83"/>
      <c r="AM124" s="83"/>
      <c r="AN124" s="83"/>
      <c r="AO124" s="83"/>
      <c r="AP124" s="83"/>
      <c r="AQ124" s="83"/>
      <c r="AR124" s="83"/>
      <c r="AS124" s="83"/>
      <c r="AT124" s="83"/>
      <c r="AU124" s="83"/>
      <c r="AV124" s="83"/>
      <c r="AW124" s="83"/>
      <c r="AX124" s="83"/>
      <c r="AY124" s="83"/>
      <c r="AZ124" s="83"/>
      <c r="BA124" s="83"/>
      <c r="BB124" s="83"/>
      <c r="BC124" s="83"/>
      <c r="BD124" s="83"/>
      <c r="BE124" s="83"/>
      <c r="BF124" s="83"/>
      <c r="BG124" s="83"/>
      <c r="BH124" s="83"/>
    </row>
    <row r="125" spans="1:60" x14ac:dyDescent="0.25">
      <c r="A125" s="83"/>
      <c r="B125" s="83"/>
      <c r="C125" s="83"/>
      <c r="D125" s="83"/>
      <c r="E125" s="83"/>
      <c r="F125" s="83"/>
      <c r="G125" s="83"/>
      <c r="H125" s="83"/>
      <c r="I125" s="83"/>
      <c r="J125" s="83"/>
      <c r="K125" s="83"/>
      <c r="L125" s="83"/>
      <c r="M125" s="83"/>
      <c r="N125" s="83"/>
      <c r="O125" s="83"/>
      <c r="P125" s="83"/>
      <c r="Q125" s="83"/>
      <c r="R125" s="83"/>
      <c r="S125" s="83"/>
      <c r="T125" s="83"/>
      <c r="U125" s="83"/>
      <c r="V125" s="83"/>
      <c r="W125" s="83"/>
      <c r="X125" s="83"/>
      <c r="Y125" s="83"/>
      <c r="Z125" s="83"/>
      <c r="AA125" s="83"/>
      <c r="AB125" s="83"/>
      <c r="AC125" s="83"/>
      <c r="AD125" s="83"/>
      <c r="AE125" s="83"/>
      <c r="AF125" s="83"/>
      <c r="AG125" s="83"/>
      <c r="AH125" s="83"/>
      <c r="AI125" s="83"/>
      <c r="AJ125" s="83"/>
      <c r="AK125" s="83"/>
      <c r="AL125" s="83"/>
      <c r="AM125" s="83"/>
      <c r="AN125" s="83"/>
      <c r="AO125" s="83"/>
      <c r="AP125" s="83"/>
      <c r="AQ125" s="83"/>
      <c r="AR125" s="83"/>
      <c r="AS125" s="83"/>
      <c r="AT125" s="83"/>
      <c r="AU125" s="83"/>
      <c r="AV125" s="83"/>
      <c r="AW125" s="83"/>
      <c r="AX125" s="83"/>
      <c r="AY125" s="83"/>
      <c r="AZ125" s="83"/>
      <c r="BA125" s="83"/>
      <c r="BB125" s="83"/>
      <c r="BC125" s="83"/>
      <c r="BD125" s="83"/>
      <c r="BE125" s="83"/>
      <c r="BF125" s="83"/>
      <c r="BG125" s="83"/>
      <c r="BH125" s="83"/>
    </row>
    <row r="126" spans="1:60" x14ac:dyDescent="0.25">
      <c r="A126" s="83"/>
      <c r="B126" s="83"/>
      <c r="C126" s="83"/>
      <c r="D126" s="83"/>
      <c r="E126" s="83"/>
      <c r="F126" s="83"/>
      <c r="G126" s="83"/>
      <c r="H126" s="83"/>
      <c r="I126" s="83"/>
      <c r="J126" s="83"/>
      <c r="K126" s="83"/>
      <c r="L126" s="83"/>
      <c r="M126" s="83"/>
      <c r="N126" s="83"/>
      <c r="O126" s="83"/>
      <c r="P126" s="83"/>
      <c r="Q126" s="83"/>
      <c r="R126" s="83"/>
      <c r="S126" s="83"/>
      <c r="T126" s="83"/>
      <c r="U126" s="83"/>
      <c r="V126" s="83"/>
      <c r="W126" s="83"/>
      <c r="X126" s="83"/>
      <c r="Y126" s="83"/>
      <c r="Z126" s="83"/>
      <c r="AA126" s="83"/>
      <c r="AB126" s="83"/>
      <c r="AC126" s="83"/>
      <c r="AD126" s="83"/>
      <c r="AE126" s="83"/>
      <c r="AF126" s="83"/>
      <c r="AG126" s="83"/>
      <c r="AH126" s="83"/>
      <c r="AI126" s="83"/>
      <c r="AJ126" s="83"/>
      <c r="AK126" s="83"/>
      <c r="AL126" s="83"/>
      <c r="AM126" s="83"/>
      <c r="AN126" s="83"/>
      <c r="AO126" s="83"/>
      <c r="AP126" s="83"/>
      <c r="AQ126" s="83"/>
      <c r="AR126" s="83"/>
      <c r="AS126" s="83"/>
      <c r="AT126" s="83"/>
      <c r="AU126" s="83"/>
      <c r="AV126" s="83"/>
      <c r="AW126" s="83"/>
      <c r="AX126" s="83"/>
      <c r="AY126" s="83"/>
      <c r="AZ126" s="83"/>
      <c r="BA126" s="83"/>
      <c r="BB126" s="83"/>
      <c r="BC126" s="83"/>
      <c r="BD126" s="83"/>
      <c r="BE126" s="83"/>
      <c r="BF126" s="83"/>
      <c r="BG126" s="83"/>
      <c r="BH126" s="83"/>
    </row>
    <row r="127" spans="1:60" x14ac:dyDescent="0.25">
      <c r="A127" s="83"/>
      <c r="B127" s="83"/>
      <c r="C127" s="83"/>
      <c r="D127" s="83"/>
      <c r="E127" s="83"/>
      <c r="F127" s="83"/>
      <c r="G127" s="83"/>
      <c r="H127" s="83"/>
      <c r="I127" s="83"/>
      <c r="J127" s="83"/>
      <c r="K127" s="83"/>
      <c r="L127" s="83"/>
      <c r="M127" s="83"/>
      <c r="N127" s="83"/>
      <c r="O127" s="83"/>
      <c r="P127" s="83"/>
      <c r="Q127" s="83"/>
      <c r="R127" s="83"/>
      <c r="S127" s="83"/>
      <c r="T127" s="83"/>
      <c r="U127" s="83"/>
      <c r="V127" s="83"/>
      <c r="W127" s="83"/>
      <c r="X127" s="83"/>
      <c r="Y127" s="83"/>
      <c r="Z127" s="83"/>
      <c r="AA127" s="83"/>
      <c r="AB127" s="83"/>
      <c r="AC127" s="83"/>
      <c r="AD127" s="83"/>
      <c r="AE127" s="83"/>
      <c r="AF127" s="83"/>
      <c r="AG127" s="83"/>
      <c r="AH127" s="83"/>
      <c r="AI127" s="83"/>
      <c r="AJ127" s="83"/>
      <c r="AK127" s="83"/>
      <c r="AL127" s="83"/>
      <c r="AM127" s="83"/>
      <c r="AN127" s="83"/>
      <c r="AO127" s="83"/>
      <c r="AP127" s="83"/>
      <c r="AQ127" s="83"/>
      <c r="AR127" s="83"/>
      <c r="AS127" s="83"/>
      <c r="AT127" s="83"/>
      <c r="AU127" s="83"/>
      <c r="AV127" s="83"/>
      <c r="AW127" s="83"/>
      <c r="AX127" s="83"/>
      <c r="AY127" s="83"/>
      <c r="AZ127" s="83"/>
      <c r="BA127" s="83"/>
      <c r="BB127" s="83"/>
      <c r="BC127" s="83"/>
      <c r="BD127" s="83"/>
      <c r="BE127" s="83"/>
      <c r="BF127" s="83"/>
      <c r="BG127" s="83"/>
      <c r="BH127" s="83"/>
    </row>
    <row r="128" spans="1:60" x14ac:dyDescent="0.25">
      <c r="A128" s="83"/>
      <c r="B128" s="83"/>
      <c r="C128" s="83"/>
      <c r="D128" s="83"/>
      <c r="E128" s="83"/>
      <c r="F128" s="83"/>
      <c r="G128" s="83"/>
      <c r="H128" s="83"/>
      <c r="I128" s="83"/>
      <c r="J128" s="83"/>
      <c r="K128" s="83"/>
      <c r="L128" s="83"/>
      <c r="M128" s="83"/>
      <c r="N128" s="83"/>
      <c r="O128" s="83"/>
      <c r="P128" s="83"/>
      <c r="Q128" s="83"/>
      <c r="R128" s="83"/>
      <c r="S128" s="83"/>
      <c r="T128" s="83"/>
      <c r="U128" s="83"/>
      <c r="V128" s="83"/>
      <c r="W128" s="83"/>
      <c r="X128" s="83"/>
      <c r="Y128" s="83"/>
      <c r="Z128" s="83"/>
      <c r="AA128" s="83"/>
      <c r="AB128" s="83"/>
      <c r="AC128" s="83"/>
      <c r="AD128" s="83"/>
      <c r="AE128" s="83"/>
      <c r="AF128" s="83"/>
      <c r="AG128" s="83"/>
      <c r="AH128" s="83"/>
      <c r="AI128" s="83"/>
      <c r="AJ128" s="83"/>
      <c r="AK128" s="83"/>
      <c r="AL128" s="83"/>
      <c r="AM128" s="83"/>
      <c r="AN128" s="83"/>
      <c r="AO128" s="83"/>
      <c r="AP128" s="83"/>
      <c r="AQ128" s="83"/>
      <c r="AR128" s="83"/>
      <c r="AS128" s="83"/>
      <c r="AT128" s="83"/>
      <c r="AU128" s="83"/>
      <c r="AV128" s="83"/>
      <c r="AW128" s="83"/>
      <c r="AX128" s="83"/>
      <c r="AY128" s="83"/>
      <c r="AZ128" s="83"/>
      <c r="BA128" s="83"/>
      <c r="BB128" s="83"/>
      <c r="BC128" s="83"/>
      <c r="BD128" s="83"/>
      <c r="BE128" s="83"/>
      <c r="BF128" s="83"/>
      <c r="BG128" s="83"/>
      <c r="BH128" s="83"/>
    </row>
    <row r="129" spans="1:60" x14ac:dyDescent="0.25">
      <c r="A129" s="83"/>
      <c r="B129" s="83"/>
      <c r="C129" s="83"/>
      <c r="D129" s="83"/>
      <c r="E129" s="83"/>
      <c r="F129" s="83"/>
      <c r="G129" s="83"/>
      <c r="H129" s="83"/>
      <c r="I129" s="83"/>
      <c r="J129" s="83"/>
      <c r="K129" s="83"/>
      <c r="L129" s="83"/>
      <c r="M129" s="83"/>
      <c r="N129" s="83"/>
      <c r="O129" s="83"/>
      <c r="P129" s="83"/>
      <c r="Q129" s="83"/>
      <c r="R129" s="83"/>
      <c r="S129" s="83"/>
      <c r="T129" s="83"/>
      <c r="U129" s="83"/>
      <c r="V129" s="83"/>
      <c r="W129" s="83"/>
      <c r="X129" s="83"/>
      <c r="Y129" s="83"/>
      <c r="Z129" s="83"/>
      <c r="AA129" s="83"/>
      <c r="AB129" s="83"/>
      <c r="AC129" s="83"/>
      <c r="AD129" s="83"/>
      <c r="AE129" s="83"/>
      <c r="AF129" s="83"/>
      <c r="AG129" s="83"/>
      <c r="AH129" s="83"/>
      <c r="AI129" s="83"/>
      <c r="AJ129" s="83"/>
      <c r="AK129" s="83"/>
      <c r="AL129" s="83"/>
      <c r="AM129" s="83"/>
      <c r="AN129" s="83"/>
      <c r="AO129" s="83"/>
      <c r="AP129" s="83"/>
      <c r="AQ129" s="83"/>
      <c r="AR129" s="83"/>
      <c r="AS129" s="83"/>
      <c r="AT129" s="83"/>
      <c r="AU129" s="83"/>
      <c r="AV129" s="83"/>
      <c r="AW129" s="83"/>
      <c r="AX129" s="83"/>
      <c r="AY129" s="83"/>
      <c r="AZ129" s="83"/>
      <c r="BA129" s="83"/>
      <c r="BB129" s="83"/>
      <c r="BC129" s="83"/>
      <c r="BD129" s="83"/>
      <c r="BE129" s="83"/>
      <c r="BF129" s="83"/>
      <c r="BG129" s="83"/>
      <c r="BH129" s="83"/>
    </row>
    <row r="130" spans="1:60" x14ac:dyDescent="0.25">
      <c r="A130" s="83"/>
      <c r="B130" s="83"/>
      <c r="C130" s="83"/>
      <c r="D130" s="83"/>
      <c r="E130" s="83"/>
      <c r="F130" s="83"/>
      <c r="G130" s="83"/>
      <c r="H130" s="83"/>
      <c r="I130" s="83"/>
      <c r="J130" s="83"/>
      <c r="K130" s="83"/>
      <c r="L130" s="83"/>
      <c r="M130" s="83"/>
      <c r="N130" s="83"/>
      <c r="O130" s="83"/>
      <c r="P130" s="83"/>
      <c r="Q130" s="83"/>
      <c r="R130" s="83"/>
      <c r="S130" s="83"/>
      <c r="T130" s="83"/>
      <c r="U130" s="83"/>
      <c r="V130" s="83"/>
      <c r="W130" s="83"/>
      <c r="X130" s="83"/>
      <c r="Y130" s="83"/>
      <c r="Z130" s="83"/>
      <c r="AA130" s="83"/>
      <c r="AB130" s="83"/>
      <c r="AC130" s="83"/>
      <c r="AD130" s="83"/>
      <c r="AE130" s="83"/>
      <c r="AF130" s="83"/>
      <c r="AG130" s="83"/>
      <c r="AH130" s="83"/>
      <c r="AI130" s="83"/>
      <c r="AJ130" s="83"/>
      <c r="AK130" s="83"/>
      <c r="AL130" s="83"/>
      <c r="AM130" s="83"/>
      <c r="AN130" s="83"/>
      <c r="AO130" s="83"/>
      <c r="AP130" s="83"/>
      <c r="AQ130" s="83"/>
      <c r="AR130" s="83"/>
      <c r="AS130" s="83"/>
      <c r="AT130" s="83"/>
      <c r="AU130" s="83"/>
      <c r="AV130" s="83"/>
      <c r="AW130" s="83"/>
      <c r="AX130" s="83"/>
      <c r="AY130" s="83"/>
      <c r="AZ130" s="83"/>
      <c r="BA130" s="83"/>
      <c r="BB130" s="83"/>
      <c r="BC130" s="83"/>
      <c r="BD130" s="83"/>
      <c r="BE130" s="83"/>
      <c r="BF130" s="83"/>
      <c r="BG130" s="83"/>
      <c r="BH130" s="83"/>
    </row>
    <row r="131" spans="1:60" x14ac:dyDescent="0.25">
      <c r="A131" s="83"/>
      <c r="B131" s="83"/>
      <c r="C131" s="83"/>
      <c r="D131" s="83"/>
      <c r="E131" s="83"/>
      <c r="F131" s="83"/>
      <c r="G131" s="83"/>
      <c r="H131" s="83"/>
      <c r="I131" s="83"/>
      <c r="J131" s="83"/>
      <c r="K131" s="83"/>
      <c r="L131" s="83"/>
      <c r="M131" s="83"/>
      <c r="N131" s="83"/>
      <c r="O131" s="83"/>
      <c r="P131" s="83"/>
      <c r="Q131" s="83"/>
      <c r="R131" s="83"/>
      <c r="S131" s="83"/>
      <c r="T131" s="83"/>
      <c r="U131" s="83"/>
      <c r="V131" s="83"/>
      <c r="W131" s="83"/>
      <c r="X131" s="83"/>
      <c r="Y131" s="83"/>
      <c r="Z131" s="83"/>
      <c r="AA131" s="83"/>
      <c r="AB131" s="83"/>
      <c r="AC131" s="83"/>
      <c r="AD131" s="83"/>
      <c r="AE131" s="83"/>
      <c r="AF131" s="83"/>
      <c r="AG131" s="83"/>
      <c r="AH131" s="83"/>
      <c r="AI131" s="83"/>
      <c r="AJ131" s="83"/>
      <c r="AK131" s="83"/>
      <c r="AL131" s="83"/>
      <c r="AM131" s="83"/>
      <c r="AN131" s="83"/>
      <c r="AO131" s="83"/>
      <c r="AP131" s="83"/>
      <c r="AQ131" s="83"/>
      <c r="AR131" s="83"/>
      <c r="AS131" s="83"/>
      <c r="AT131" s="83"/>
      <c r="AU131" s="83"/>
      <c r="AV131" s="83"/>
      <c r="AW131" s="83"/>
      <c r="AX131" s="83"/>
      <c r="AY131" s="83"/>
      <c r="AZ131" s="83"/>
      <c r="BA131" s="83"/>
      <c r="BB131" s="83"/>
      <c r="BC131" s="83"/>
      <c r="BD131" s="83"/>
      <c r="BE131" s="83"/>
      <c r="BF131" s="83"/>
      <c r="BG131" s="83"/>
      <c r="BH131" s="83"/>
    </row>
    <row r="132" spans="1:60" x14ac:dyDescent="0.25">
      <c r="A132" s="83"/>
      <c r="B132" s="83"/>
      <c r="C132" s="83"/>
      <c r="D132" s="83"/>
      <c r="E132" s="83"/>
      <c r="F132" s="83"/>
      <c r="G132" s="83"/>
      <c r="H132" s="83"/>
      <c r="I132" s="8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83"/>
      <c r="AI132" s="83"/>
      <c r="AJ132" s="83"/>
      <c r="AK132" s="83"/>
      <c r="AL132" s="83"/>
      <c r="AM132" s="83"/>
      <c r="AN132" s="83"/>
      <c r="AO132" s="83"/>
      <c r="AP132" s="83"/>
      <c r="AQ132" s="83"/>
      <c r="AR132" s="83"/>
      <c r="AS132" s="83"/>
      <c r="AT132" s="83"/>
      <c r="AU132" s="83"/>
      <c r="AV132" s="83"/>
      <c r="AW132" s="83"/>
      <c r="AX132" s="83"/>
      <c r="AY132" s="83"/>
      <c r="AZ132" s="83"/>
      <c r="BA132" s="83"/>
      <c r="BB132" s="83"/>
      <c r="BC132" s="83"/>
      <c r="BD132" s="83"/>
      <c r="BE132" s="83"/>
      <c r="BF132" s="83"/>
      <c r="BG132" s="83"/>
      <c r="BH132" s="83"/>
    </row>
    <row r="133" spans="1:60" x14ac:dyDescent="0.25">
      <c r="A133" s="83"/>
      <c r="B133" s="83"/>
      <c r="C133" s="83"/>
      <c r="D133" s="83"/>
      <c r="E133" s="83"/>
      <c r="F133" s="83"/>
      <c r="G133" s="83"/>
      <c r="H133" s="83"/>
      <c r="I133" s="83"/>
      <c r="J133" s="83"/>
      <c r="K133" s="83"/>
      <c r="L133" s="83"/>
      <c r="M133" s="83"/>
      <c r="N133" s="83"/>
      <c r="O133" s="83"/>
      <c r="P133" s="83"/>
      <c r="Q133" s="83"/>
      <c r="R133" s="83"/>
      <c r="S133" s="83"/>
      <c r="T133" s="83"/>
      <c r="U133" s="83"/>
      <c r="V133" s="83"/>
      <c r="W133" s="83"/>
      <c r="X133" s="83"/>
      <c r="Y133" s="83"/>
      <c r="Z133" s="83"/>
      <c r="AA133" s="83"/>
      <c r="AB133" s="83"/>
      <c r="AC133" s="83"/>
      <c r="AD133" s="83"/>
      <c r="AE133" s="83"/>
      <c r="AF133" s="83"/>
      <c r="AG133" s="83"/>
      <c r="AH133" s="83"/>
      <c r="AI133" s="83"/>
      <c r="AJ133" s="83"/>
      <c r="AK133" s="83"/>
      <c r="AL133" s="83"/>
      <c r="AM133" s="83"/>
      <c r="AN133" s="83"/>
      <c r="AO133" s="83"/>
      <c r="AP133" s="83"/>
      <c r="AQ133" s="83"/>
      <c r="AR133" s="83"/>
      <c r="AS133" s="83"/>
      <c r="AT133" s="83"/>
      <c r="AU133" s="83"/>
      <c r="AV133" s="83"/>
      <c r="AW133" s="83"/>
      <c r="AX133" s="83"/>
      <c r="AY133" s="83"/>
      <c r="AZ133" s="83"/>
      <c r="BA133" s="83"/>
      <c r="BB133" s="83"/>
      <c r="BC133" s="83"/>
      <c r="BD133" s="83"/>
      <c r="BE133" s="83"/>
      <c r="BF133" s="83"/>
      <c r="BG133" s="83"/>
      <c r="BH133" s="83"/>
    </row>
    <row r="134" spans="1:60" x14ac:dyDescent="0.25">
      <c r="A134" s="83"/>
      <c r="B134" s="83"/>
      <c r="C134" s="83"/>
      <c r="D134" s="83"/>
      <c r="E134" s="83"/>
      <c r="F134" s="83"/>
      <c r="G134" s="83"/>
      <c r="H134" s="83"/>
      <c r="I134" s="83"/>
      <c r="J134" s="83"/>
      <c r="K134" s="83"/>
      <c r="L134" s="83"/>
      <c r="M134" s="83"/>
      <c r="N134" s="83"/>
      <c r="O134" s="83"/>
      <c r="P134" s="83"/>
      <c r="Q134" s="83"/>
      <c r="R134" s="83"/>
      <c r="S134" s="83"/>
      <c r="T134" s="83"/>
      <c r="U134" s="83"/>
      <c r="V134" s="83"/>
      <c r="W134" s="83"/>
      <c r="X134" s="83"/>
      <c r="Y134" s="83"/>
      <c r="Z134" s="83"/>
      <c r="AA134" s="83"/>
      <c r="AB134" s="83"/>
      <c r="AC134" s="83"/>
      <c r="AD134" s="83"/>
      <c r="AE134" s="83"/>
      <c r="AF134" s="83"/>
      <c r="AG134" s="83"/>
      <c r="AH134" s="83"/>
      <c r="AI134" s="83"/>
      <c r="AJ134" s="83"/>
      <c r="AK134" s="83"/>
      <c r="AL134" s="83"/>
      <c r="AM134" s="83"/>
      <c r="AN134" s="83"/>
      <c r="AO134" s="83"/>
      <c r="AP134" s="83"/>
      <c r="AQ134" s="83"/>
      <c r="AR134" s="83"/>
      <c r="AS134" s="83"/>
      <c r="AT134" s="83"/>
      <c r="AU134" s="83"/>
      <c r="AV134" s="83"/>
      <c r="AW134" s="83"/>
      <c r="AX134" s="83"/>
      <c r="AY134" s="83"/>
      <c r="AZ134" s="83"/>
      <c r="BA134" s="83"/>
      <c r="BB134" s="83"/>
      <c r="BC134" s="83"/>
      <c r="BD134" s="83"/>
      <c r="BE134" s="83"/>
      <c r="BF134" s="83"/>
      <c r="BG134" s="83"/>
      <c r="BH134" s="83"/>
    </row>
    <row r="135" spans="1:60" x14ac:dyDescent="0.25">
      <c r="A135" s="83"/>
      <c r="B135" s="83"/>
      <c r="C135" s="83"/>
      <c r="D135" s="83"/>
      <c r="E135" s="83"/>
      <c r="F135" s="83"/>
      <c r="G135" s="83"/>
      <c r="H135" s="83"/>
      <c r="I135" s="83"/>
      <c r="J135" s="83"/>
      <c r="K135" s="83"/>
      <c r="L135" s="83"/>
      <c r="M135" s="83"/>
      <c r="N135" s="83"/>
      <c r="O135" s="83"/>
      <c r="P135" s="83"/>
      <c r="Q135" s="83"/>
      <c r="R135" s="83"/>
      <c r="S135" s="83"/>
      <c r="T135" s="83"/>
      <c r="U135" s="83"/>
      <c r="V135" s="83"/>
      <c r="W135" s="83"/>
      <c r="X135" s="83"/>
      <c r="Y135" s="83"/>
      <c r="Z135" s="83"/>
      <c r="AA135" s="83"/>
      <c r="AB135" s="83"/>
      <c r="AC135" s="83"/>
      <c r="AD135" s="83"/>
      <c r="AE135" s="83"/>
      <c r="AF135" s="83"/>
      <c r="AG135" s="83"/>
      <c r="AH135" s="83"/>
      <c r="AI135" s="83"/>
      <c r="AJ135" s="83"/>
      <c r="AK135" s="83"/>
      <c r="AL135" s="83"/>
      <c r="AM135" s="83"/>
      <c r="AN135" s="83"/>
      <c r="AO135" s="83"/>
      <c r="AP135" s="83"/>
      <c r="AQ135" s="83"/>
      <c r="AR135" s="83"/>
      <c r="AS135" s="83"/>
      <c r="AT135" s="83"/>
      <c r="AU135" s="83"/>
      <c r="AV135" s="83"/>
      <c r="AW135" s="83"/>
      <c r="AX135" s="83"/>
      <c r="AY135" s="83"/>
      <c r="AZ135" s="83"/>
      <c r="BA135" s="83"/>
      <c r="BB135" s="83"/>
      <c r="BC135" s="83"/>
      <c r="BD135" s="83"/>
      <c r="BE135" s="83"/>
      <c r="BF135" s="83"/>
      <c r="BG135" s="83"/>
      <c r="BH135" s="83"/>
    </row>
    <row r="136" spans="1:60" x14ac:dyDescent="0.25">
      <c r="A136" s="83"/>
      <c r="B136" s="83"/>
      <c r="C136" s="83"/>
      <c r="D136" s="83"/>
      <c r="E136" s="83"/>
      <c r="F136" s="83"/>
      <c r="G136" s="83"/>
      <c r="H136" s="83"/>
      <c r="I136" s="83"/>
      <c r="J136" s="83"/>
      <c r="K136" s="83"/>
      <c r="L136" s="83"/>
      <c r="M136" s="83"/>
      <c r="N136" s="83"/>
      <c r="O136" s="83"/>
      <c r="P136" s="83"/>
      <c r="Q136" s="83"/>
      <c r="R136" s="83"/>
      <c r="S136" s="83"/>
      <c r="T136" s="83"/>
      <c r="U136" s="83"/>
      <c r="V136" s="83"/>
      <c r="W136" s="83"/>
      <c r="X136" s="83"/>
      <c r="Y136" s="83"/>
      <c r="Z136" s="83"/>
      <c r="AA136" s="83"/>
      <c r="AB136" s="83"/>
      <c r="AC136" s="83"/>
      <c r="AD136" s="83"/>
      <c r="AE136" s="83"/>
      <c r="AF136" s="83"/>
      <c r="AG136" s="83"/>
      <c r="AH136" s="83"/>
      <c r="AI136" s="83"/>
      <c r="AJ136" s="83"/>
      <c r="AK136" s="83"/>
      <c r="AL136" s="83"/>
      <c r="AM136" s="83"/>
      <c r="AN136" s="83"/>
      <c r="AO136" s="83"/>
      <c r="AP136" s="83"/>
      <c r="AQ136" s="83"/>
      <c r="AR136" s="83"/>
      <c r="AS136" s="83"/>
      <c r="AT136" s="83"/>
      <c r="AU136" s="83"/>
      <c r="AV136" s="83"/>
      <c r="AW136" s="83"/>
      <c r="AX136" s="83"/>
      <c r="AY136" s="83"/>
      <c r="AZ136" s="83"/>
      <c r="BA136" s="83"/>
      <c r="BB136" s="83"/>
      <c r="BC136" s="83"/>
      <c r="BD136" s="83"/>
      <c r="BE136" s="83"/>
      <c r="BF136" s="83"/>
      <c r="BG136" s="83"/>
      <c r="BH136" s="83"/>
    </row>
    <row r="137" spans="1:60" x14ac:dyDescent="0.25">
      <c r="A137" s="83"/>
      <c r="B137" s="83"/>
      <c r="C137" s="83"/>
      <c r="D137" s="83"/>
      <c r="E137" s="83"/>
      <c r="F137" s="83"/>
      <c r="G137" s="83"/>
      <c r="H137" s="83"/>
      <c r="I137" s="83"/>
      <c r="J137" s="83"/>
      <c r="K137" s="83"/>
      <c r="L137" s="83"/>
      <c r="M137" s="83"/>
      <c r="N137" s="83"/>
      <c r="O137" s="83"/>
      <c r="P137" s="83"/>
      <c r="Q137" s="83"/>
      <c r="R137" s="83"/>
      <c r="S137" s="83"/>
      <c r="T137" s="83"/>
      <c r="U137" s="83"/>
      <c r="V137" s="83"/>
      <c r="W137" s="83"/>
      <c r="X137" s="83"/>
      <c r="Y137" s="83"/>
      <c r="Z137" s="83"/>
      <c r="AA137" s="83"/>
      <c r="AB137" s="83"/>
      <c r="AC137" s="83"/>
      <c r="AD137" s="83"/>
      <c r="AE137" s="83"/>
      <c r="AF137" s="83"/>
      <c r="AG137" s="83"/>
      <c r="AH137" s="83"/>
      <c r="AI137" s="83"/>
      <c r="AJ137" s="83"/>
      <c r="AK137" s="83"/>
      <c r="AL137" s="83"/>
      <c r="AM137" s="83"/>
      <c r="AN137" s="83"/>
      <c r="AO137" s="83"/>
      <c r="AP137" s="83"/>
      <c r="AQ137" s="83"/>
      <c r="AR137" s="83"/>
      <c r="AS137" s="83"/>
      <c r="AT137" s="83"/>
      <c r="AU137" s="83"/>
      <c r="AV137" s="83"/>
      <c r="AW137" s="83"/>
      <c r="AX137" s="83"/>
      <c r="AY137" s="83"/>
      <c r="AZ137" s="83"/>
      <c r="BA137" s="83"/>
      <c r="BB137" s="83"/>
      <c r="BC137" s="83"/>
      <c r="BD137" s="83"/>
      <c r="BE137" s="83"/>
      <c r="BF137" s="83"/>
      <c r="BG137" s="83"/>
      <c r="BH137" s="83"/>
    </row>
    <row r="138" spans="1:60" x14ac:dyDescent="0.25">
      <c r="A138" s="83"/>
      <c r="B138" s="83"/>
      <c r="C138" s="83"/>
      <c r="D138" s="83"/>
      <c r="E138" s="83"/>
      <c r="F138" s="83"/>
      <c r="G138" s="83"/>
      <c r="H138" s="83"/>
      <c r="I138" s="83"/>
      <c r="J138" s="83"/>
      <c r="K138" s="83"/>
      <c r="L138" s="83"/>
      <c r="M138" s="83"/>
      <c r="N138" s="83"/>
      <c r="O138" s="83"/>
      <c r="P138" s="83"/>
      <c r="Q138" s="83"/>
      <c r="R138" s="83"/>
      <c r="S138" s="83"/>
      <c r="T138" s="83"/>
      <c r="U138" s="83"/>
      <c r="V138" s="83"/>
      <c r="W138" s="83"/>
      <c r="X138" s="83"/>
      <c r="Y138" s="83"/>
      <c r="Z138" s="83"/>
      <c r="AA138" s="83"/>
      <c r="AB138" s="83"/>
      <c r="AC138" s="83"/>
      <c r="AD138" s="83"/>
      <c r="AE138" s="83"/>
      <c r="AF138" s="83"/>
      <c r="AG138" s="83"/>
      <c r="AH138" s="83"/>
      <c r="AI138" s="83"/>
      <c r="AJ138" s="83"/>
      <c r="AK138" s="83"/>
      <c r="AL138" s="83"/>
      <c r="AM138" s="83"/>
      <c r="AN138" s="83"/>
      <c r="AO138" s="83"/>
      <c r="AP138" s="83"/>
      <c r="AQ138" s="83"/>
      <c r="AR138" s="83"/>
      <c r="AS138" s="83"/>
      <c r="AT138" s="83"/>
      <c r="AU138" s="83"/>
      <c r="AV138" s="83"/>
      <c r="AW138" s="83"/>
      <c r="AX138" s="83"/>
      <c r="AY138" s="83"/>
      <c r="AZ138" s="83"/>
      <c r="BA138" s="83"/>
      <c r="BB138" s="83"/>
      <c r="BC138" s="83"/>
      <c r="BD138" s="83"/>
      <c r="BE138" s="83"/>
      <c r="BF138" s="83"/>
      <c r="BG138" s="83"/>
      <c r="BH138" s="83"/>
    </row>
    <row r="139" spans="1:60" x14ac:dyDescent="0.25">
      <c r="A139" s="83"/>
      <c r="B139" s="83"/>
      <c r="C139" s="83"/>
      <c r="D139" s="83"/>
      <c r="E139" s="83"/>
      <c r="F139" s="83"/>
      <c r="G139" s="83"/>
      <c r="H139" s="83"/>
      <c r="I139" s="83"/>
      <c r="J139" s="83"/>
      <c r="K139" s="83"/>
      <c r="L139" s="83"/>
      <c r="M139" s="83"/>
      <c r="N139" s="83"/>
      <c r="O139" s="83"/>
      <c r="P139" s="83"/>
      <c r="Q139" s="83"/>
      <c r="R139" s="83"/>
      <c r="S139" s="83"/>
      <c r="T139" s="83"/>
      <c r="U139" s="83"/>
      <c r="V139" s="83"/>
      <c r="W139" s="83"/>
      <c r="X139" s="83"/>
      <c r="Y139" s="83"/>
      <c r="Z139" s="83"/>
      <c r="AA139" s="83"/>
      <c r="AB139" s="83"/>
      <c r="AC139" s="83"/>
      <c r="AD139" s="83"/>
      <c r="AE139" s="83"/>
      <c r="AF139" s="83"/>
      <c r="AG139" s="83"/>
      <c r="AH139" s="83"/>
      <c r="AI139" s="83"/>
      <c r="AJ139" s="83"/>
      <c r="AK139" s="83"/>
      <c r="AL139" s="83"/>
      <c r="AM139" s="83"/>
      <c r="AN139" s="83"/>
      <c r="AO139" s="83"/>
      <c r="AP139" s="83"/>
      <c r="AQ139" s="83"/>
      <c r="AR139" s="83"/>
      <c r="AS139" s="83"/>
      <c r="AT139" s="83"/>
      <c r="AU139" s="83"/>
      <c r="AV139" s="83"/>
      <c r="AW139" s="83"/>
      <c r="AX139" s="83"/>
      <c r="AY139" s="83"/>
      <c r="AZ139" s="83"/>
      <c r="BA139" s="83"/>
      <c r="BB139" s="83"/>
      <c r="BC139" s="83"/>
      <c r="BD139" s="83"/>
      <c r="BE139" s="83"/>
      <c r="BF139" s="83"/>
      <c r="BG139" s="83"/>
      <c r="BH139" s="83"/>
    </row>
    <row r="140" spans="1:60" x14ac:dyDescent="0.25">
      <c r="A140" s="83"/>
      <c r="B140" s="83"/>
      <c r="C140" s="83"/>
      <c r="D140" s="83"/>
      <c r="E140" s="83"/>
      <c r="F140" s="83"/>
      <c r="G140" s="83"/>
      <c r="H140" s="83"/>
      <c r="I140" s="83"/>
      <c r="J140" s="83"/>
      <c r="K140" s="83"/>
      <c r="L140" s="83"/>
      <c r="M140" s="83"/>
      <c r="N140" s="83"/>
      <c r="O140" s="83"/>
      <c r="P140" s="83"/>
      <c r="Q140" s="83"/>
      <c r="R140" s="83"/>
      <c r="S140" s="83"/>
      <c r="T140" s="83"/>
      <c r="U140" s="83"/>
      <c r="V140" s="83"/>
      <c r="W140" s="83"/>
      <c r="X140" s="83"/>
      <c r="Y140" s="83"/>
      <c r="Z140" s="83"/>
      <c r="AA140" s="83"/>
      <c r="AB140" s="83"/>
      <c r="AC140" s="83"/>
      <c r="AD140" s="83"/>
      <c r="AE140" s="83"/>
      <c r="AF140" s="83"/>
      <c r="AG140" s="83"/>
      <c r="AH140" s="83"/>
      <c r="AI140" s="83"/>
      <c r="AJ140" s="83"/>
      <c r="AK140" s="83"/>
      <c r="AL140" s="83"/>
      <c r="AM140" s="83"/>
      <c r="AN140" s="83"/>
      <c r="AO140" s="83"/>
      <c r="AP140" s="83"/>
      <c r="AQ140" s="83"/>
      <c r="AR140" s="83"/>
      <c r="AS140" s="83"/>
      <c r="AT140" s="83"/>
      <c r="AU140" s="83"/>
      <c r="AV140" s="83"/>
      <c r="AW140" s="83"/>
      <c r="AX140" s="83"/>
      <c r="AY140" s="83"/>
      <c r="AZ140" s="83"/>
      <c r="BA140" s="83"/>
      <c r="BB140" s="83"/>
      <c r="BC140" s="83"/>
      <c r="BD140" s="83"/>
      <c r="BE140" s="83"/>
      <c r="BF140" s="83"/>
      <c r="BG140" s="83"/>
      <c r="BH140" s="83"/>
    </row>
    <row r="141" spans="1:60" x14ac:dyDescent="0.25">
      <c r="A141" s="83"/>
      <c r="B141" s="83"/>
      <c r="C141" s="83"/>
      <c r="D141" s="83"/>
      <c r="E141" s="83"/>
      <c r="F141" s="83"/>
      <c r="G141" s="83"/>
      <c r="H141" s="83"/>
      <c r="I141" s="83"/>
      <c r="J141" s="83"/>
      <c r="K141" s="83"/>
      <c r="L141" s="83"/>
      <c r="M141" s="83"/>
      <c r="N141" s="83"/>
      <c r="O141" s="83"/>
      <c r="P141" s="83"/>
      <c r="Q141" s="83"/>
      <c r="R141" s="83"/>
      <c r="S141" s="83"/>
      <c r="T141" s="83"/>
      <c r="U141" s="83"/>
      <c r="V141" s="83"/>
      <c r="W141" s="83"/>
      <c r="X141" s="83"/>
      <c r="Y141" s="83"/>
      <c r="Z141" s="83"/>
      <c r="AA141" s="83"/>
      <c r="AB141" s="83"/>
      <c r="AC141" s="83"/>
      <c r="AD141" s="83"/>
      <c r="AE141" s="83"/>
      <c r="AF141" s="83"/>
      <c r="AG141" s="83"/>
      <c r="AH141" s="83"/>
      <c r="AI141" s="83"/>
      <c r="AJ141" s="83"/>
      <c r="AK141" s="83"/>
      <c r="AL141" s="83"/>
      <c r="AM141" s="83"/>
      <c r="AN141" s="83"/>
      <c r="AO141" s="83"/>
      <c r="AP141" s="83"/>
      <c r="AQ141" s="83"/>
      <c r="AR141" s="83"/>
      <c r="AS141" s="83"/>
      <c r="AT141" s="83"/>
      <c r="AU141" s="83"/>
      <c r="AV141" s="83"/>
      <c r="AW141" s="83"/>
      <c r="AX141" s="83"/>
      <c r="AY141" s="83"/>
      <c r="AZ141" s="83"/>
      <c r="BA141" s="83"/>
      <c r="BB141" s="83"/>
      <c r="BC141" s="83"/>
      <c r="BD141" s="83"/>
      <c r="BE141" s="83"/>
      <c r="BF141" s="83"/>
      <c r="BG141" s="83"/>
      <c r="BH141" s="83"/>
    </row>
    <row r="142" spans="1:60" x14ac:dyDescent="0.25">
      <c r="A142" s="83"/>
      <c r="B142" s="83"/>
      <c r="C142" s="83"/>
      <c r="D142" s="83"/>
      <c r="E142" s="83"/>
      <c r="F142" s="83"/>
      <c r="G142" s="83"/>
      <c r="H142" s="83"/>
      <c r="I142" s="83"/>
      <c r="J142" s="83"/>
      <c r="K142" s="83"/>
      <c r="L142" s="83"/>
      <c r="M142" s="83"/>
      <c r="N142" s="83"/>
      <c r="O142" s="83"/>
      <c r="P142" s="83"/>
      <c r="Q142" s="83"/>
      <c r="R142" s="83"/>
      <c r="S142" s="83"/>
      <c r="T142" s="83"/>
      <c r="U142" s="83"/>
      <c r="V142" s="83"/>
      <c r="W142" s="83"/>
      <c r="X142" s="83"/>
      <c r="Y142" s="83"/>
      <c r="Z142" s="83"/>
      <c r="AA142" s="83"/>
      <c r="AB142" s="83"/>
      <c r="AC142" s="83"/>
      <c r="AD142" s="83"/>
      <c r="AE142" s="83"/>
      <c r="AF142" s="83"/>
      <c r="AG142" s="83"/>
      <c r="AH142" s="83"/>
      <c r="AI142" s="83"/>
      <c r="AJ142" s="83"/>
      <c r="AK142" s="83"/>
      <c r="AL142" s="83"/>
      <c r="AM142" s="83"/>
      <c r="AN142" s="83"/>
      <c r="AO142" s="83"/>
      <c r="AP142" s="83"/>
      <c r="AQ142" s="83"/>
      <c r="AR142" s="83"/>
      <c r="AS142" s="83"/>
      <c r="AT142" s="83"/>
      <c r="AU142" s="83"/>
      <c r="AV142" s="83"/>
      <c r="AW142" s="83"/>
      <c r="AX142" s="83"/>
      <c r="AY142" s="83"/>
      <c r="AZ142" s="83"/>
      <c r="BA142" s="83"/>
      <c r="BB142" s="83"/>
      <c r="BC142" s="83"/>
      <c r="BD142" s="83"/>
      <c r="BE142" s="83"/>
      <c r="BF142" s="83"/>
      <c r="BG142" s="83"/>
      <c r="BH142" s="83"/>
    </row>
    <row r="143" spans="1:60" x14ac:dyDescent="0.25">
      <c r="A143" s="83"/>
      <c r="B143" s="83"/>
      <c r="C143" s="83"/>
      <c r="D143" s="83"/>
      <c r="E143" s="83"/>
      <c r="F143" s="83"/>
      <c r="G143" s="83"/>
      <c r="H143" s="83"/>
      <c r="I143" s="83"/>
      <c r="J143" s="83"/>
      <c r="K143" s="83"/>
      <c r="L143" s="83"/>
      <c r="M143" s="83"/>
      <c r="N143" s="83"/>
      <c r="O143" s="83"/>
      <c r="P143" s="83"/>
      <c r="Q143" s="83"/>
      <c r="R143" s="83"/>
      <c r="S143" s="83"/>
      <c r="T143" s="83"/>
      <c r="U143" s="83"/>
      <c r="V143" s="83"/>
      <c r="W143" s="83"/>
      <c r="X143" s="83"/>
      <c r="Y143" s="83"/>
      <c r="Z143" s="83"/>
      <c r="AA143" s="83"/>
      <c r="AB143" s="83"/>
      <c r="AC143" s="83"/>
      <c r="AD143" s="83"/>
      <c r="AE143" s="83"/>
      <c r="AF143" s="83"/>
      <c r="AG143" s="83"/>
      <c r="AH143" s="83"/>
      <c r="AI143" s="83"/>
      <c r="AJ143" s="83"/>
      <c r="AK143" s="83"/>
      <c r="AL143" s="83"/>
      <c r="AM143" s="83"/>
      <c r="AN143" s="83"/>
      <c r="AO143" s="83"/>
      <c r="AP143" s="83"/>
      <c r="AQ143" s="83"/>
      <c r="AR143" s="83"/>
      <c r="AS143" s="83"/>
      <c r="AT143" s="83"/>
      <c r="AU143" s="83"/>
      <c r="AV143" s="83"/>
      <c r="AW143" s="83"/>
      <c r="AX143" s="83"/>
      <c r="AY143" s="83"/>
      <c r="AZ143" s="83"/>
      <c r="BA143" s="83"/>
      <c r="BB143" s="83"/>
      <c r="BC143" s="83"/>
      <c r="BD143" s="83"/>
      <c r="BE143" s="83"/>
      <c r="BF143" s="83"/>
      <c r="BG143" s="83"/>
      <c r="BH143" s="83"/>
    </row>
    <row r="144" spans="1:60" x14ac:dyDescent="0.25">
      <c r="A144" s="83"/>
      <c r="B144" s="83"/>
      <c r="C144" s="83"/>
      <c r="D144" s="83"/>
      <c r="E144" s="83"/>
      <c r="F144" s="83"/>
      <c r="G144" s="83"/>
      <c r="H144" s="83"/>
      <c r="I144" s="83"/>
      <c r="J144" s="83"/>
      <c r="K144" s="83"/>
      <c r="L144" s="83"/>
      <c r="M144" s="83"/>
      <c r="N144" s="83"/>
      <c r="O144" s="83"/>
      <c r="P144" s="83"/>
      <c r="Q144" s="83"/>
      <c r="R144" s="83"/>
      <c r="S144" s="83"/>
      <c r="T144" s="83"/>
      <c r="U144" s="83"/>
      <c r="V144" s="83"/>
      <c r="W144" s="83"/>
      <c r="X144" s="83"/>
      <c r="Y144" s="83"/>
      <c r="Z144" s="83"/>
      <c r="AA144" s="83"/>
      <c r="AB144" s="83"/>
      <c r="AC144" s="83"/>
      <c r="AD144" s="83"/>
      <c r="AE144" s="83"/>
      <c r="AF144" s="83"/>
      <c r="AG144" s="83"/>
      <c r="AH144" s="83"/>
      <c r="AI144" s="83"/>
      <c r="AJ144" s="83"/>
      <c r="AK144" s="83"/>
      <c r="AL144" s="83"/>
      <c r="AM144" s="83"/>
      <c r="AN144" s="83"/>
      <c r="AO144" s="83"/>
      <c r="AP144" s="83"/>
      <c r="AQ144" s="83"/>
      <c r="AR144" s="83"/>
      <c r="AS144" s="83"/>
      <c r="AT144" s="83"/>
      <c r="AU144" s="83"/>
      <c r="AV144" s="83"/>
      <c r="AW144" s="83"/>
      <c r="AX144" s="83"/>
      <c r="AY144" s="83"/>
      <c r="AZ144" s="83"/>
      <c r="BA144" s="83"/>
      <c r="BB144" s="83"/>
      <c r="BC144" s="83"/>
      <c r="BD144" s="83"/>
      <c r="BE144" s="83"/>
      <c r="BF144" s="83"/>
      <c r="BG144" s="83"/>
      <c r="BH144" s="83"/>
    </row>
    <row r="145" spans="1:60" x14ac:dyDescent="0.25">
      <c r="A145" s="83"/>
      <c r="B145" s="83"/>
      <c r="C145" s="83"/>
      <c r="D145" s="83"/>
      <c r="E145" s="83"/>
      <c r="F145" s="83"/>
      <c r="G145" s="83"/>
      <c r="H145" s="83"/>
      <c r="I145" s="83"/>
      <c r="J145" s="83"/>
      <c r="K145" s="83"/>
      <c r="L145" s="83"/>
      <c r="M145" s="83"/>
      <c r="N145" s="83"/>
      <c r="O145" s="83"/>
      <c r="P145" s="83"/>
      <c r="Q145" s="83"/>
      <c r="R145" s="83"/>
      <c r="S145" s="83"/>
      <c r="T145" s="83"/>
      <c r="U145" s="83"/>
      <c r="V145" s="83"/>
      <c r="W145" s="83"/>
      <c r="X145" s="83"/>
      <c r="Y145" s="83"/>
      <c r="Z145" s="83"/>
      <c r="AA145" s="83"/>
      <c r="AB145" s="83"/>
      <c r="AC145" s="83"/>
      <c r="AD145" s="83"/>
      <c r="AE145" s="83"/>
      <c r="AF145" s="83"/>
      <c r="AG145" s="83"/>
      <c r="AH145" s="83"/>
      <c r="AI145" s="83"/>
      <c r="AJ145" s="83"/>
      <c r="AK145" s="83"/>
      <c r="AL145" s="83"/>
      <c r="AM145" s="83"/>
      <c r="AN145" s="83"/>
      <c r="AO145" s="83"/>
      <c r="AP145" s="83"/>
      <c r="AQ145" s="83"/>
      <c r="AR145" s="83"/>
      <c r="AS145" s="83"/>
      <c r="AT145" s="83"/>
      <c r="AU145" s="83"/>
      <c r="AV145" s="83"/>
      <c r="AW145" s="83"/>
      <c r="AX145" s="83"/>
      <c r="AY145" s="83"/>
      <c r="AZ145" s="83"/>
      <c r="BA145" s="83"/>
      <c r="BB145" s="83"/>
      <c r="BC145" s="83"/>
      <c r="BD145" s="83"/>
      <c r="BE145" s="83"/>
      <c r="BF145" s="83"/>
      <c r="BG145" s="83"/>
      <c r="BH145" s="83"/>
    </row>
    <row r="146" spans="1:60" x14ac:dyDescent="0.25">
      <c r="A146" s="83"/>
      <c r="B146" s="83"/>
      <c r="C146" s="83"/>
      <c r="D146" s="83"/>
      <c r="E146" s="83"/>
      <c r="F146" s="83"/>
      <c r="G146" s="83"/>
      <c r="H146" s="83"/>
      <c r="I146" s="83"/>
      <c r="J146" s="83"/>
      <c r="K146" s="83"/>
      <c r="L146" s="83"/>
      <c r="M146" s="83"/>
      <c r="N146" s="83"/>
      <c r="O146" s="83"/>
      <c r="P146" s="83"/>
      <c r="Q146" s="83"/>
      <c r="R146" s="83"/>
      <c r="S146" s="83"/>
      <c r="T146" s="83"/>
      <c r="U146" s="83"/>
      <c r="V146" s="83"/>
      <c r="W146" s="83"/>
      <c r="X146" s="83"/>
      <c r="Y146" s="83"/>
      <c r="Z146" s="83"/>
      <c r="AA146" s="83"/>
      <c r="AB146" s="83"/>
      <c r="AC146" s="83"/>
      <c r="AD146" s="83"/>
      <c r="AE146" s="83"/>
      <c r="AF146" s="83"/>
      <c r="AG146" s="83"/>
      <c r="AH146" s="83"/>
      <c r="AI146" s="83"/>
      <c r="AJ146" s="83"/>
      <c r="AK146" s="83"/>
      <c r="AL146" s="83"/>
      <c r="AM146" s="83"/>
      <c r="AN146" s="83"/>
      <c r="AO146" s="83"/>
      <c r="AP146" s="83"/>
      <c r="AQ146" s="83"/>
      <c r="AR146" s="83"/>
      <c r="AS146" s="83"/>
      <c r="AT146" s="83"/>
      <c r="AU146" s="83"/>
      <c r="AV146" s="83"/>
      <c r="AW146" s="83"/>
      <c r="AX146" s="83"/>
      <c r="AY146" s="83"/>
      <c r="AZ146" s="83"/>
      <c r="BA146" s="83"/>
      <c r="BB146" s="83"/>
      <c r="BC146" s="83"/>
      <c r="BD146" s="83"/>
      <c r="BE146" s="83"/>
      <c r="BF146" s="83"/>
      <c r="BG146" s="83"/>
      <c r="BH146" s="83"/>
    </row>
    <row r="147" spans="1:60" x14ac:dyDescent="0.25">
      <c r="A147" s="83"/>
      <c r="B147" s="83"/>
      <c r="C147" s="83"/>
      <c r="D147" s="83"/>
      <c r="E147" s="83"/>
      <c r="F147" s="83"/>
      <c r="G147" s="83"/>
      <c r="H147" s="83"/>
      <c r="I147" s="83"/>
      <c r="J147" s="83"/>
      <c r="K147" s="83"/>
      <c r="L147" s="83"/>
      <c r="M147" s="83"/>
      <c r="N147" s="83"/>
      <c r="O147" s="83"/>
      <c r="P147" s="83"/>
      <c r="Q147" s="83"/>
      <c r="R147" s="83"/>
      <c r="S147" s="83"/>
      <c r="T147" s="83"/>
      <c r="U147" s="83"/>
      <c r="V147" s="83"/>
      <c r="W147" s="83"/>
      <c r="X147" s="83"/>
      <c r="Y147" s="83"/>
      <c r="Z147" s="83"/>
      <c r="AA147" s="83"/>
      <c r="AB147" s="83"/>
      <c r="AC147" s="83"/>
      <c r="AD147" s="83"/>
      <c r="AE147" s="83"/>
      <c r="AF147" s="83"/>
      <c r="AG147" s="83"/>
      <c r="AH147" s="83"/>
      <c r="AI147" s="83"/>
      <c r="AJ147" s="83"/>
      <c r="AK147" s="83"/>
      <c r="AL147" s="83"/>
      <c r="AM147" s="83"/>
      <c r="AN147" s="83"/>
      <c r="AO147" s="83"/>
      <c r="AP147" s="83"/>
      <c r="AQ147" s="83"/>
      <c r="AR147" s="83"/>
      <c r="AS147" s="83"/>
      <c r="AT147" s="83"/>
      <c r="AU147" s="83"/>
      <c r="AV147" s="83"/>
      <c r="AW147" s="83"/>
      <c r="AX147" s="83"/>
      <c r="AY147" s="83"/>
      <c r="AZ147" s="83"/>
      <c r="BA147" s="83"/>
      <c r="BB147" s="83"/>
      <c r="BC147" s="83"/>
      <c r="BD147" s="83"/>
      <c r="BE147" s="83"/>
      <c r="BF147" s="83"/>
      <c r="BG147" s="83"/>
      <c r="BH147" s="83"/>
    </row>
    <row r="148" spans="1:60" x14ac:dyDescent="0.25">
      <c r="A148" s="83"/>
      <c r="B148" s="83"/>
      <c r="C148" s="83"/>
      <c r="D148" s="83"/>
      <c r="E148" s="83"/>
      <c r="F148" s="83"/>
      <c r="G148" s="83"/>
      <c r="H148" s="83"/>
      <c r="I148" s="83"/>
      <c r="J148" s="83"/>
      <c r="K148" s="83"/>
      <c r="L148" s="83"/>
      <c r="M148" s="83"/>
      <c r="N148" s="83"/>
      <c r="O148" s="83"/>
      <c r="P148" s="83"/>
      <c r="Q148" s="83"/>
      <c r="R148" s="83"/>
      <c r="S148" s="83"/>
      <c r="T148" s="83"/>
      <c r="U148" s="83"/>
      <c r="V148" s="83"/>
      <c r="W148" s="83"/>
      <c r="X148" s="83"/>
      <c r="Y148" s="83"/>
      <c r="Z148" s="83"/>
      <c r="AA148" s="83"/>
      <c r="AB148" s="83"/>
      <c r="AC148" s="83"/>
      <c r="AD148" s="83"/>
      <c r="AE148" s="83"/>
      <c r="AF148" s="83"/>
      <c r="AG148" s="83"/>
      <c r="AH148" s="83"/>
      <c r="AI148" s="83"/>
      <c r="AJ148" s="83"/>
      <c r="AK148" s="83"/>
      <c r="AL148" s="83"/>
      <c r="AM148" s="83"/>
      <c r="AN148" s="83"/>
      <c r="AO148" s="83"/>
      <c r="AP148" s="83"/>
      <c r="AQ148" s="83"/>
      <c r="AR148" s="83"/>
      <c r="AS148" s="83"/>
      <c r="AT148" s="83"/>
      <c r="AU148" s="83"/>
      <c r="AV148" s="83"/>
      <c r="AW148" s="83"/>
      <c r="AX148" s="83"/>
      <c r="AY148" s="83"/>
      <c r="AZ148" s="83"/>
      <c r="BA148" s="83"/>
      <c r="BB148" s="83"/>
      <c r="BC148" s="83"/>
      <c r="BD148" s="83"/>
      <c r="BE148" s="83"/>
      <c r="BF148" s="83"/>
      <c r="BG148" s="83"/>
      <c r="BH148" s="83"/>
    </row>
    <row r="149" spans="1:60" x14ac:dyDescent="0.25">
      <c r="A149" s="83"/>
      <c r="B149" s="83"/>
      <c r="C149" s="83"/>
      <c r="D149" s="83"/>
      <c r="E149" s="83"/>
      <c r="F149" s="83"/>
      <c r="G149" s="83"/>
      <c r="H149" s="83"/>
      <c r="I149" s="83"/>
      <c r="J149" s="83"/>
      <c r="K149" s="83"/>
      <c r="L149" s="83"/>
      <c r="M149" s="83"/>
      <c r="N149" s="83"/>
      <c r="O149" s="83"/>
      <c r="P149" s="83"/>
      <c r="Q149" s="83"/>
      <c r="R149" s="83"/>
      <c r="S149" s="83"/>
      <c r="T149" s="83"/>
      <c r="U149" s="83"/>
      <c r="V149" s="83"/>
      <c r="W149" s="83"/>
      <c r="X149" s="83"/>
      <c r="Y149" s="83"/>
      <c r="Z149" s="83"/>
      <c r="AA149" s="83"/>
      <c r="AB149" s="83"/>
      <c r="AC149" s="83"/>
      <c r="AD149" s="83"/>
      <c r="AE149" s="83"/>
      <c r="AF149" s="83"/>
      <c r="AG149" s="83"/>
      <c r="AH149" s="83"/>
      <c r="AI149" s="83"/>
      <c r="AJ149" s="83"/>
      <c r="AK149" s="83"/>
      <c r="AL149" s="83"/>
      <c r="AM149" s="83"/>
      <c r="AN149" s="83"/>
      <c r="AO149" s="83"/>
      <c r="AP149" s="83"/>
      <c r="AQ149" s="83"/>
      <c r="AR149" s="83"/>
      <c r="AS149" s="83"/>
      <c r="AT149" s="83"/>
      <c r="AU149" s="83"/>
      <c r="AV149" s="83"/>
      <c r="AW149" s="83"/>
      <c r="AX149" s="83"/>
      <c r="AY149" s="83"/>
      <c r="AZ149" s="83"/>
      <c r="BA149" s="83"/>
      <c r="BB149" s="83"/>
      <c r="BC149" s="83"/>
      <c r="BD149" s="83"/>
      <c r="BE149" s="83"/>
      <c r="BF149" s="83"/>
      <c r="BG149" s="83"/>
      <c r="BH149" s="83"/>
    </row>
    <row r="150" spans="1:60" x14ac:dyDescent="0.25">
      <c r="A150" s="83"/>
      <c r="B150" s="83"/>
      <c r="C150" s="83"/>
      <c r="D150" s="83"/>
      <c r="E150" s="83"/>
      <c r="F150" s="83"/>
      <c r="G150" s="83"/>
      <c r="H150" s="83"/>
      <c r="I150" s="83"/>
      <c r="J150" s="83"/>
      <c r="K150" s="83"/>
      <c r="L150" s="83"/>
      <c r="M150" s="83"/>
      <c r="N150" s="83"/>
      <c r="O150" s="83"/>
      <c r="P150" s="83"/>
      <c r="Q150" s="83"/>
      <c r="R150" s="83"/>
      <c r="S150" s="83"/>
      <c r="T150" s="83"/>
      <c r="U150" s="83"/>
      <c r="V150" s="83"/>
      <c r="W150" s="83"/>
      <c r="X150" s="83"/>
      <c r="Y150" s="83"/>
      <c r="Z150" s="83"/>
      <c r="AA150" s="83"/>
      <c r="AB150" s="83"/>
      <c r="AC150" s="83"/>
      <c r="AD150" s="83"/>
      <c r="AE150" s="83"/>
      <c r="AF150" s="83"/>
      <c r="AG150" s="83"/>
      <c r="AH150" s="83"/>
      <c r="AI150" s="83"/>
      <c r="AJ150" s="83"/>
      <c r="AK150" s="83"/>
      <c r="AL150" s="83"/>
      <c r="AM150" s="83"/>
      <c r="AN150" s="83"/>
      <c r="AO150" s="83"/>
      <c r="AP150" s="83"/>
      <c r="AQ150" s="83"/>
      <c r="AR150" s="83"/>
      <c r="AS150" s="83"/>
      <c r="AT150" s="83"/>
      <c r="AU150" s="83"/>
      <c r="AV150" s="83"/>
      <c r="AW150" s="83"/>
      <c r="AX150" s="83"/>
      <c r="AY150" s="83"/>
      <c r="AZ150" s="83"/>
      <c r="BA150" s="83"/>
      <c r="BB150" s="83"/>
      <c r="BC150" s="83"/>
      <c r="BD150" s="83"/>
      <c r="BE150" s="83"/>
      <c r="BF150" s="83"/>
      <c r="BG150" s="83"/>
      <c r="BH150" s="83"/>
    </row>
    <row r="151" spans="1:60" x14ac:dyDescent="0.25">
      <c r="A151" s="83"/>
      <c r="B151" s="83"/>
      <c r="C151" s="83"/>
      <c r="D151" s="83"/>
      <c r="E151" s="83"/>
      <c r="F151" s="83"/>
      <c r="G151" s="83"/>
      <c r="H151" s="83"/>
      <c r="I151" s="83"/>
      <c r="J151" s="83"/>
      <c r="K151" s="83"/>
      <c r="L151" s="83"/>
      <c r="M151" s="83"/>
      <c r="N151" s="83"/>
      <c r="O151" s="83"/>
      <c r="P151" s="83"/>
      <c r="Q151" s="83"/>
      <c r="R151" s="83"/>
      <c r="S151" s="83"/>
      <c r="T151" s="83"/>
      <c r="U151" s="83"/>
      <c r="V151" s="83"/>
      <c r="W151" s="83"/>
      <c r="X151" s="83"/>
      <c r="Y151" s="83"/>
      <c r="Z151" s="83"/>
      <c r="AA151" s="83"/>
      <c r="AB151" s="83"/>
      <c r="AC151" s="83"/>
      <c r="AD151" s="83"/>
      <c r="AE151" s="83"/>
      <c r="AF151" s="83"/>
      <c r="AG151" s="83"/>
      <c r="AH151" s="83"/>
      <c r="AI151" s="83"/>
      <c r="AJ151" s="83"/>
      <c r="AK151" s="83"/>
      <c r="AL151" s="83"/>
      <c r="AM151" s="83"/>
      <c r="AN151" s="83"/>
      <c r="AO151" s="83"/>
      <c r="AP151" s="83"/>
      <c r="AQ151" s="83"/>
      <c r="AR151" s="83"/>
      <c r="AS151" s="83"/>
      <c r="AT151" s="83"/>
      <c r="AU151" s="83"/>
      <c r="AV151" s="83"/>
      <c r="AW151" s="83"/>
      <c r="AX151" s="83"/>
      <c r="AY151" s="83"/>
      <c r="AZ151" s="83"/>
      <c r="BA151" s="83"/>
      <c r="BB151" s="83"/>
      <c r="BC151" s="83"/>
      <c r="BD151" s="83"/>
      <c r="BE151" s="83"/>
      <c r="BF151" s="83"/>
      <c r="BG151" s="83"/>
      <c r="BH151" s="83"/>
    </row>
    <row r="152" spans="1:60" x14ac:dyDescent="0.25">
      <c r="A152" s="83"/>
      <c r="B152" s="83"/>
      <c r="C152" s="83"/>
      <c r="D152" s="83"/>
      <c r="E152" s="83"/>
      <c r="F152" s="83"/>
      <c r="G152" s="83"/>
      <c r="H152" s="83"/>
      <c r="I152" s="83"/>
      <c r="J152" s="83"/>
      <c r="K152" s="83"/>
      <c r="L152" s="83"/>
      <c r="M152" s="83"/>
      <c r="N152" s="83"/>
      <c r="O152" s="83"/>
      <c r="P152" s="83"/>
      <c r="Q152" s="83"/>
      <c r="R152" s="83"/>
      <c r="S152" s="83"/>
      <c r="T152" s="83"/>
      <c r="U152" s="83"/>
      <c r="V152" s="83"/>
      <c r="W152" s="83"/>
      <c r="X152" s="83"/>
      <c r="Y152" s="83"/>
      <c r="Z152" s="83"/>
      <c r="AA152" s="83"/>
      <c r="AB152" s="83"/>
      <c r="AC152" s="83"/>
      <c r="AD152" s="83"/>
      <c r="AE152" s="83"/>
      <c r="AF152" s="83"/>
      <c r="AG152" s="83"/>
      <c r="AH152" s="83"/>
      <c r="AI152" s="83"/>
      <c r="AJ152" s="83"/>
      <c r="AK152" s="83"/>
      <c r="AL152" s="83"/>
      <c r="AM152" s="83"/>
      <c r="AN152" s="83"/>
      <c r="AO152" s="83"/>
      <c r="AP152" s="83"/>
      <c r="AQ152" s="83"/>
      <c r="AR152" s="83"/>
      <c r="AS152" s="83"/>
      <c r="AT152" s="83"/>
      <c r="AU152" s="83"/>
      <c r="AV152" s="83"/>
      <c r="AW152" s="83"/>
      <c r="AX152" s="83"/>
      <c r="AY152" s="83"/>
      <c r="AZ152" s="83"/>
      <c r="BA152" s="83"/>
      <c r="BB152" s="83"/>
      <c r="BC152" s="83"/>
      <c r="BD152" s="83"/>
      <c r="BE152" s="83"/>
      <c r="BF152" s="83"/>
      <c r="BG152" s="83"/>
      <c r="BH152" s="83"/>
    </row>
    <row r="153" spans="1:60" x14ac:dyDescent="0.25">
      <c r="A153" s="83"/>
      <c r="B153" s="83"/>
      <c r="C153" s="83"/>
      <c r="D153" s="83"/>
      <c r="E153" s="83"/>
      <c r="F153" s="83"/>
      <c r="G153" s="83"/>
      <c r="H153" s="83"/>
      <c r="I153" s="83"/>
      <c r="J153" s="83"/>
      <c r="K153" s="83"/>
      <c r="L153" s="83"/>
      <c r="M153" s="83"/>
      <c r="N153" s="83"/>
      <c r="O153" s="83"/>
      <c r="P153" s="83"/>
      <c r="Q153" s="83"/>
      <c r="R153" s="83"/>
      <c r="S153" s="83"/>
      <c r="T153" s="83"/>
      <c r="U153" s="83"/>
      <c r="V153" s="83"/>
      <c r="W153" s="83"/>
      <c r="X153" s="83"/>
      <c r="Y153" s="83"/>
      <c r="Z153" s="83"/>
      <c r="AA153" s="83"/>
      <c r="AB153" s="83"/>
      <c r="AC153" s="83"/>
      <c r="AD153" s="83"/>
      <c r="AE153" s="83"/>
      <c r="AF153" s="83"/>
      <c r="AG153" s="83"/>
      <c r="AH153" s="83"/>
      <c r="AI153" s="83"/>
      <c r="AJ153" s="83"/>
      <c r="AK153" s="83"/>
      <c r="AL153" s="83"/>
      <c r="AM153" s="83"/>
      <c r="AN153" s="83"/>
      <c r="AO153" s="83"/>
      <c r="AP153" s="83"/>
      <c r="AQ153" s="83"/>
      <c r="AR153" s="83"/>
      <c r="AS153" s="83"/>
      <c r="AT153" s="83"/>
      <c r="AU153" s="83"/>
      <c r="AV153" s="83"/>
      <c r="AW153" s="83"/>
      <c r="AX153" s="83"/>
      <c r="AY153" s="83"/>
      <c r="AZ153" s="83"/>
      <c r="BA153" s="83"/>
      <c r="BB153" s="83"/>
      <c r="BC153" s="83"/>
      <c r="BD153" s="83"/>
      <c r="BE153" s="83"/>
      <c r="BF153" s="83"/>
      <c r="BG153" s="83"/>
      <c r="BH153" s="83"/>
    </row>
    <row r="154" spans="1:60" x14ac:dyDescent="0.25">
      <c r="A154" s="83"/>
      <c r="B154" s="83"/>
      <c r="C154" s="83"/>
      <c r="D154" s="83"/>
      <c r="E154" s="83"/>
      <c r="F154" s="83"/>
      <c r="G154" s="83"/>
      <c r="H154" s="83"/>
      <c r="I154" s="83"/>
      <c r="J154" s="83"/>
      <c r="K154" s="83"/>
      <c r="L154" s="83"/>
      <c r="M154" s="83"/>
      <c r="N154" s="83"/>
      <c r="O154" s="83"/>
      <c r="P154" s="83"/>
      <c r="Q154" s="83"/>
      <c r="R154" s="83"/>
      <c r="S154" s="83"/>
      <c r="T154" s="83"/>
      <c r="U154" s="83"/>
      <c r="V154" s="83"/>
      <c r="W154" s="83"/>
      <c r="X154" s="83"/>
      <c r="Y154" s="83"/>
      <c r="Z154" s="83"/>
      <c r="AA154" s="83"/>
      <c r="AB154" s="83"/>
      <c r="AC154" s="83"/>
      <c r="AD154" s="83"/>
      <c r="AE154" s="83"/>
      <c r="AF154" s="83"/>
      <c r="AG154" s="83"/>
      <c r="AH154" s="83"/>
      <c r="AI154" s="83"/>
      <c r="AJ154" s="83"/>
      <c r="AK154" s="83"/>
      <c r="AL154" s="83"/>
      <c r="AM154" s="83"/>
      <c r="AN154" s="83"/>
      <c r="AO154" s="83"/>
      <c r="AP154" s="83"/>
      <c r="AQ154" s="83"/>
      <c r="AR154" s="83"/>
      <c r="AS154" s="83"/>
      <c r="AT154" s="83"/>
      <c r="AU154" s="83"/>
      <c r="AV154" s="83"/>
      <c r="AW154" s="83"/>
      <c r="AX154" s="83"/>
      <c r="AY154" s="83"/>
      <c r="AZ154" s="83"/>
      <c r="BA154" s="83"/>
      <c r="BB154" s="83"/>
      <c r="BC154" s="83"/>
      <c r="BD154" s="83"/>
      <c r="BE154" s="83"/>
      <c r="BF154" s="83"/>
      <c r="BG154" s="83"/>
      <c r="BH154" s="83"/>
    </row>
    <row r="155" spans="1:60" x14ac:dyDescent="0.25">
      <c r="A155" s="83"/>
      <c r="B155" s="83"/>
      <c r="C155" s="83"/>
      <c r="D155" s="83"/>
      <c r="E155" s="83"/>
      <c r="F155" s="83"/>
      <c r="G155" s="83"/>
      <c r="H155" s="83"/>
      <c r="I155" s="83"/>
      <c r="J155" s="83"/>
      <c r="K155" s="83"/>
      <c r="L155" s="83"/>
      <c r="M155" s="83"/>
      <c r="N155" s="83"/>
      <c r="O155" s="83"/>
      <c r="P155" s="83"/>
      <c r="Q155" s="83"/>
      <c r="R155" s="83"/>
      <c r="S155" s="83"/>
      <c r="T155" s="83"/>
      <c r="U155" s="83"/>
      <c r="V155" s="83"/>
      <c r="W155" s="83"/>
      <c r="X155" s="83"/>
      <c r="Y155" s="83"/>
      <c r="Z155" s="83"/>
      <c r="AA155" s="83"/>
      <c r="AB155" s="83"/>
      <c r="AC155" s="83"/>
      <c r="AD155" s="83"/>
      <c r="AE155" s="83"/>
      <c r="AF155" s="83"/>
      <c r="AG155" s="83"/>
      <c r="AH155" s="83"/>
      <c r="AI155" s="83"/>
      <c r="AJ155" s="83"/>
      <c r="AK155" s="83"/>
      <c r="AL155" s="83"/>
      <c r="AM155" s="83"/>
      <c r="AN155" s="83"/>
      <c r="AO155" s="83"/>
      <c r="AP155" s="83"/>
      <c r="AQ155" s="83"/>
      <c r="AR155" s="83"/>
      <c r="AS155" s="83"/>
      <c r="AT155" s="83"/>
      <c r="AU155" s="83"/>
      <c r="AV155" s="83"/>
      <c r="AW155" s="83"/>
      <c r="AX155" s="83"/>
      <c r="AY155" s="83"/>
      <c r="AZ155" s="83"/>
      <c r="BA155" s="83"/>
      <c r="BB155" s="83"/>
      <c r="BC155" s="83"/>
      <c r="BD155" s="83"/>
      <c r="BE155" s="83"/>
      <c r="BF155" s="83"/>
      <c r="BG155" s="83"/>
      <c r="BH155" s="83"/>
    </row>
    <row r="156" spans="1:60" x14ac:dyDescent="0.25">
      <c r="A156" s="83"/>
      <c r="B156" s="83"/>
      <c r="C156" s="83"/>
      <c r="D156" s="83"/>
      <c r="E156" s="83"/>
      <c r="F156" s="83"/>
      <c r="G156" s="83"/>
      <c r="H156" s="83"/>
      <c r="I156" s="83"/>
      <c r="J156" s="83"/>
      <c r="K156" s="83"/>
      <c r="L156" s="83"/>
      <c r="M156" s="83"/>
      <c r="N156" s="83"/>
      <c r="O156" s="83"/>
      <c r="P156" s="83"/>
      <c r="Q156" s="83"/>
      <c r="R156" s="83"/>
      <c r="S156" s="83"/>
      <c r="T156" s="83"/>
      <c r="U156" s="83"/>
      <c r="V156" s="83"/>
      <c r="W156" s="83"/>
      <c r="X156" s="83"/>
      <c r="Y156" s="83"/>
      <c r="Z156" s="83"/>
      <c r="AA156" s="83"/>
      <c r="AB156" s="83"/>
      <c r="AC156" s="83"/>
      <c r="AD156" s="83"/>
      <c r="AE156" s="83"/>
      <c r="AF156" s="83"/>
      <c r="AG156" s="83"/>
      <c r="AH156" s="83"/>
      <c r="AI156" s="83"/>
      <c r="AJ156" s="83"/>
      <c r="AK156" s="83"/>
      <c r="AL156" s="83"/>
      <c r="AM156" s="83"/>
      <c r="AN156" s="83"/>
      <c r="AO156" s="83"/>
      <c r="AP156" s="83"/>
      <c r="AQ156" s="83"/>
      <c r="AR156" s="83"/>
      <c r="AS156" s="83"/>
      <c r="AT156" s="83"/>
      <c r="AU156" s="83"/>
      <c r="AV156" s="83"/>
      <c r="AW156" s="83"/>
      <c r="AX156" s="83"/>
      <c r="AY156" s="83"/>
      <c r="AZ156" s="83"/>
      <c r="BA156" s="83"/>
      <c r="BB156" s="83"/>
      <c r="BC156" s="83"/>
      <c r="BD156" s="83"/>
      <c r="BE156" s="83"/>
      <c r="BF156" s="83"/>
      <c r="BG156" s="83"/>
      <c r="BH156" s="83"/>
    </row>
    <row r="157" spans="1:60" x14ac:dyDescent="0.25">
      <c r="A157" s="83"/>
      <c r="B157" s="83"/>
      <c r="C157" s="83"/>
      <c r="D157" s="83"/>
      <c r="E157" s="83"/>
      <c r="F157" s="83"/>
      <c r="G157" s="83"/>
      <c r="H157" s="83"/>
      <c r="I157" s="83"/>
      <c r="J157" s="83"/>
      <c r="K157" s="83"/>
      <c r="L157" s="83"/>
      <c r="M157" s="83"/>
      <c r="N157" s="83"/>
      <c r="O157" s="83"/>
      <c r="P157" s="83"/>
      <c r="Q157" s="83"/>
      <c r="R157" s="83"/>
      <c r="S157" s="83"/>
      <c r="T157" s="83"/>
      <c r="U157" s="83"/>
      <c r="V157" s="83"/>
      <c r="W157" s="83"/>
      <c r="X157" s="83"/>
      <c r="Y157" s="83"/>
      <c r="Z157" s="83"/>
      <c r="AA157" s="83"/>
      <c r="AB157" s="83"/>
      <c r="AC157" s="83"/>
      <c r="AD157" s="83"/>
      <c r="AE157" s="83"/>
      <c r="AF157" s="83"/>
      <c r="AG157" s="83"/>
      <c r="AH157" s="83"/>
      <c r="AI157" s="83"/>
      <c r="AJ157" s="83"/>
      <c r="AK157" s="83"/>
      <c r="AL157" s="83"/>
      <c r="AM157" s="83"/>
      <c r="AN157" s="83"/>
      <c r="AO157" s="83"/>
      <c r="AP157" s="83"/>
      <c r="AQ157" s="83"/>
      <c r="AR157" s="83"/>
      <c r="AS157" s="83"/>
      <c r="AT157" s="83"/>
      <c r="AU157" s="83"/>
      <c r="AV157" s="83"/>
      <c r="AW157" s="83"/>
      <c r="AX157" s="83"/>
      <c r="AY157" s="83"/>
      <c r="AZ157" s="83"/>
      <c r="BA157" s="83"/>
      <c r="BB157" s="83"/>
      <c r="BC157" s="83"/>
      <c r="BD157" s="83"/>
      <c r="BE157" s="83"/>
      <c r="BF157" s="83"/>
      <c r="BG157" s="83"/>
      <c r="BH157" s="83"/>
    </row>
    <row r="158" spans="1:60" x14ac:dyDescent="0.25">
      <c r="A158" s="83"/>
      <c r="B158" s="83"/>
      <c r="C158" s="83"/>
      <c r="D158" s="83"/>
      <c r="E158" s="83"/>
      <c r="F158" s="83"/>
      <c r="G158" s="83"/>
      <c r="H158" s="83"/>
      <c r="I158" s="83"/>
      <c r="J158" s="83"/>
      <c r="K158" s="83"/>
      <c r="L158" s="83"/>
      <c r="M158" s="83"/>
      <c r="N158" s="83"/>
      <c r="O158" s="83"/>
      <c r="P158" s="83"/>
      <c r="Q158" s="83"/>
      <c r="R158" s="83"/>
      <c r="S158" s="83"/>
      <c r="T158" s="83"/>
      <c r="U158" s="83"/>
      <c r="V158" s="83"/>
      <c r="W158" s="83"/>
      <c r="X158" s="83"/>
      <c r="Y158" s="83"/>
      <c r="Z158" s="83"/>
      <c r="AA158" s="83"/>
      <c r="AB158" s="83"/>
      <c r="AC158" s="83"/>
      <c r="AD158" s="83"/>
      <c r="AE158" s="83"/>
      <c r="AF158" s="83"/>
      <c r="AG158" s="83"/>
      <c r="AH158" s="83"/>
      <c r="AI158" s="83"/>
      <c r="AJ158" s="83"/>
      <c r="AK158" s="83"/>
      <c r="AL158" s="83"/>
      <c r="AM158" s="83"/>
      <c r="AN158" s="83"/>
      <c r="AO158" s="83"/>
      <c r="AP158" s="83"/>
      <c r="AQ158" s="83"/>
      <c r="AR158" s="83"/>
      <c r="AS158" s="83"/>
      <c r="AT158" s="83"/>
      <c r="AU158" s="83"/>
      <c r="AV158" s="83"/>
      <c r="AW158" s="83"/>
      <c r="AX158" s="83"/>
      <c r="AY158" s="83"/>
      <c r="AZ158" s="83"/>
      <c r="BA158" s="83"/>
      <c r="BB158" s="83"/>
      <c r="BC158" s="83"/>
      <c r="BD158" s="83"/>
      <c r="BE158" s="83"/>
      <c r="BF158" s="83"/>
      <c r="BG158" s="83"/>
      <c r="BH158" s="83"/>
    </row>
    <row r="159" spans="1:60" x14ac:dyDescent="0.25">
      <c r="A159" s="83"/>
      <c r="B159" s="83"/>
      <c r="C159" s="83"/>
      <c r="D159" s="83"/>
      <c r="E159" s="83"/>
      <c r="F159" s="83"/>
      <c r="G159" s="83"/>
      <c r="H159" s="83"/>
      <c r="I159" s="83"/>
      <c r="J159" s="83"/>
      <c r="K159" s="83"/>
      <c r="L159" s="83"/>
      <c r="M159" s="83"/>
      <c r="N159" s="83"/>
      <c r="O159" s="83"/>
      <c r="P159" s="83"/>
      <c r="Q159" s="83"/>
      <c r="R159" s="83"/>
      <c r="S159" s="83"/>
      <c r="T159" s="83"/>
      <c r="U159" s="83"/>
      <c r="V159" s="83"/>
      <c r="W159" s="83"/>
      <c r="X159" s="83"/>
      <c r="Y159" s="83"/>
      <c r="Z159" s="83"/>
      <c r="AA159" s="83"/>
      <c r="AB159" s="83"/>
      <c r="AC159" s="83"/>
      <c r="AD159" s="83"/>
      <c r="AE159" s="83"/>
      <c r="AF159" s="83"/>
      <c r="AG159" s="83"/>
      <c r="AH159" s="83"/>
      <c r="AI159" s="83"/>
      <c r="AJ159" s="83"/>
      <c r="AK159" s="83"/>
      <c r="AL159" s="83"/>
      <c r="AM159" s="83"/>
      <c r="AN159" s="83"/>
      <c r="AO159" s="83"/>
      <c r="AP159" s="83"/>
      <c r="AQ159" s="83"/>
      <c r="AR159" s="83"/>
      <c r="AS159" s="83"/>
      <c r="AT159" s="83"/>
      <c r="AU159" s="83"/>
      <c r="AV159" s="83"/>
      <c r="AW159" s="83"/>
      <c r="AX159" s="83"/>
      <c r="AY159" s="83"/>
      <c r="AZ159" s="83"/>
      <c r="BA159" s="83"/>
      <c r="BB159" s="83"/>
      <c r="BC159" s="83"/>
      <c r="BD159" s="83"/>
      <c r="BE159" s="83"/>
      <c r="BF159" s="83"/>
      <c r="BG159" s="83"/>
      <c r="BH159" s="83"/>
    </row>
    <row r="160" spans="1:60" x14ac:dyDescent="0.25">
      <c r="A160" s="83"/>
      <c r="B160" s="83"/>
      <c r="C160" s="83"/>
      <c r="D160" s="83"/>
      <c r="E160" s="83"/>
      <c r="F160" s="83"/>
      <c r="G160" s="83"/>
      <c r="H160" s="83"/>
      <c r="I160" s="83"/>
      <c r="J160" s="83"/>
      <c r="K160" s="83"/>
      <c r="L160" s="83"/>
      <c r="M160" s="83"/>
      <c r="N160" s="83"/>
      <c r="O160" s="83"/>
      <c r="P160" s="83"/>
      <c r="Q160" s="83"/>
      <c r="R160" s="83"/>
      <c r="S160" s="83"/>
      <c r="T160" s="83"/>
      <c r="U160" s="83"/>
      <c r="V160" s="83"/>
      <c r="W160" s="83"/>
      <c r="X160" s="83"/>
      <c r="Y160" s="83"/>
      <c r="Z160" s="83"/>
      <c r="AA160" s="83"/>
      <c r="AB160" s="83"/>
      <c r="AC160" s="83"/>
      <c r="AD160" s="83"/>
      <c r="AE160" s="83"/>
      <c r="AF160" s="83"/>
      <c r="AG160" s="83"/>
      <c r="AH160" s="83"/>
      <c r="AI160" s="83"/>
      <c r="AJ160" s="83"/>
      <c r="AK160" s="83"/>
      <c r="AL160" s="83"/>
      <c r="AM160" s="83"/>
      <c r="AN160" s="83"/>
      <c r="AO160" s="83"/>
      <c r="AP160" s="83"/>
      <c r="AQ160" s="83"/>
      <c r="AR160" s="83"/>
      <c r="AS160" s="83"/>
      <c r="AT160" s="83"/>
      <c r="AU160" s="83"/>
      <c r="AV160" s="83"/>
      <c r="AW160" s="83"/>
      <c r="AX160" s="83"/>
      <c r="AY160" s="83"/>
      <c r="AZ160" s="83"/>
      <c r="BA160" s="83"/>
      <c r="BB160" s="83"/>
      <c r="BC160" s="83"/>
      <c r="BD160" s="83"/>
      <c r="BE160" s="83"/>
      <c r="BF160" s="83"/>
      <c r="BG160" s="83"/>
      <c r="BH160" s="83"/>
    </row>
    <row r="161" spans="1:60" x14ac:dyDescent="0.25">
      <c r="A161" s="83"/>
      <c r="B161" s="83"/>
      <c r="C161" s="83"/>
      <c r="D161" s="83"/>
      <c r="E161" s="83"/>
      <c r="F161" s="83"/>
      <c r="G161" s="83"/>
      <c r="H161" s="83"/>
      <c r="I161" s="83"/>
      <c r="J161" s="83"/>
      <c r="K161" s="83"/>
      <c r="L161" s="83"/>
      <c r="M161" s="83"/>
      <c r="N161" s="83"/>
      <c r="O161" s="83"/>
      <c r="P161" s="83"/>
      <c r="Q161" s="83"/>
      <c r="R161" s="83"/>
      <c r="S161" s="83"/>
      <c r="T161" s="83"/>
      <c r="U161" s="83"/>
      <c r="V161" s="83"/>
      <c r="W161" s="83"/>
      <c r="X161" s="83"/>
      <c r="Y161" s="83"/>
      <c r="Z161" s="83"/>
      <c r="AA161" s="83"/>
      <c r="AB161" s="83"/>
      <c r="AC161" s="83"/>
      <c r="AD161" s="83"/>
      <c r="AE161" s="83"/>
      <c r="AF161" s="83"/>
      <c r="AG161" s="83"/>
      <c r="AH161" s="83"/>
      <c r="AI161" s="83"/>
      <c r="AJ161" s="83"/>
      <c r="AK161" s="83"/>
      <c r="AL161" s="83"/>
      <c r="AM161" s="83"/>
      <c r="AN161" s="83"/>
      <c r="AO161" s="83"/>
      <c r="AP161" s="83"/>
      <c r="AQ161" s="83"/>
      <c r="AR161" s="83"/>
      <c r="AS161" s="83"/>
      <c r="AT161" s="83"/>
      <c r="AU161" s="83"/>
      <c r="AV161" s="83"/>
      <c r="AW161" s="83"/>
      <c r="AX161" s="83"/>
      <c r="AY161" s="83"/>
      <c r="AZ161" s="83"/>
      <c r="BA161" s="83"/>
      <c r="BB161" s="83"/>
      <c r="BC161" s="83"/>
      <c r="BD161" s="83"/>
      <c r="BE161" s="83"/>
      <c r="BF161" s="83"/>
      <c r="BG161" s="83"/>
      <c r="BH161" s="83"/>
    </row>
    <row r="162" spans="1:60" x14ac:dyDescent="0.25">
      <c r="A162" s="83"/>
      <c r="B162" s="83"/>
      <c r="C162" s="83"/>
      <c r="D162" s="83"/>
      <c r="E162" s="83"/>
      <c r="F162" s="83"/>
      <c r="G162" s="83"/>
      <c r="H162" s="83"/>
      <c r="I162" s="83"/>
      <c r="J162" s="83"/>
      <c r="K162" s="83"/>
      <c r="L162" s="83"/>
      <c r="M162" s="83"/>
      <c r="N162" s="83"/>
      <c r="O162" s="83"/>
      <c r="P162" s="83"/>
      <c r="Q162" s="83"/>
      <c r="R162" s="83"/>
      <c r="S162" s="83"/>
      <c r="T162" s="83"/>
      <c r="U162" s="83"/>
      <c r="V162" s="83"/>
      <c r="W162" s="83"/>
      <c r="X162" s="83"/>
      <c r="Y162" s="83"/>
      <c r="Z162" s="83"/>
      <c r="AA162" s="83"/>
      <c r="AB162" s="83"/>
      <c r="AC162" s="83"/>
      <c r="AD162" s="83"/>
      <c r="AE162" s="83"/>
      <c r="AF162" s="83"/>
      <c r="AG162" s="83"/>
      <c r="AH162" s="83"/>
      <c r="AI162" s="83"/>
      <c r="AJ162" s="83"/>
      <c r="AK162" s="83"/>
      <c r="AL162" s="83"/>
      <c r="AM162" s="83"/>
      <c r="AN162" s="83"/>
      <c r="AO162" s="83"/>
      <c r="AP162" s="83"/>
      <c r="AQ162" s="83"/>
      <c r="AR162" s="83"/>
      <c r="AS162" s="83"/>
      <c r="AT162" s="83"/>
      <c r="AU162" s="83"/>
      <c r="AV162" s="83"/>
      <c r="AW162" s="83"/>
      <c r="AX162" s="83"/>
      <c r="AY162" s="83"/>
      <c r="AZ162" s="83"/>
      <c r="BA162" s="83"/>
      <c r="BB162" s="83"/>
      <c r="BC162" s="83"/>
      <c r="BD162" s="83"/>
      <c r="BE162" s="83"/>
      <c r="BF162" s="83"/>
      <c r="BG162" s="83"/>
      <c r="BH162" s="83"/>
    </row>
    <row r="163" spans="1:60" x14ac:dyDescent="0.25">
      <c r="A163" s="83"/>
      <c r="B163" s="83"/>
      <c r="C163" s="83"/>
      <c r="D163" s="83"/>
      <c r="E163" s="83"/>
      <c r="F163" s="83"/>
      <c r="G163" s="83"/>
      <c r="H163" s="83"/>
      <c r="I163" s="83"/>
      <c r="J163" s="83"/>
      <c r="K163" s="83"/>
      <c r="L163" s="83"/>
      <c r="M163" s="83"/>
      <c r="N163" s="83"/>
      <c r="O163" s="83"/>
      <c r="P163" s="83"/>
      <c r="Q163" s="83"/>
      <c r="R163" s="83"/>
      <c r="S163" s="83"/>
      <c r="T163" s="83"/>
      <c r="U163" s="83"/>
      <c r="V163" s="83"/>
      <c r="W163" s="83"/>
      <c r="X163" s="83"/>
      <c r="Y163" s="83"/>
      <c r="Z163" s="83"/>
      <c r="AA163" s="83"/>
      <c r="AB163" s="83"/>
      <c r="AC163" s="83"/>
      <c r="AD163" s="83"/>
      <c r="AE163" s="83"/>
      <c r="AF163" s="83"/>
      <c r="AG163" s="83"/>
      <c r="AH163" s="83"/>
      <c r="AI163" s="83"/>
      <c r="AJ163" s="83"/>
      <c r="AK163" s="83"/>
      <c r="AL163" s="83"/>
      <c r="AM163" s="83"/>
      <c r="AN163" s="83"/>
      <c r="AO163" s="83"/>
      <c r="AP163" s="83"/>
      <c r="AQ163" s="83"/>
      <c r="AR163" s="83"/>
      <c r="AS163" s="83"/>
      <c r="AT163" s="83"/>
      <c r="AU163" s="83"/>
      <c r="AV163" s="83"/>
      <c r="AW163" s="83"/>
      <c r="AX163" s="83"/>
      <c r="AY163" s="83"/>
      <c r="AZ163" s="83"/>
      <c r="BA163" s="83"/>
      <c r="BB163" s="83"/>
      <c r="BC163" s="83"/>
      <c r="BD163" s="83"/>
      <c r="BE163" s="83"/>
      <c r="BF163" s="83"/>
      <c r="BG163" s="83"/>
      <c r="BH163" s="83"/>
    </row>
    <row r="164" spans="1:60" x14ac:dyDescent="0.25">
      <c r="A164" s="83"/>
      <c r="B164" s="83"/>
      <c r="C164" s="83"/>
      <c r="D164" s="83"/>
      <c r="E164" s="83"/>
      <c r="F164" s="83"/>
      <c r="G164" s="83"/>
      <c r="H164" s="83"/>
      <c r="I164" s="83"/>
      <c r="J164" s="83"/>
      <c r="K164" s="83"/>
      <c r="L164" s="83"/>
      <c r="M164" s="83"/>
      <c r="N164" s="83"/>
      <c r="O164" s="83"/>
      <c r="P164" s="83"/>
      <c r="Q164" s="83"/>
      <c r="R164" s="83"/>
      <c r="S164" s="83"/>
      <c r="T164" s="83"/>
      <c r="U164" s="83"/>
      <c r="V164" s="83"/>
      <c r="W164" s="83"/>
      <c r="X164" s="83"/>
      <c r="Y164" s="83"/>
      <c r="Z164" s="83"/>
      <c r="AA164" s="83"/>
      <c r="AB164" s="83"/>
      <c r="AC164" s="83"/>
      <c r="AD164" s="83"/>
      <c r="AE164" s="83"/>
      <c r="AF164" s="83"/>
      <c r="AG164" s="83"/>
      <c r="AH164" s="83"/>
      <c r="AI164" s="83"/>
      <c r="AJ164" s="83"/>
      <c r="AK164" s="83"/>
      <c r="AL164" s="83"/>
      <c r="AM164" s="83"/>
      <c r="AN164" s="83"/>
      <c r="AO164" s="83"/>
      <c r="AP164" s="83"/>
      <c r="AQ164" s="83"/>
      <c r="AR164" s="83"/>
      <c r="AS164" s="83"/>
      <c r="AT164" s="83"/>
      <c r="AU164" s="83"/>
      <c r="AV164" s="83"/>
      <c r="AW164" s="83"/>
      <c r="AX164" s="83"/>
      <c r="AY164" s="83"/>
      <c r="AZ164" s="83"/>
      <c r="BA164" s="83"/>
      <c r="BB164" s="83"/>
      <c r="BC164" s="83"/>
      <c r="BD164" s="83"/>
      <c r="BE164" s="83"/>
      <c r="BF164" s="83"/>
      <c r="BG164" s="83"/>
      <c r="BH164" s="83"/>
    </row>
    <row r="165" spans="1:60" x14ac:dyDescent="0.25">
      <c r="A165" s="83"/>
      <c r="B165" s="83"/>
      <c r="C165" s="83"/>
      <c r="D165" s="83"/>
      <c r="E165" s="83"/>
      <c r="F165" s="83"/>
      <c r="G165" s="83"/>
      <c r="H165" s="83"/>
      <c r="I165" s="83"/>
      <c r="J165" s="83"/>
      <c r="K165" s="83"/>
      <c r="L165" s="83"/>
      <c r="M165" s="83"/>
      <c r="N165" s="83"/>
      <c r="O165" s="83"/>
      <c r="P165" s="83"/>
      <c r="Q165" s="83"/>
      <c r="R165" s="83"/>
      <c r="S165" s="83"/>
      <c r="T165" s="83"/>
      <c r="U165" s="83"/>
      <c r="V165" s="83"/>
      <c r="W165" s="83"/>
      <c r="X165" s="83"/>
      <c r="Y165" s="83"/>
      <c r="Z165" s="83"/>
      <c r="AA165" s="83"/>
      <c r="AB165" s="83"/>
      <c r="AC165" s="83"/>
      <c r="AD165" s="83"/>
      <c r="AE165" s="83"/>
      <c r="AF165" s="83"/>
      <c r="AG165" s="83"/>
      <c r="AH165" s="83"/>
      <c r="AI165" s="83"/>
      <c r="AJ165" s="83"/>
      <c r="AK165" s="83"/>
      <c r="AL165" s="83"/>
      <c r="AM165" s="83"/>
      <c r="AN165" s="83"/>
      <c r="AO165" s="83"/>
      <c r="AP165" s="83"/>
      <c r="AQ165" s="83"/>
      <c r="AR165" s="83"/>
      <c r="AS165" s="83"/>
      <c r="AT165" s="83"/>
      <c r="AU165" s="83"/>
      <c r="AV165" s="83"/>
      <c r="AW165" s="83"/>
      <c r="AX165" s="83"/>
      <c r="AY165" s="83"/>
      <c r="AZ165" s="83"/>
      <c r="BA165" s="83"/>
      <c r="BB165" s="83"/>
      <c r="BC165" s="83"/>
      <c r="BD165" s="83"/>
      <c r="BE165" s="83"/>
      <c r="BF165" s="83"/>
      <c r="BG165" s="83"/>
      <c r="BH165" s="83"/>
    </row>
    <row r="166" spans="1:60" x14ac:dyDescent="0.25">
      <c r="A166" s="83"/>
      <c r="B166" s="83"/>
      <c r="C166" s="83"/>
      <c r="D166" s="83"/>
      <c r="E166" s="83"/>
      <c r="F166" s="83"/>
      <c r="G166" s="83"/>
      <c r="H166" s="83"/>
      <c r="I166" s="83"/>
      <c r="J166" s="83"/>
      <c r="K166" s="83"/>
      <c r="L166" s="83"/>
      <c r="M166" s="83"/>
      <c r="N166" s="83"/>
      <c r="O166" s="83"/>
      <c r="P166" s="83"/>
      <c r="Q166" s="83"/>
      <c r="R166" s="83"/>
      <c r="S166" s="83"/>
      <c r="T166" s="83"/>
      <c r="U166" s="83"/>
      <c r="V166" s="83"/>
      <c r="W166" s="83"/>
      <c r="X166" s="83"/>
      <c r="Y166" s="83"/>
      <c r="Z166" s="83"/>
      <c r="AA166" s="83"/>
      <c r="AB166" s="83"/>
      <c r="AC166" s="83"/>
      <c r="AD166" s="83"/>
      <c r="AE166" s="83"/>
      <c r="AF166" s="83"/>
      <c r="AG166" s="83"/>
      <c r="AH166" s="83"/>
      <c r="AI166" s="83"/>
      <c r="AJ166" s="83"/>
      <c r="AK166" s="83"/>
      <c r="AL166" s="83"/>
      <c r="AM166" s="83"/>
      <c r="AN166" s="83"/>
      <c r="AO166" s="83"/>
      <c r="AP166" s="83"/>
      <c r="AQ166" s="83"/>
      <c r="AR166" s="83"/>
      <c r="AS166" s="83"/>
      <c r="AT166" s="83"/>
      <c r="AU166" s="83"/>
      <c r="AV166" s="83"/>
      <c r="AW166" s="83"/>
      <c r="AX166" s="83"/>
      <c r="AY166" s="83"/>
      <c r="AZ166" s="83"/>
      <c r="BA166" s="83"/>
      <c r="BB166" s="83"/>
      <c r="BC166" s="83"/>
      <c r="BD166" s="83"/>
      <c r="BE166" s="83"/>
      <c r="BF166" s="83"/>
      <c r="BG166" s="83"/>
      <c r="BH166" s="83"/>
    </row>
    <row r="167" spans="1:60" x14ac:dyDescent="0.25">
      <c r="A167" s="83"/>
      <c r="B167" s="83"/>
      <c r="C167" s="83"/>
      <c r="D167" s="83"/>
      <c r="E167" s="83"/>
      <c r="F167" s="83"/>
      <c r="G167" s="83"/>
      <c r="H167" s="83"/>
      <c r="I167" s="83"/>
      <c r="J167" s="83"/>
      <c r="K167" s="83"/>
      <c r="L167" s="83"/>
      <c r="M167" s="83"/>
      <c r="N167" s="83"/>
      <c r="O167" s="83"/>
      <c r="P167" s="83"/>
      <c r="Q167" s="83"/>
      <c r="R167" s="83"/>
      <c r="S167" s="83"/>
      <c r="T167" s="83"/>
      <c r="U167" s="83"/>
      <c r="V167" s="83"/>
      <c r="W167" s="83"/>
      <c r="X167" s="83"/>
      <c r="Y167" s="83"/>
      <c r="Z167" s="83"/>
      <c r="AA167" s="83"/>
      <c r="AB167" s="83"/>
      <c r="AC167" s="83"/>
      <c r="AD167" s="83"/>
      <c r="AE167" s="83"/>
      <c r="AF167" s="83"/>
      <c r="AG167" s="83"/>
      <c r="AH167" s="83"/>
      <c r="AI167" s="83"/>
      <c r="AJ167" s="83"/>
      <c r="AK167" s="83"/>
      <c r="AL167" s="83"/>
      <c r="AM167" s="83"/>
      <c r="AN167" s="83"/>
      <c r="AO167" s="83"/>
      <c r="AP167" s="83"/>
      <c r="AQ167" s="83"/>
      <c r="AR167" s="83"/>
      <c r="AS167" s="83"/>
      <c r="AT167" s="83"/>
      <c r="AU167" s="83"/>
      <c r="AV167" s="83"/>
      <c r="AW167" s="83"/>
      <c r="AX167" s="83"/>
      <c r="AY167" s="83"/>
      <c r="AZ167" s="83"/>
      <c r="BA167" s="83"/>
      <c r="BB167" s="83"/>
      <c r="BC167" s="83"/>
      <c r="BD167" s="83"/>
      <c r="BE167" s="83"/>
      <c r="BF167" s="83"/>
      <c r="BG167" s="83"/>
      <c r="BH167" s="83"/>
    </row>
    <row r="168" spans="1:60" x14ac:dyDescent="0.25">
      <c r="A168" s="83"/>
      <c r="B168" s="83"/>
      <c r="C168" s="83"/>
      <c r="D168" s="83"/>
      <c r="E168" s="83"/>
      <c r="F168" s="83"/>
      <c r="G168" s="83"/>
      <c r="H168" s="83"/>
      <c r="I168" s="83"/>
      <c r="J168" s="83"/>
      <c r="K168" s="83"/>
      <c r="L168" s="83"/>
      <c r="M168" s="83"/>
      <c r="N168" s="83"/>
      <c r="O168" s="83"/>
      <c r="P168" s="83"/>
      <c r="Q168" s="83"/>
      <c r="R168" s="83"/>
      <c r="S168" s="83"/>
      <c r="T168" s="83"/>
      <c r="U168" s="83"/>
      <c r="V168" s="83"/>
      <c r="W168" s="83"/>
      <c r="X168" s="83"/>
      <c r="Y168" s="83"/>
      <c r="Z168" s="83"/>
      <c r="AA168" s="83"/>
      <c r="AB168" s="83"/>
      <c r="AC168" s="83"/>
      <c r="AD168" s="83"/>
      <c r="AE168" s="83"/>
      <c r="AF168" s="83"/>
      <c r="AG168" s="83"/>
      <c r="AH168" s="83"/>
      <c r="AI168" s="83"/>
      <c r="AJ168" s="83"/>
      <c r="AK168" s="83"/>
      <c r="AL168" s="83"/>
      <c r="AM168" s="83"/>
      <c r="AN168" s="83"/>
      <c r="AO168" s="83"/>
      <c r="AP168" s="83"/>
      <c r="AQ168" s="83"/>
      <c r="AR168" s="83"/>
      <c r="AS168" s="83"/>
      <c r="AT168" s="83"/>
      <c r="AU168" s="83"/>
      <c r="AV168" s="83"/>
      <c r="AW168" s="83"/>
      <c r="AX168" s="83"/>
      <c r="AY168" s="83"/>
      <c r="AZ168" s="83"/>
      <c r="BA168" s="83"/>
      <c r="BB168" s="83"/>
      <c r="BC168" s="83"/>
      <c r="BD168" s="83"/>
      <c r="BE168" s="83"/>
      <c r="BF168" s="83"/>
      <c r="BG168" s="83"/>
      <c r="BH168" s="83"/>
    </row>
    <row r="169" spans="1:60" x14ac:dyDescent="0.25">
      <c r="A169" s="83"/>
      <c r="B169" s="83"/>
      <c r="C169" s="83"/>
      <c r="D169" s="83"/>
      <c r="E169" s="83"/>
      <c r="F169" s="83"/>
      <c r="G169" s="83"/>
      <c r="H169" s="83"/>
      <c r="I169" s="83"/>
      <c r="J169" s="83"/>
      <c r="K169" s="83"/>
      <c r="L169" s="83"/>
      <c r="M169" s="83"/>
      <c r="N169" s="83"/>
      <c r="O169" s="83"/>
      <c r="P169" s="83"/>
      <c r="Q169" s="83"/>
      <c r="R169" s="83"/>
      <c r="S169" s="83"/>
      <c r="T169" s="83"/>
      <c r="U169" s="83"/>
      <c r="V169" s="83"/>
      <c r="W169" s="83"/>
      <c r="X169" s="83"/>
      <c r="Y169" s="83"/>
      <c r="Z169" s="83"/>
      <c r="AA169" s="83"/>
      <c r="AB169" s="83"/>
      <c r="AC169" s="83"/>
      <c r="AD169" s="83"/>
      <c r="AE169" s="83"/>
      <c r="AF169" s="83"/>
      <c r="AG169" s="83"/>
      <c r="AH169" s="83"/>
      <c r="AI169" s="83"/>
      <c r="AJ169" s="83"/>
      <c r="AK169" s="83"/>
      <c r="AL169" s="83"/>
      <c r="AM169" s="83"/>
      <c r="AN169" s="83"/>
      <c r="AO169" s="83"/>
      <c r="AP169" s="83"/>
      <c r="AQ169" s="83"/>
      <c r="AR169" s="83"/>
      <c r="AS169" s="83"/>
      <c r="AT169" s="83"/>
      <c r="AU169" s="83"/>
      <c r="AV169" s="83"/>
      <c r="AW169" s="83"/>
      <c r="AX169" s="83"/>
      <c r="AY169" s="83"/>
      <c r="AZ169" s="83"/>
      <c r="BA169" s="83"/>
      <c r="BB169" s="83"/>
      <c r="BC169" s="83"/>
      <c r="BD169" s="83"/>
      <c r="BE169" s="83"/>
      <c r="BF169" s="83"/>
      <c r="BG169" s="83"/>
      <c r="BH169" s="83"/>
    </row>
    <row r="170" spans="1:60" x14ac:dyDescent="0.25">
      <c r="A170" s="83"/>
      <c r="B170" s="83"/>
      <c r="C170" s="83"/>
      <c r="D170" s="83"/>
      <c r="E170" s="83"/>
      <c r="F170" s="83"/>
      <c r="G170" s="83"/>
      <c r="H170" s="83"/>
      <c r="I170" s="83"/>
      <c r="J170" s="83"/>
      <c r="K170" s="83"/>
      <c r="L170" s="83"/>
      <c r="M170" s="83"/>
      <c r="N170" s="83"/>
      <c r="O170" s="83"/>
      <c r="P170" s="83"/>
      <c r="Q170" s="83"/>
      <c r="R170" s="83"/>
      <c r="S170" s="83"/>
      <c r="T170" s="83"/>
      <c r="U170" s="83"/>
      <c r="V170" s="83"/>
      <c r="W170" s="83"/>
      <c r="X170" s="83"/>
      <c r="Y170" s="83"/>
      <c r="Z170" s="83"/>
      <c r="AA170" s="83"/>
      <c r="AB170" s="83"/>
      <c r="AC170" s="83"/>
      <c r="AD170" s="83"/>
      <c r="AE170" s="83"/>
      <c r="AF170" s="83"/>
      <c r="AG170" s="83"/>
      <c r="AH170" s="83"/>
      <c r="AI170" s="83"/>
      <c r="AJ170" s="83"/>
      <c r="AK170" s="83"/>
      <c r="AL170" s="83"/>
      <c r="AM170" s="83"/>
      <c r="AN170" s="83"/>
      <c r="AO170" s="83"/>
      <c r="AP170" s="83"/>
      <c r="AQ170" s="83"/>
      <c r="AR170" s="83"/>
      <c r="AS170" s="83"/>
      <c r="AT170" s="83"/>
      <c r="AU170" s="83"/>
      <c r="AV170" s="83"/>
      <c r="AW170" s="83"/>
      <c r="AX170" s="83"/>
      <c r="AY170" s="83"/>
      <c r="AZ170" s="83"/>
      <c r="BA170" s="83"/>
      <c r="BB170" s="83"/>
      <c r="BC170" s="83"/>
      <c r="BD170" s="83"/>
      <c r="BE170" s="83"/>
      <c r="BF170" s="83"/>
      <c r="BG170" s="83"/>
      <c r="BH170" s="83"/>
    </row>
    <row r="171" spans="1:60" x14ac:dyDescent="0.25">
      <c r="A171" s="83"/>
      <c r="B171" s="83"/>
      <c r="C171" s="83"/>
      <c r="D171" s="83"/>
      <c r="E171" s="83"/>
      <c r="F171" s="83"/>
      <c r="G171" s="83"/>
      <c r="H171" s="83"/>
      <c r="I171" s="83"/>
      <c r="J171" s="83"/>
      <c r="K171" s="83"/>
      <c r="L171" s="83"/>
      <c r="M171" s="83"/>
      <c r="N171" s="83"/>
      <c r="O171" s="83"/>
      <c r="P171" s="83"/>
      <c r="Q171" s="83"/>
      <c r="R171" s="83"/>
      <c r="S171" s="83"/>
      <c r="T171" s="83"/>
      <c r="U171" s="83"/>
      <c r="V171" s="83"/>
      <c r="W171" s="83"/>
      <c r="X171" s="83"/>
      <c r="Y171" s="83"/>
      <c r="Z171" s="83"/>
      <c r="AA171" s="83"/>
      <c r="AB171" s="83"/>
      <c r="AC171" s="83"/>
      <c r="AD171" s="83"/>
      <c r="AE171" s="83"/>
      <c r="AF171" s="83"/>
      <c r="AG171" s="83"/>
      <c r="AH171" s="83"/>
      <c r="AI171" s="83"/>
      <c r="AJ171" s="83"/>
      <c r="AK171" s="83"/>
      <c r="AL171" s="83"/>
      <c r="AM171" s="83"/>
      <c r="AN171" s="83"/>
      <c r="AO171" s="83"/>
      <c r="AP171" s="83"/>
      <c r="AQ171" s="83"/>
      <c r="AR171" s="83"/>
      <c r="AS171" s="83"/>
      <c r="AT171" s="83"/>
      <c r="AU171" s="83"/>
      <c r="AV171" s="83"/>
      <c r="AW171" s="83"/>
      <c r="AX171" s="83"/>
      <c r="AY171" s="83"/>
      <c r="AZ171" s="83"/>
      <c r="BA171" s="83"/>
      <c r="BB171" s="83"/>
      <c r="BC171" s="83"/>
      <c r="BD171" s="83"/>
      <c r="BE171" s="83"/>
      <c r="BF171" s="83"/>
      <c r="BG171" s="83"/>
      <c r="BH171" s="83"/>
    </row>
    <row r="172" spans="1:60" x14ac:dyDescent="0.25">
      <c r="A172" s="83"/>
      <c r="B172" s="83"/>
      <c r="C172" s="83"/>
      <c r="D172" s="83"/>
      <c r="E172" s="83"/>
      <c r="F172" s="83"/>
      <c r="G172" s="83"/>
      <c r="H172" s="83"/>
      <c r="I172" s="83"/>
      <c r="J172" s="83"/>
      <c r="K172" s="83"/>
      <c r="L172" s="83"/>
      <c r="M172" s="83"/>
      <c r="N172" s="83"/>
      <c r="O172" s="83"/>
      <c r="P172" s="83"/>
      <c r="Q172" s="83"/>
      <c r="R172" s="83"/>
      <c r="S172" s="83"/>
      <c r="T172" s="83"/>
      <c r="U172" s="83"/>
      <c r="V172" s="83"/>
      <c r="W172" s="83"/>
      <c r="X172" s="83"/>
      <c r="Y172" s="83"/>
      <c r="Z172" s="83"/>
      <c r="AA172" s="83"/>
      <c r="AB172" s="83"/>
      <c r="AC172" s="83"/>
      <c r="AD172" s="83"/>
      <c r="AE172" s="83"/>
      <c r="AF172" s="83"/>
      <c r="AG172" s="83"/>
      <c r="AH172" s="83"/>
      <c r="AI172" s="83"/>
      <c r="AJ172" s="83"/>
      <c r="AK172" s="83"/>
      <c r="AL172" s="83"/>
      <c r="AM172" s="83"/>
      <c r="AN172" s="83"/>
      <c r="AO172" s="83"/>
      <c r="AP172" s="83"/>
      <c r="AQ172" s="83"/>
      <c r="AR172" s="83"/>
      <c r="AS172" s="83"/>
      <c r="AT172" s="83"/>
      <c r="AU172" s="83"/>
      <c r="AV172" s="83"/>
      <c r="AW172" s="83"/>
      <c r="AX172" s="83"/>
      <c r="AY172" s="83"/>
      <c r="AZ172" s="83"/>
      <c r="BA172" s="83"/>
      <c r="BB172" s="83"/>
      <c r="BC172" s="83"/>
      <c r="BD172" s="83"/>
      <c r="BE172" s="83"/>
      <c r="BF172" s="83"/>
      <c r="BG172" s="83"/>
      <c r="BH172" s="83"/>
    </row>
    <row r="173" spans="1:60" x14ac:dyDescent="0.25">
      <c r="A173" s="83"/>
      <c r="B173" s="83"/>
      <c r="C173" s="83"/>
      <c r="D173" s="83"/>
      <c r="E173" s="83"/>
      <c r="F173" s="83"/>
      <c r="G173" s="83"/>
      <c r="H173" s="83"/>
      <c r="I173" s="83"/>
      <c r="J173" s="83"/>
      <c r="K173" s="83"/>
      <c r="L173" s="83"/>
      <c r="M173" s="83"/>
      <c r="N173" s="83"/>
      <c r="O173" s="83"/>
      <c r="P173" s="83"/>
      <c r="Q173" s="83"/>
      <c r="R173" s="83"/>
      <c r="S173" s="83"/>
      <c r="T173" s="83"/>
      <c r="U173" s="83"/>
      <c r="V173" s="83"/>
      <c r="W173" s="83"/>
      <c r="X173" s="83"/>
      <c r="Y173" s="83"/>
      <c r="Z173" s="83"/>
      <c r="AA173" s="83"/>
      <c r="AB173" s="83"/>
      <c r="AC173" s="83"/>
      <c r="AD173" s="83"/>
      <c r="AE173" s="83"/>
      <c r="AF173" s="83"/>
      <c r="AG173" s="83"/>
      <c r="AH173" s="83"/>
      <c r="AI173" s="83"/>
      <c r="AJ173" s="83"/>
      <c r="AK173" s="83"/>
      <c r="AL173" s="83"/>
      <c r="AM173" s="83"/>
      <c r="AN173" s="83"/>
      <c r="AO173" s="83"/>
      <c r="AP173" s="83"/>
      <c r="AQ173" s="83"/>
      <c r="AR173" s="83"/>
      <c r="AS173" s="83"/>
      <c r="AT173" s="83"/>
      <c r="AU173" s="83"/>
      <c r="AV173" s="83"/>
      <c r="AW173" s="83"/>
      <c r="AX173" s="83"/>
      <c r="AY173" s="83"/>
      <c r="AZ173" s="83"/>
      <c r="BA173" s="83"/>
      <c r="BB173" s="83"/>
      <c r="BC173" s="83"/>
      <c r="BD173" s="83"/>
      <c r="BE173" s="83"/>
      <c r="BF173" s="83"/>
      <c r="BG173" s="83"/>
      <c r="BH173" s="83"/>
    </row>
    <row r="174" spans="1:60" x14ac:dyDescent="0.25">
      <c r="A174" s="83"/>
      <c r="B174" s="83"/>
      <c r="C174" s="83"/>
      <c r="D174" s="83"/>
      <c r="E174" s="83"/>
      <c r="F174" s="83"/>
      <c r="G174" s="83"/>
      <c r="H174" s="83"/>
      <c r="I174" s="83"/>
      <c r="J174" s="83"/>
      <c r="K174" s="83"/>
      <c r="L174" s="83"/>
      <c r="M174" s="83"/>
      <c r="N174" s="83"/>
      <c r="O174" s="83"/>
      <c r="P174" s="83"/>
      <c r="Q174" s="83"/>
      <c r="R174" s="83"/>
      <c r="S174" s="83"/>
      <c r="T174" s="83"/>
      <c r="U174" s="83"/>
      <c r="V174" s="83"/>
      <c r="W174" s="83"/>
      <c r="X174" s="83"/>
      <c r="Y174" s="83"/>
      <c r="Z174" s="83"/>
      <c r="AA174" s="83"/>
      <c r="AB174" s="83"/>
      <c r="AC174" s="83"/>
      <c r="AD174" s="83"/>
      <c r="AE174" s="83"/>
      <c r="AF174" s="83"/>
      <c r="AG174" s="83"/>
      <c r="AH174" s="83"/>
      <c r="AI174" s="83"/>
      <c r="AJ174" s="83"/>
      <c r="AK174" s="83"/>
      <c r="AL174" s="83"/>
      <c r="AM174" s="83"/>
      <c r="AN174" s="83"/>
      <c r="AO174" s="83"/>
      <c r="AP174" s="83"/>
      <c r="AQ174" s="83"/>
      <c r="AR174" s="83"/>
      <c r="AS174" s="83"/>
      <c r="AT174" s="83"/>
      <c r="AU174" s="83"/>
      <c r="AV174" s="83"/>
      <c r="AW174" s="83"/>
      <c r="AX174" s="83"/>
      <c r="AY174" s="83"/>
      <c r="AZ174" s="83"/>
      <c r="BA174" s="83"/>
      <c r="BB174" s="83"/>
      <c r="BC174" s="83"/>
      <c r="BD174" s="83"/>
      <c r="BE174" s="83"/>
      <c r="BF174" s="83"/>
      <c r="BG174" s="83"/>
      <c r="BH174" s="83"/>
    </row>
    <row r="175" spans="1:60" x14ac:dyDescent="0.25">
      <c r="A175" s="83"/>
      <c r="B175" s="83"/>
      <c r="C175" s="83"/>
      <c r="D175" s="83"/>
      <c r="E175" s="83"/>
      <c r="F175" s="83"/>
      <c r="G175" s="83"/>
      <c r="H175" s="83"/>
      <c r="I175" s="83"/>
      <c r="J175" s="83"/>
      <c r="K175" s="83"/>
      <c r="L175" s="83"/>
      <c r="M175" s="83"/>
      <c r="N175" s="83"/>
      <c r="O175" s="83"/>
      <c r="P175" s="83"/>
      <c r="Q175" s="83"/>
      <c r="R175" s="83"/>
      <c r="S175" s="83"/>
      <c r="T175" s="83"/>
      <c r="U175" s="83"/>
      <c r="V175" s="83"/>
      <c r="W175" s="83"/>
      <c r="X175" s="83"/>
      <c r="Y175" s="83"/>
      <c r="Z175" s="83"/>
      <c r="AA175" s="83"/>
      <c r="AB175" s="83"/>
      <c r="AC175" s="83"/>
      <c r="AD175" s="83"/>
      <c r="AE175" s="83"/>
      <c r="AF175" s="83"/>
      <c r="AG175" s="83"/>
      <c r="AH175" s="83"/>
      <c r="AI175" s="83"/>
      <c r="AJ175" s="83"/>
      <c r="AK175" s="83"/>
      <c r="AL175" s="83"/>
      <c r="AM175" s="83"/>
      <c r="AN175" s="83"/>
      <c r="AO175" s="83"/>
      <c r="AP175" s="83"/>
      <c r="AQ175" s="83"/>
      <c r="AR175" s="83"/>
      <c r="AS175" s="83"/>
      <c r="AT175" s="83"/>
      <c r="AU175" s="83"/>
      <c r="AV175" s="83"/>
      <c r="AW175" s="83"/>
      <c r="AX175" s="83"/>
      <c r="AY175" s="83"/>
      <c r="AZ175" s="83"/>
      <c r="BA175" s="83"/>
      <c r="BB175" s="83"/>
      <c r="BC175" s="83"/>
      <c r="BD175" s="83"/>
      <c r="BE175" s="83"/>
      <c r="BF175" s="83"/>
      <c r="BG175" s="83"/>
      <c r="BH175" s="83"/>
    </row>
    <row r="176" spans="1:60" x14ac:dyDescent="0.25">
      <c r="A176" s="83"/>
      <c r="B176" s="83"/>
      <c r="C176" s="83"/>
      <c r="D176" s="83"/>
      <c r="E176" s="83"/>
      <c r="F176" s="83"/>
      <c r="G176" s="83"/>
      <c r="H176" s="83"/>
      <c r="I176" s="83"/>
      <c r="J176" s="83"/>
      <c r="K176" s="83"/>
      <c r="L176" s="83"/>
      <c r="M176" s="83"/>
      <c r="N176" s="83"/>
      <c r="O176" s="83"/>
      <c r="P176" s="83"/>
      <c r="Q176" s="83"/>
      <c r="R176" s="83"/>
      <c r="S176" s="83"/>
      <c r="T176" s="83"/>
      <c r="U176" s="83"/>
      <c r="V176" s="83"/>
      <c r="W176" s="83"/>
      <c r="X176" s="83"/>
      <c r="Y176" s="83"/>
      <c r="Z176" s="83"/>
      <c r="AA176" s="83"/>
      <c r="AB176" s="83"/>
      <c r="AC176" s="83"/>
      <c r="AD176" s="83"/>
      <c r="AE176" s="83"/>
      <c r="AF176" s="83"/>
      <c r="AG176" s="83"/>
      <c r="AH176" s="83"/>
      <c r="AI176" s="83"/>
      <c r="AJ176" s="83"/>
      <c r="AK176" s="83"/>
      <c r="AL176" s="83"/>
      <c r="AM176" s="83"/>
      <c r="AN176" s="83"/>
      <c r="AO176" s="83"/>
      <c r="AP176" s="83"/>
      <c r="AQ176" s="83"/>
      <c r="AR176" s="83"/>
      <c r="AS176" s="83"/>
      <c r="AT176" s="83"/>
      <c r="AU176" s="83"/>
      <c r="AV176" s="83"/>
      <c r="AW176" s="83"/>
      <c r="AX176" s="83"/>
      <c r="AY176" s="83"/>
      <c r="AZ176" s="83"/>
      <c r="BA176" s="83"/>
      <c r="BB176" s="83"/>
      <c r="BC176" s="83"/>
      <c r="BD176" s="83"/>
      <c r="BE176" s="83"/>
      <c r="BF176" s="83"/>
      <c r="BG176" s="83"/>
      <c r="BH176" s="83"/>
    </row>
    <row r="177" spans="1:60" x14ac:dyDescent="0.25">
      <c r="A177" s="83"/>
      <c r="B177" s="83"/>
      <c r="C177" s="83"/>
      <c r="D177" s="83"/>
      <c r="E177" s="83"/>
      <c r="F177" s="83"/>
      <c r="G177" s="83"/>
      <c r="H177" s="83"/>
      <c r="I177" s="83"/>
      <c r="J177" s="83"/>
      <c r="K177" s="83"/>
      <c r="L177" s="83"/>
      <c r="M177" s="83"/>
      <c r="N177" s="83"/>
      <c r="O177" s="83"/>
      <c r="P177" s="83"/>
      <c r="Q177" s="83"/>
      <c r="R177" s="83"/>
      <c r="S177" s="83"/>
      <c r="T177" s="83"/>
      <c r="U177" s="83"/>
      <c r="V177" s="83"/>
      <c r="W177" s="83"/>
      <c r="X177" s="83"/>
      <c r="Y177" s="83"/>
      <c r="Z177" s="83"/>
      <c r="AA177" s="83"/>
      <c r="AB177" s="83"/>
      <c r="AC177" s="83"/>
      <c r="AD177" s="83"/>
      <c r="AE177" s="83"/>
      <c r="AF177" s="83"/>
      <c r="AG177" s="83"/>
      <c r="AH177" s="83"/>
      <c r="AI177" s="83"/>
      <c r="AJ177" s="83"/>
      <c r="AK177" s="83"/>
      <c r="AL177" s="83"/>
      <c r="AM177" s="83"/>
      <c r="AN177" s="83"/>
      <c r="AO177" s="83"/>
      <c r="AP177" s="83"/>
      <c r="AQ177" s="83"/>
      <c r="AR177" s="83"/>
      <c r="AS177" s="83"/>
      <c r="AT177" s="83"/>
      <c r="AU177" s="83"/>
      <c r="AV177" s="83"/>
      <c r="AW177" s="83"/>
      <c r="AX177" s="83"/>
      <c r="AY177" s="83"/>
      <c r="AZ177" s="83"/>
      <c r="BA177" s="83"/>
      <c r="BB177" s="83"/>
      <c r="BC177" s="83"/>
      <c r="BD177" s="83"/>
      <c r="BE177" s="83"/>
      <c r="BF177" s="83"/>
      <c r="BG177" s="83"/>
      <c r="BH177" s="83"/>
    </row>
    <row r="178" spans="1:60" x14ac:dyDescent="0.25">
      <c r="A178" s="83"/>
      <c r="B178" s="83"/>
      <c r="C178" s="83"/>
      <c r="D178" s="83"/>
      <c r="E178" s="83"/>
      <c r="F178" s="83"/>
      <c r="G178" s="83"/>
      <c r="H178" s="83"/>
      <c r="I178" s="83"/>
      <c r="J178" s="83"/>
      <c r="K178" s="83"/>
      <c r="L178" s="83"/>
      <c r="M178" s="83"/>
      <c r="N178" s="83"/>
      <c r="O178" s="83"/>
      <c r="P178" s="83"/>
      <c r="Q178" s="83"/>
      <c r="R178" s="83"/>
      <c r="S178" s="83"/>
      <c r="T178" s="83"/>
      <c r="U178" s="83"/>
      <c r="V178" s="83"/>
      <c r="W178" s="83"/>
      <c r="X178" s="83"/>
      <c r="Y178" s="83"/>
      <c r="Z178" s="83"/>
      <c r="AA178" s="83"/>
      <c r="AB178" s="83"/>
      <c r="AC178" s="83"/>
      <c r="AD178" s="83"/>
      <c r="AE178" s="83"/>
      <c r="AF178" s="83"/>
      <c r="AG178" s="83"/>
      <c r="AH178" s="83"/>
      <c r="AI178" s="83"/>
      <c r="AJ178" s="83"/>
      <c r="AK178" s="83"/>
      <c r="AL178" s="83"/>
      <c r="AM178" s="83"/>
      <c r="AN178" s="83"/>
      <c r="AO178" s="83"/>
      <c r="AP178" s="83"/>
      <c r="AQ178" s="83"/>
      <c r="AR178" s="83"/>
      <c r="AS178" s="83"/>
      <c r="AT178" s="83"/>
      <c r="AU178" s="83"/>
      <c r="AV178" s="83"/>
      <c r="AW178" s="83"/>
      <c r="AX178" s="83"/>
      <c r="AY178" s="83"/>
      <c r="AZ178" s="83"/>
      <c r="BA178" s="83"/>
      <c r="BB178" s="83"/>
      <c r="BC178" s="83"/>
      <c r="BD178" s="83"/>
      <c r="BE178" s="83"/>
      <c r="BF178" s="83"/>
      <c r="BG178" s="83"/>
      <c r="BH178" s="83"/>
    </row>
    <row r="179" spans="1:60" x14ac:dyDescent="0.25">
      <c r="A179" s="83"/>
      <c r="B179" s="83"/>
      <c r="C179" s="83"/>
      <c r="D179" s="83"/>
      <c r="E179" s="83"/>
      <c r="F179" s="83"/>
      <c r="G179" s="83"/>
      <c r="H179" s="83"/>
      <c r="I179" s="83"/>
      <c r="J179" s="83"/>
      <c r="K179" s="83"/>
      <c r="L179" s="83"/>
      <c r="M179" s="83"/>
      <c r="N179" s="83"/>
      <c r="O179" s="83"/>
      <c r="P179" s="83"/>
      <c r="Q179" s="83"/>
      <c r="R179" s="83"/>
      <c r="S179" s="83"/>
      <c r="T179" s="83"/>
      <c r="U179" s="83"/>
      <c r="V179" s="83"/>
      <c r="W179" s="83"/>
      <c r="X179" s="83"/>
      <c r="Y179" s="83"/>
      <c r="Z179" s="83"/>
      <c r="AA179" s="83"/>
      <c r="AB179" s="83"/>
      <c r="AC179" s="83"/>
      <c r="AD179" s="83"/>
      <c r="AE179" s="83"/>
      <c r="AF179" s="83"/>
      <c r="AG179" s="83"/>
      <c r="AH179" s="83"/>
      <c r="AI179" s="83"/>
      <c r="AJ179" s="83"/>
      <c r="AK179" s="83"/>
      <c r="AL179" s="83"/>
      <c r="AM179" s="83"/>
      <c r="AN179" s="83"/>
      <c r="AO179" s="83"/>
      <c r="AP179" s="83"/>
      <c r="AQ179" s="83"/>
      <c r="AR179" s="83"/>
      <c r="AS179" s="83"/>
      <c r="AT179" s="83"/>
      <c r="AU179" s="83"/>
      <c r="AV179" s="83"/>
      <c r="AW179" s="83"/>
      <c r="AX179" s="83"/>
      <c r="AY179" s="83"/>
      <c r="AZ179" s="83"/>
      <c r="BA179" s="83"/>
      <c r="BB179" s="83"/>
      <c r="BC179" s="83"/>
      <c r="BD179" s="83"/>
      <c r="BE179" s="83"/>
      <c r="BF179" s="83"/>
      <c r="BG179" s="83"/>
      <c r="BH179" s="83"/>
    </row>
    <row r="180" spans="1:60" x14ac:dyDescent="0.25">
      <c r="A180" s="83"/>
      <c r="B180" s="83"/>
      <c r="C180" s="83"/>
      <c r="D180" s="83"/>
      <c r="E180" s="83"/>
      <c r="F180" s="83"/>
      <c r="G180" s="83"/>
      <c r="H180" s="83"/>
      <c r="I180" s="83"/>
      <c r="J180" s="83"/>
      <c r="K180" s="83"/>
      <c r="L180" s="83"/>
      <c r="M180" s="83"/>
      <c r="N180" s="83"/>
      <c r="O180" s="83"/>
      <c r="P180" s="83"/>
      <c r="Q180" s="83"/>
      <c r="R180" s="83"/>
      <c r="S180" s="83"/>
      <c r="T180" s="83"/>
      <c r="U180" s="83"/>
      <c r="V180" s="83"/>
      <c r="W180" s="83"/>
      <c r="X180" s="83"/>
      <c r="Y180" s="83"/>
      <c r="Z180" s="83"/>
      <c r="AA180" s="83"/>
      <c r="AB180" s="83"/>
      <c r="AC180" s="83"/>
      <c r="AD180" s="83"/>
      <c r="AE180" s="83"/>
      <c r="AF180" s="83"/>
      <c r="AG180" s="83"/>
      <c r="AH180" s="83"/>
      <c r="AI180" s="83"/>
      <c r="AJ180" s="83"/>
      <c r="AK180" s="83"/>
      <c r="AL180" s="83"/>
      <c r="AM180" s="83"/>
      <c r="AN180" s="83"/>
      <c r="AO180" s="83"/>
      <c r="AP180" s="83"/>
      <c r="AQ180" s="83"/>
      <c r="AR180" s="83"/>
      <c r="AS180" s="83"/>
      <c r="AT180" s="83"/>
      <c r="AU180" s="83"/>
      <c r="AV180" s="83"/>
      <c r="AW180" s="83"/>
      <c r="AX180" s="83"/>
      <c r="AY180" s="83"/>
      <c r="AZ180" s="83"/>
      <c r="BA180" s="83"/>
      <c r="BB180" s="83"/>
      <c r="BC180" s="83"/>
      <c r="BD180" s="83"/>
      <c r="BE180" s="83"/>
      <c r="BF180" s="83"/>
      <c r="BG180" s="83"/>
      <c r="BH180" s="83"/>
    </row>
    <row r="181" spans="1:60" x14ac:dyDescent="0.25">
      <c r="A181" s="83"/>
      <c r="B181" s="83"/>
      <c r="C181" s="83"/>
      <c r="D181" s="83"/>
      <c r="E181" s="83"/>
      <c r="F181" s="83"/>
      <c r="G181" s="83"/>
      <c r="H181" s="83"/>
      <c r="I181" s="83"/>
      <c r="J181" s="83"/>
      <c r="K181" s="83"/>
      <c r="L181" s="83"/>
      <c r="M181" s="83"/>
      <c r="N181" s="83"/>
      <c r="O181" s="83"/>
      <c r="P181" s="83"/>
      <c r="Q181" s="83"/>
      <c r="R181" s="83"/>
      <c r="S181" s="83"/>
      <c r="T181" s="83"/>
      <c r="U181" s="83"/>
      <c r="V181" s="83"/>
      <c r="W181" s="83"/>
      <c r="X181" s="83"/>
      <c r="Y181" s="83"/>
      <c r="Z181" s="83"/>
      <c r="AA181" s="83"/>
      <c r="AB181" s="83"/>
      <c r="AC181" s="83"/>
      <c r="AD181" s="83"/>
      <c r="AE181" s="83"/>
      <c r="AF181" s="83"/>
      <c r="AG181" s="83"/>
      <c r="AH181" s="83"/>
      <c r="AI181" s="83"/>
      <c r="AJ181" s="83"/>
      <c r="AK181" s="83"/>
      <c r="AL181" s="83"/>
      <c r="AM181" s="83"/>
      <c r="AN181" s="83"/>
      <c r="AO181" s="83"/>
      <c r="AP181" s="83"/>
      <c r="AQ181" s="83"/>
      <c r="AR181" s="83"/>
      <c r="AS181" s="83"/>
      <c r="AT181" s="83"/>
      <c r="AU181" s="83"/>
      <c r="AV181" s="83"/>
      <c r="AW181" s="83"/>
      <c r="AX181" s="83"/>
      <c r="AY181" s="83"/>
      <c r="AZ181" s="83"/>
      <c r="BA181" s="83"/>
      <c r="BB181" s="83"/>
      <c r="BC181" s="83"/>
      <c r="BD181" s="83"/>
      <c r="BE181" s="83"/>
      <c r="BF181" s="83"/>
      <c r="BG181" s="83"/>
      <c r="BH181" s="83"/>
    </row>
    <row r="182" spans="1:60" x14ac:dyDescent="0.25">
      <c r="A182" s="83"/>
      <c r="B182" s="83"/>
      <c r="C182" s="83"/>
      <c r="D182" s="83"/>
      <c r="E182" s="83"/>
      <c r="F182" s="83"/>
      <c r="G182" s="83"/>
      <c r="H182" s="83"/>
      <c r="I182" s="83"/>
      <c r="J182" s="83"/>
      <c r="K182" s="83"/>
      <c r="L182" s="83"/>
      <c r="M182" s="83"/>
      <c r="N182" s="83"/>
      <c r="O182" s="83"/>
      <c r="P182" s="83"/>
      <c r="Q182" s="83"/>
      <c r="R182" s="83"/>
      <c r="S182" s="83"/>
      <c r="T182" s="83"/>
      <c r="U182" s="83"/>
      <c r="V182" s="83"/>
      <c r="W182" s="83"/>
      <c r="X182" s="83"/>
      <c r="Y182" s="83"/>
      <c r="Z182" s="83"/>
      <c r="AA182" s="83"/>
      <c r="AB182" s="83"/>
      <c r="AC182" s="83"/>
      <c r="AD182" s="83"/>
      <c r="AE182" s="83"/>
      <c r="AF182" s="83"/>
      <c r="AG182" s="83"/>
      <c r="AH182" s="83"/>
      <c r="AI182" s="83"/>
      <c r="AJ182" s="83"/>
      <c r="AK182" s="83"/>
      <c r="AL182" s="83"/>
      <c r="AM182" s="83"/>
      <c r="AN182" s="83"/>
      <c r="AO182" s="83"/>
      <c r="AP182" s="83"/>
      <c r="AQ182" s="83"/>
      <c r="AR182" s="83"/>
      <c r="AS182" s="83"/>
      <c r="AT182" s="83"/>
      <c r="AU182" s="83"/>
      <c r="AV182" s="83"/>
      <c r="AW182" s="83"/>
      <c r="AX182" s="83"/>
      <c r="AY182" s="83"/>
      <c r="AZ182" s="83"/>
      <c r="BA182" s="83"/>
      <c r="BB182" s="83"/>
      <c r="BC182" s="83"/>
      <c r="BD182" s="83"/>
      <c r="BE182" s="83"/>
      <c r="BF182" s="83"/>
      <c r="BG182" s="83"/>
      <c r="BH182" s="83"/>
    </row>
    <row r="183" spans="1:60" x14ac:dyDescent="0.25">
      <c r="A183" s="83"/>
      <c r="B183" s="83"/>
      <c r="C183" s="83"/>
      <c r="D183" s="83"/>
      <c r="E183" s="83"/>
      <c r="F183" s="83"/>
      <c r="G183" s="83"/>
      <c r="H183" s="83"/>
      <c r="I183" s="83"/>
      <c r="J183" s="83"/>
      <c r="K183" s="83"/>
      <c r="L183" s="83"/>
      <c r="M183" s="83"/>
      <c r="N183" s="83"/>
      <c r="O183" s="83"/>
      <c r="P183" s="83"/>
      <c r="Q183" s="83"/>
      <c r="R183" s="83"/>
      <c r="S183" s="83"/>
      <c r="T183" s="83"/>
      <c r="U183" s="83"/>
      <c r="V183" s="83"/>
      <c r="W183" s="83"/>
      <c r="X183" s="83"/>
      <c r="Y183" s="83"/>
      <c r="Z183" s="83"/>
      <c r="AA183" s="83"/>
      <c r="AB183" s="83"/>
      <c r="AC183" s="83"/>
      <c r="AD183" s="83"/>
      <c r="AE183" s="83"/>
      <c r="AF183" s="83"/>
      <c r="AG183" s="83"/>
      <c r="AH183" s="83"/>
      <c r="AI183" s="83"/>
      <c r="AJ183" s="83"/>
      <c r="AK183" s="83"/>
      <c r="AL183" s="83"/>
      <c r="AM183" s="83"/>
      <c r="AN183" s="83"/>
      <c r="AO183" s="83"/>
      <c r="AP183" s="83"/>
      <c r="AQ183" s="83"/>
      <c r="AR183" s="83"/>
      <c r="AS183" s="83"/>
      <c r="AT183" s="83"/>
      <c r="AU183" s="83"/>
      <c r="AV183" s="83"/>
      <c r="AW183" s="83"/>
      <c r="AX183" s="83"/>
      <c r="AY183" s="83"/>
      <c r="AZ183" s="83"/>
      <c r="BA183" s="83"/>
      <c r="BB183" s="83"/>
      <c r="BC183" s="83"/>
      <c r="BD183" s="83"/>
      <c r="BE183" s="83"/>
      <c r="BF183" s="83"/>
      <c r="BG183" s="83"/>
      <c r="BH183" s="83"/>
    </row>
    <row r="184" spans="1:60" x14ac:dyDescent="0.25">
      <c r="A184" s="83"/>
      <c r="B184" s="83"/>
      <c r="C184" s="83"/>
      <c r="D184" s="83"/>
      <c r="E184" s="83"/>
      <c r="F184" s="83"/>
      <c r="G184" s="83"/>
      <c r="H184" s="83"/>
      <c r="I184" s="83"/>
      <c r="J184" s="83"/>
      <c r="K184" s="83"/>
      <c r="L184" s="83"/>
      <c r="M184" s="83"/>
      <c r="N184" s="83"/>
      <c r="O184" s="83"/>
      <c r="P184" s="83"/>
      <c r="Q184" s="83"/>
      <c r="R184" s="83"/>
      <c r="S184" s="83"/>
      <c r="T184" s="83"/>
      <c r="U184" s="83"/>
      <c r="V184" s="83"/>
      <c r="W184" s="83"/>
      <c r="X184" s="83"/>
      <c r="Y184" s="83"/>
      <c r="Z184" s="83"/>
      <c r="AA184" s="83"/>
      <c r="AB184" s="83"/>
      <c r="AC184" s="83"/>
      <c r="AD184" s="83"/>
      <c r="AE184" s="83"/>
      <c r="AF184" s="83"/>
      <c r="AG184" s="83"/>
      <c r="AH184" s="83"/>
      <c r="AI184" s="83"/>
      <c r="AJ184" s="83"/>
      <c r="AK184" s="83"/>
      <c r="AL184" s="83"/>
      <c r="AM184" s="83"/>
      <c r="AN184" s="83"/>
      <c r="AO184" s="83"/>
      <c r="AP184" s="83"/>
      <c r="AQ184" s="83"/>
      <c r="AR184" s="83"/>
      <c r="AS184" s="83"/>
      <c r="AT184" s="83"/>
      <c r="AU184" s="83"/>
      <c r="AV184" s="83"/>
      <c r="AW184" s="83"/>
      <c r="AX184" s="83"/>
      <c r="AY184" s="83"/>
      <c r="AZ184" s="83"/>
      <c r="BA184" s="83"/>
      <c r="BB184" s="83"/>
      <c r="BC184" s="83"/>
      <c r="BD184" s="83"/>
      <c r="BE184" s="83"/>
      <c r="BF184" s="83"/>
      <c r="BG184" s="83"/>
      <c r="BH184" s="83"/>
    </row>
    <row r="185" spans="1:60" x14ac:dyDescent="0.25">
      <c r="A185" s="83"/>
      <c r="B185" s="83"/>
      <c r="C185" s="83"/>
      <c r="D185" s="83"/>
      <c r="E185" s="83"/>
      <c r="F185" s="83"/>
      <c r="G185" s="83"/>
      <c r="H185" s="83"/>
      <c r="I185" s="83"/>
      <c r="J185" s="83"/>
      <c r="K185" s="83"/>
      <c r="L185" s="83"/>
      <c r="M185" s="83"/>
      <c r="N185" s="83"/>
      <c r="O185" s="83"/>
      <c r="P185" s="83"/>
      <c r="Q185" s="83"/>
      <c r="R185" s="83"/>
      <c r="S185" s="83"/>
      <c r="T185" s="83"/>
      <c r="U185" s="83"/>
      <c r="V185" s="83"/>
      <c r="W185" s="83"/>
      <c r="X185" s="83"/>
      <c r="Y185" s="83"/>
      <c r="Z185" s="83"/>
      <c r="AA185" s="83"/>
      <c r="AB185" s="83"/>
      <c r="AC185" s="83"/>
      <c r="AD185" s="83"/>
      <c r="AE185" s="83"/>
      <c r="AF185" s="83"/>
      <c r="AG185" s="83"/>
      <c r="AH185" s="83"/>
      <c r="AI185" s="83"/>
      <c r="AJ185" s="83"/>
      <c r="AK185" s="83"/>
      <c r="AL185" s="83"/>
      <c r="AM185" s="83"/>
      <c r="AN185" s="83"/>
      <c r="AO185" s="83"/>
      <c r="AP185" s="83"/>
      <c r="AQ185" s="83"/>
      <c r="AR185" s="83"/>
      <c r="AS185" s="83"/>
      <c r="AT185" s="83"/>
      <c r="AU185" s="83"/>
      <c r="AV185" s="83"/>
      <c r="AW185" s="83"/>
      <c r="AX185" s="83"/>
      <c r="AY185" s="83"/>
      <c r="AZ185" s="83"/>
      <c r="BA185" s="83"/>
      <c r="BB185" s="83"/>
      <c r="BC185" s="83"/>
      <c r="BD185" s="83"/>
      <c r="BE185" s="83"/>
      <c r="BF185" s="83"/>
      <c r="BG185" s="83"/>
      <c r="BH185" s="83"/>
    </row>
    <row r="186" spans="1:60" x14ac:dyDescent="0.25">
      <c r="A186" s="83"/>
      <c r="B186" s="83"/>
      <c r="C186" s="83"/>
      <c r="D186" s="83"/>
      <c r="E186" s="83"/>
      <c r="F186" s="83"/>
      <c r="G186" s="83"/>
      <c r="H186" s="83"/>
      <c r="I186" s="83"/>
      <c r="J186" s="83"/>
      <c r="K186" s="83"/>
      <c r="L186" s="83"/>
      <c r="M186" s="83"/>
      <c r="N186" s="83"/>
      <c r="O186" s="83"/>
      <c r="P186" s="83"/>
      <c r="Q186" s="83"/>
      <c r="R186" s="83"/>
      <c r="S186" s="83"/>
      <c r="T186" s="83"/>
      <c r="U186" s="83"/>
      <c r="V186" s="83"/>
      <c r="W186" s="83"/>
      <c r="X186" s="83"/>
      <c r="Y186" s="83"/>
      <c r="Z186" s="83"/>
      <c r="AA186" s="83"/>
      <c r="AB186" s="83"/>
      <c r="AC186" s="83"/>
      <c r="AD186" s="83"/>
      <c r="AE186" s="83"/>
      <c r="AF186" s="83"/>
      <c r="AG186" s="83"/>
      <c r="AH186" s="83"/>
      <c r="AI186" s="83"/>
      <c r="AJ186" s="83"/>
      <c r="AK186" s="83"/>
      <c r="AL186" s="83"/>
      <c r="AM186" s="83"/>
      <c r="AN186" s="83"/>
      <c r="AO186" s="83"/>
      <c r="AP186" s="83"/>
      <c r="AQ186" s="83"/>
      <c r="AR186" s="83"/>
      <c r="AS186" s="83"/>
      <c r="AT186" s="83"/>
      <c r="AU186" s="83"/>
      <c r="AV186" s="83"/>
      <c r="AW186" s="83"/>
      <c r="AX186" s="83"/>
      <c r="AY186" s="83"/>
      <c r="AZ186" s="83"/>
      <c r="BA186" s="83"/>
      <c r="BB186" s="83"/>
      <c r="BC186" s="83"/>
      <c r="BD186" s="83"/>
      <c r="BE186" s="83"/>
      <c r="BF186" s="83"/>
      <c r="BG186" s="83"/>
      <c r="BH186" s="83"/>
    </row>
    <row r="187" spans="1:60" x14ac:dyDescent="0.25">
      <c r="A187" s="83"/>
      <c r="B187" s="83"/>
      <c r="C187" s="83"/>
      <c r="D187" s="83"/>
      <c r="E187" s="83"/>
      <c r="F187" s="83"/>
      <c r="G187" s="83"/>
      <c r="H187" s="83"/>
      <c r="I187" s="83"/>
      <c r="J187" s="83"/>
      <c r="K187" s="83"/>
      <c r="L187" s="83"/>
      <c r="M187" s="83"/>
      <c r="N187" s="83"/>
      <c r="O187" s="83"/>
      <c r="P187" s="83"/>
      <c r="Q187" s="83"/>
      <c r="R187" s="83"/>
      <c r="S187" s="83"/>
      <c r="T187" s="83"/>
      <c r="U187" s="83"/>
      <c r="V187" s="83"/>
      <c r="W187" s="83"/>
      <c r="X187" s="83"/>
      <c r="Y187" s="83"/>
      <c r="Z187" s="83"/>
      <c r="AA187" s="83"/>
      <c r="AB187" s="83"/>
      <c r="AC187" s="83"/>
      <c r="AD187" s="83"/>
      <c r="AE187" s="83"/>
      <c r="AF187" s="83"/>
      <c r="AG187" s="83"/>
      <c r="AH187" s="83"/>
      <c r="AI187" s="83"/>
      <c r="AJ187" s="83"/>
      <c r="AK187" s="83"/>
      <c r="AL187" s="83"/>
      <c r="AM187" s="83"/>
      <c r="AN187" s="83"/>
      <c r="AO187" s="83"/>
      <c r="AP187" s="83"/>
      <c r="AQ187" s="83"/>
      <c r="AR187" s="83"/>
      <c r="AS187" s="83"/>
      <c r="AT187" s="83"/>
      <c r="AU187" s="83"/>
      <c r="AV187" s="83"/>
      <c r="AW187" s="83"/>
      <c r="AX187" s="83"/>
      <c r="AY187" s="83"/>
      <c r="AZ187" s="83"/>
      <c r="BA187" s="83"/>
      <c r="BB187" s="83"/>
      <c r="BC187" s="83"/>
      <c r="BD187" s="83"/>
      <c r="BE187" s="83"/>
      <c r="BF187" s="83"/>
      <c r="BG187" s="83"/>
      <c r="BH187" s="83"/>
    </row>
    <row r="188" spans="1:60" x14ac:dyDescent="0.25">
      <c r="A188" s="83"/>
      <c r="B188" s="83"/>
      <c r="C188" s="83"/>
      <c r="D188" s="83"/>
      <c r="E188" s="83"/>
      <c r="F188" s="83"/>
      <c r="G188" s="83"/>
      <c r="H188" s="83"/>
      <c r="I188" s="83"/>
      <c r="J188" s="83"/>
      <c r="K188" s="83"/>
      <c r="L188" s="83"/>
      <c r="M188" s="83"/>
      <c r="N188" s="83"/>
      <c r="O188" s="83"/>
      <c r="P188" s="83"/>
      <c r="Q188" s="83"/>
      <c r="R188" s="83"/>
      <c r="S188" s="83"/>
      <c r="T188" s="83"/>
      <c r="U188" s="83"/>
      <c r="V188" s="83"/>
      <c r="W188" s="83"/>
      <c r="X188" s="83"/>
      <c r="Y188" s="83"/>
      <c r="Z188" s="83"/>
      <c r="AA188" s="83"/>
      <c r="AB188" s="83"/>
      <c r="AC188" s="83"/>
      <c r="AD188" s="83"/>
      <c r="AE188" s="83"/>
      <c r="AF188" s="83"/>
      <c r="AG188" s="83"/>
      <c r="AH188" s="83"/>
      <c r="AI188" s="83"/>
      <c r="AJ188" s="83"/>
      <c r="AK188" s="83"/>
      <c r="AL188" s="83"/>
      <c r="AM188" s="83"/>
      <c r="AN188" s="83"/>
      <c r="AO188" s="83"/>
      <c r="AP188" s="83"/>
      <c r="AQ188" s="83"/>
      <c r="AR188" s="83"/>
      <c r="AS188" s="83"/>
      <c r="AT188" s="83"/>
      <c r="AU188" s="83"/>
      <c r="AV188" s="83"/>
      <c r="AW188" s="83"/>
      <c r="AX188" s="83"/>
      <c r="AY188" s="83"/>
      <c r="AZ188" s="83"/>
      <c r="BA188" s="83"/>
      <c r="BB188" s="83"/>
      <c r="BC188" s="83"/>
      <c r="BD188" s="83"/>
      <c r="BE188" s="83"/>
      <c r="BF188" s="83"/>
      <c r="BG188" s="83"/>
      <c r="BH188" s="83"/>
    </row>
    <row r="189" spans="1:60" x14ac:dyDescent="0.25">
      <c r="A189" s="83"/>
      <c r="B189" s="83"/>
      <c r="C189" s="83"/>
      <c r="D189" s="83"/>
      <c r="E189" s="83"/>
      <c r="F189" s="83"/>
      <c r="G189" s="83"/>
      <c r="H189" s="83"/>
      <c r="I189" s="83"/>
      <c r="J189" s="83"/>
      <c r="K189" s="83"/>
      <c r="L189" s="83"/>
      <c r="M189" s="83"/>
      <c r="N189" s="83"/>
      <c r="O189" s="83"/>
      <c r="P189" s="83"/>
      <c r="Q189" s="83"/>
      <c r="R189" s="83"/>
      <c r="S189" s="83"/>
      <c r="T189" s="83"/>
      <c r="U189" s="83"/>
      <c r="V189" s="83"/>
      <c r="W189" s="83"/>
      <c r="X189" s="83"/>
      <c r="Y189" s="83"/>
      <c r="Z189" s="83"/>
      <c r="AA189" s="83"/>
      <c r="AB189" s="83"/>
      <c r="AC189" s="83"/>
      <c r="AD189" s="83"/>
      <c r="AE189" s="83"/>
      <c r="AF189" s="83"/>
      <c r="AG189" s="83"/>
      <c r="AH189" s="83"/>
      <c r="AI189" s="83"/>
      <c r="AJ189" s="83"/>
      <c r="AK189" s="83"/>
      <c r="AL189" s="83"/>
      <c r="AM189" s="83"/>
      <c r="AN189" s="83"/>
      <c r="AO189" s="83"/>
      <c r="AP189" s="83"/>
      <c r="AQ189" s="83"/>
      <c r="AR189" s="83"/>
      <c r="AS189" s="83"/>
      <c r="AT189" s="83"/>
      <c r="AU189" s="83"/>
      <c r="AV189" s="83"/>
      <c r="AW189" s="83"/>
      <c r="AX189" s="83"/>
      <c r="AY189" s="83"/>
      <c r="AZ189" s="83"/>
      <c r="BA189" s="83"/>
      <c r="BB189" s="83"/>
      <c r="BC189" s="83"/>
      <c r="BD189" s="83"/>
      <c r="BE189" s="83"/>
      <c r="BF189" s="83"/>
      <c r="BG189" s="83"/>
      <c r="BH189" s="83"/>
    </row>
    <row r="190" spans="1:60" x14ac:dyDescent="0.25">
      <c r="A190" s="83"/>
      <c r="B190" s="83"/>
      <c r="C190" s="83"/>
      <c r="D190" s="83"/>
      <c r="E190" s="83"/>
      <c r="F190" s="83"/>
      <c r="G190" s="83"/>
      <c r="H190" s="83"/>
      <c r="I190" s="83"/>
      <c r="J190" s="83"/>
      <c r="K190" s="83"/>
      <c r="L190" s="83"/>
      <c r="M190" s="83"/>
      <c r="N190" s="83"/>
      <c r="O190" s="83"/>
      <c r="P190" s="83"/>
      <c r="Q190" s="83"/>
      <c r="R190" s="83"/>
      <c r="S190" s="83"/>
      <c r="T190" s="83"/>
      <c r="U190" s="83"/>
      <c r="V190" s="83"/>
      <c r="W190" s="83"/>
      <c r="X190" s="83"/>
      <c r="Y190" s="83"/>
      <c r="Z190" s="83"/>
      <c r="AA190" s="83"/>
      <c r="AB190" s="83"/>
      <c r="AC190" s="83"/>
      <c r="AD190" s="83"/>
      <c r="AE190" s="83"/>
      <c r="AF190" s="83"/>
      <c r="AG190" s="83"/>
      <c r="AH190" s="83"/>
      <c r="AI190" s="83"/>
      <c r="AJ190" s="83"/>
      <c r="AK190" s="83"/>
      <c r="AL190" s="83"/>
      <c r="AM190" s="83"/>
      <c r="AN190" s="83"/>
      <c r="AO190" s="83"/>
      <c r="AP190" s="83"/>
      <c r="AQ190" s="83"/>
      <c r="AR190" s="83"/>
      <c r="AS190" s="83"/>
      <c r="AT190" s="83"/>
      <c r="AU190" s="83"/>
      <c r="AV190" s="83"/>
      <c r="AW190" s="83"/>
      <c r="AX190" s="83"/>
      <c r="AY190" s="83"/>
      <c r="AZ190" s="83"/>
      <c r="BA190" s="83"/>
      <c r="BB190" s="83"/>
      <c r="BC190" s="83"/>
      <c r="BD190" s="83"/>
      <c r="BE190" s="83"/>
      <c r="BF190" s="83"/>
      <c r="BG190" s="83"/>
      <c r="BH190" s="83"/>
    </row>
    <row r="191" spans="1:60" x14ac:dyDescent="0.25">
      <c r="A191" s="83"/>
      <c r="J191" s="83"/>
      <c r="K191" s="83"/>
      <c r="L191" s="83"/>
      <c r="M191" s="83"/>
      <c r="N191" s="83"/>
      <c r="O191" s="83"/>
      <c r="P191" s="83"/>
      <c r="Q191" s="83"/>
      <c r="R191" s="83"/>
      <c r="S191" s="83"/>
      <c r="T191" s="83"/>
      <c r="U191" s="83"/>
      <c r="V191" s="83"/>
      <c r="W191" s="83"/>
      <c r="X191" s="83"/>
      <c r="Y191" s="83"/>
      <c r="Z191" s="83"/>
      <c r="AA191" s="83"/>
      <c r="AB191" s="83"/>
      <c r="AC191" s="83"/>
      <c r="AD191" s="83"/>
      <c r="AE191" s="83"/>
      <c r="AF191" s="83"/>
      <c r="AG191" s="83"/>
      <c r="AH191" s="83"/>
      <c r="AI191" s="83"/>
      <c r="AJ191" s="83"/>
      <c r="AK191" s="83"/>
      <c r="AL191" s="83"/>
      <c r="AM191" s="83"/>
      <c r="AN191" s="83"/>
      <c r="AO191" s="83"/>
      <c r="AP191" s="83"/>
      <c r="AQ191" s="83"/>
      <c r="AR191" s="83"/>
      <c r="AS191" s="83"/>
      <c r="AT191" s="83"/>
      <c r="AU191" s="83"/>
      <c r="AV191" s="83"/>
      <c r="AW191" s="83"/>
      <c r="AX191" s="83"/>
      <c r="AY191" s="83"/>
      <c r="AZ191" s="83"/>
      <c r="BA191" s="83"/>
      <c r="BB191" s="83"/>
      <c r="BC191" s="83"/>
      <c r="BD191" s="83"/>
      <c r="BE191" s="83"/>
      <c r="BF191" s="83"/>
      <c r="BG191" s="83"/>
      <c r="BH191" s="83"/>
    </row>
    <row r="192" spans="1:60" x14ac:dyDescent="0.25">
      <c r="A192" s="83"/>
      <c r="J192" s="83"/>
      <c r="K192" s="83"/>
      <c r="L192" s="83"/>
      <c r="M192" s="83"/>
      <c r="N192" s="83"/>
      <c r="O192" s="83"/>
      <c r="P192" s="83"/>
      <c r="Q192" s="83"/>
      <c r="R192" s="83"/>
      <c r="S192" s="83"/>
      <c r="T192" s="83"/>
      <c r="U192" s="83"/>
      <c r="V192" s="83"/>
      <c r="W192" s="83"/>
      <c r="X192" s="83"/>
      <c r="Y192" s="83"/>
      <c r="Z192" s="83"/>
      <c r="AA192" s="83"/>
      <c r="AB192" s="83"/>
      <c r="AC192" s="83"/>
      <c r="AD192" s="83"/>
      <c r="AE192" s="83"/>
      <c r="AF192" s="83"/>
      <c r="AG192" s="83"/>
      <c r="AH192" s="83"/>
      <c r="AI192" s="83"/>
      <c r="AJ192" s="83"/>
      <c r="AK192" s="83"/>
      <c r="AL192" s="83"/>
      <c r="AM192" s="83"/>
      <c r="AN192" s="83"/>
      <c r="AO192" s="83"/>
      <c r="AP192" s="83"/>
      <c r="AQ192" s="83"/>
      <c r="AR192" s="83"/>
      <c r="AS192" s="83"/>
      <c r="AT192" s="83"/>
      <c r="AU192" s="83"/>
      <c r="AV192" s="83"/>
      <c r="AW192" s="83"/>
      <c r="AX192" s="83"/>
      <c r="AY192" s="83"/>
      <c r="AZ192" s="83"/>
      <c r="BA192" s="83"/>
      <c r="BB192" s="83"/>
      <c r="BC192" s="83"/>
      <c r="BD192" s="83"/>
      <c r="BE192" s="83"/>
      <c r="BF192" s="83"/>
      <c r="BG192" s="83"/>
      <c r="BH192" s="83"/>
    </row>
    <row r="193" spans="1:60" x14ac:dyDescent="0.25">
      <c r="A193" s="83"/>
      <c r="J193" s="83"/>
      <c r="K193" s="83"/>
      <c r="L193" s="83"/>
      <c r="M193" s="83"/>
      <c r="N193" s="83"/>
      <c r="O193" s="83"/>
      <c r="P193" s="83"/>
      <c r="Q193" s="83"/>
      <c r="R193" s="83"/>
      <c r="S193" s="83"/>
      <c r="T193" s="83"/>
      <c r="U193" s="83"/>
      <c r="V193" s="83"/>
      <c r="W193" s="83"/>
      <c r="X193" s="83"/>
      <c r="Y193" s="83"/>
      <c r="Z193" s="83"/>
      <c r="AA193" s="83"/>
      <c r="AB193" s="83"/>
      <c r="AC193" s="83"/>
      <c r="AD193" s="83"/>
      <c r="AE193" s="83"/>
      <c r="AF193" s="83"/>
      <c r="AG193" s="83"/>
      <c r="AH193" s="83"/>
      <c r="AI193" s="83"/>
      <c r="AJ193" s="83"/>
      <c r="AK193" s="83"/>
      <c r="AL193" s="83"/>
      <c r="AM193" s="83"/>
      <c r="AN193" s="83"/>
      <c r="AO193" s="83"/>
      <c r="AP193" s="83"/>
      <c r="AQ193" s="83"/>
      <c r="AR193" s="83"/>
      <c r="AS193" s="83"/>
      <c r="AT193" s="83"/>
      <c r="AU193" s="83"/>
      <c r="AV193" s="83"/>
      <c r="AW193" s="83"/>
      <c r="AX193" s="83"/>
      <c r="AY193" s="83"/>
      <c r="AZ193" s="83"/>
      <c r="BA193" s="83"/>
      <c r="BB193" s="83"/>
      <c r="BC193" s="83"/>
      <c r="BD193" s="83"/>
      <c r="BE193" s="83"/>
      <c r="BF193" s="83"/>
      <c r="BG193" s="83"/>
      <c r="BH193" s="83"/>
    </row>
    <row r="194" spans="1:60" x14ac:dyDescent="0.25">
      <c r="A194" s="83"/>
      <c r="J194" s="83"/>
      <c r="K194" s="83"/>
      <c r="L194" s="83"/>
      <c r="M194" s="83"/>
      <c r="N194" s="83"/>
      <c r="O194" s="83"/>
      <c r="P194" s="83"/>
      <c r="Q194" s="83"/>
      <c r="R194" s="83"/>
      <c r="S194" s="83"/>
      <c r="T194" s="83"/>
      <c r="U194" s="83"/>
      <c r="V194" s="83"/>
      <c r="W194" s="83"/>
      <c r="X194" s="83"/>
      <c r="Y194" s="83"/>
      <c r="Z194" s="83"/>
      <c r="AA194" s="83"/>
      <c r="AB194" s="83"/>
      <c r="AC194" s="83"/>
      <c r="AD194" s="83"/>
      <c r="AE194" s="83"/>
      <c r="AF194" s="83"/>
      <c r="AG194" s="83"/>
      <c r="AH194" s="83"/>
      <c r="AI194" s="83"/>
      <c r="AJ194" s="83"/>
      <c r="AK194" s="83"/>
      <c r="AL194" s="83"/>
      <c r="AM194" s="83"/>
      <c r="AN194" s="83"/>
      <c r="AO194" s="83"/>
      <c r="AP194" s="83"/>
      <c r="AQ194" s="83"/>
      <c r="AR194" s="83"/>
      <c r="AS194" s="83"/>
      <c r="AT194" s="83"/>
      <c r="AU194" s="83"/>
      <c r="AV194" s="83"/>
      <c r="AW194" s="83"/>
      <c r="AX194" s="83"/>
      <c r="AY194" s="83"/>
      <c r="AZ194" s="83"/>
      <c r="BA194" s="83"/>
      <c r="BB194" s="83"/>
      <c r="BC194" s="83"/>
      <c r="BD194" s="83"/>
      <c r="BE194" s="83"/>
      <c r="BF194" s="83"/>
      <c r="BG194" s="83"/>
      <c r="BH194" s="83"/>
    </row>
    <row r="195" spans="1:60" x14ac:dyDescent="0.25">
      <c r="A195" s="83"/>
      <c r="J195" s="83"/>
      <c r="K195" s="83"/>
      <c r="L195" s="83"/>
      <c r="M195" s="83"/>
      <c r="N195" s="83"/>
      <c r="O195" s="83"/>
      <c r="P195" s="83"/>
      <c r="Q195" s="83"/>
      <c r="R195" s="83"/>
      <c r="S195" s="83"/>
      <c r="T195" s="83"/>
      <c r="U195" s="83"/>
      <c r="V195" s="83"/>
      <c r="W195" s="83"/>
      <c r="X195" s="83"/>
      <c r="Y195" s="83"/>
      <c r="Z195" s="83"/>
      <c r="AA195" s="83"/>
      <c r="AB195" s="83"/>
      <c r="AC195" s="83"/>
      <c r="AD195" s="83"/>
      <c r="AE195" s="83"/>
      <c r="AF195" s="83"/>
      <c r="AG195" s="83"/>
      <c r="AH195" s="83"/>
      <c r="AI195" s="83"/>
      <c r="AJ195" s="83"/>
      <c r="AK195" s="83"/>
      <c r="AL195" s="83"/>
      <c r="AM195" s="83"/>
      <c r="AN195" s="83"/>
      <c r="AO195" s="83"/>
      <c r="AP195" s="83"/>
      <c r="AQ195" s="83"/>
      <c r="AR195" s="83"/>
      <c r="AS195" s="83"/>
      <c r="AT195" s="83"/>
      <c r="AU195" s="83"/>
      <c r="AV195" s="83"/>
      <c r="AW195" s="83"/>
      <c r="AX195" s="83"/>
      <c r="AY195" s="83"/>
      <c r="AZ195" s="83"/>
      <c r="BA195" s="83"/>
      <c r="BB195" s="83"/>
      <c r="BC195" s="83"/>
      <c r="BD195" s="83"/>
      <c r="BE195" s="83"/>
      <c r="BF195" s="83"/>
      <c r="BG195" s="83"/>
      <c r="BH195" s="83"/>
    </row>
    <row r="196" spans="1:60" x14ac:dyDescent="0.25">
      <c r="A196" s="83"/>
      <c r="J196" s="83"/>
      <c r="K196" s="83"/>
      <c r="L196" s="83"/>
      <c r="M196" s="83"/>
      <c r="N196" s="83"/>
      <c r="O196" s="83"/>
      <c r="P196" s="83"/>
      <c r="Q196" s="83"/>
      <c r="R196" s="83"/>
      <c r="S196" s="83"/>
      <c r="T196" s="83"/>
      <c r="U196" s="83"/>
      <c r="V196" s="83"/>
      <c r="W196" s="83"/>
      <c r="X196" s="83"/>
      <c r="Y196" s="83"/>
      <c r="Z196" s="83"/>
      <c r="AA196" s="83"/>
      <c r="AB196" s="83"/>
      <c r="AC196" s="83"/>
      <c r="AD196" s="83"/>
      <c r="AE196" s="83"/>
      <c r="AF196" s="83"/>
      <c r="AG196" s="83"/>
      <c r="AH196" s="83"/>
      <c r="AI196" s="83"/>
      <c r="AJ196" s="83"/>
      <c r="AK196" s="83"/>
      <c r="AL196" s="83"/>
      <c r="AM196" s="83"/>
      <c r="AN196" s="83"/>
      <c r="AO196" s="83"/>
      <c r="AP196" s="83"/>
      <c r="AQ196" s="83"/>
      <c r="AR196" s="83"/>
      <c r="AS196" s="83"/>
      <c r="AT196" s="83"/>
      <c r="AU196" s="83"/>
      <c r="AV196" s="83"/>
      <c r="AW196" s="83"/>
      <c r="AX196" s="83"/>
      <c r="AY196" s="83"/>
      <c r="AZ196" s="83"/>
      <c r="BA196" s="83"/>
      <c r="BB196" s="83"/>
      <c r="BC196" s="83"/>
      <c r="BD196" s="83"/>
      <c r="BE196" s="83"/>
      <c r="BF196" s="83"/>
      <c r="BG196" s="83"/>
      <c r="BH196" s="83"/>
    </row>
    <row r="197" spans="1:60" x14ac:dyDescent="0.25">
      <c r="A197" s="83"/>
      <c r="J197" s="83"/>
      <c r="K197" s="83"/>
      <c r="L197" s="83"/>
      <c r="M197" s="83"/>
      <c r="N197" s="83"/>
      <c r="O197" s="83"/>
      <c r="P197" s="83"/>
      <c r="Q197" s="83"/>
      <c r="R197" s="83"/>
      <c r="S197" s="83"/>
      <c r="T197" s="83"/>
      <c r="U197" s="83"/>
      <c r="V197" s="83"/>
      <c r="W197" s="83"/>
      <c r="X197" s="83"/>
      <c r="Y197" s="83"/>
      <c r="Z197" s="83"/>
      <c r="AA197" s="83"/>
      <c r="AB197" s="83"/>
      <c r="AC197" s="83"/>
      <c r="AD197" s="83"/>
      <c r="AE197" s="83"/>
      <c r="AF197" s="83"/>
      <c r="AG197" s="83"/>
      <c r="AH197" s="83"/>
      <c r="AI197" s="83"/>
      <c r="AJ197" s="83"/>
      <c r="AK197" s="83"/>
      <c r="AL197" s="83"/>
      <c r="AM197" s="83"/>
      <c r="AN197" s="83"/>
      <c r="AO197" s="83"/>
      <c r="AP197" s="83"/>
      <c r="AQ197" s="83"/>
      <c r="AR197" s="83"/>
      <c r="AS197" s="83"/>
      <c r="AT197" s="83"/>
      <c r="AU197" s="83"/>
      <c r="AV197" s="83"/>
      <c r="AW197" s="83"/>
      <c r="AX197" s="83"/>
      <c r="AY197" s="83"/>
      <c r="AZ197" s="83"/>
      <c r="BA197" s="83"/>
      <c r="BB197" s="83"/>
      <c r="BC197" s="83"/>
      <c r="BD197" s="83"/>
      <c r="BE197" s="83"/>
      <c r="BF197" s="83"/>
      <c r="BG197" s="83"/>
      <c r="BH197" s="83"/>
    </row>
    <row r="198" spans="1:60" x14ac:dyDescent="0.25">
      <c r="A198" s="83"/>
      <c r="J198" s="83"/>
      <c r="K198" s="83"/>
      <c r="L198" s="83"/>
      <c r="M198" s="83"/>
      <c r="N198" s="83"/>
      <c r="O198" s="83"/>
      <c r="P198" s="83"/>
      <c r="Q198" s="83"/>
      <c r="R198" s="83"/>
      <c r="S198" s="83"/>
      <c r="T198" s="83"/>
      <c r="U198" s="83"/>
      <c r="V198" s="83"/>
      <c r="W198" s="83"/>
      <c r="X198" s="83"/>
      <c r="Y198" s="83"/>
      <c r="Z198" s="83"/>
      <c r="AA198" s="83"/>
      <c r="AB198" s="83"/>
      <c r="AC198" s="83"/>
      <c r="AD198" s="83"/>
      <c r="AE198" s="83"/>
      <c r="AF198" s="83"/>
      <c r="AG198" s="83"/>
      <c r="AH198" s="83"/>
      <c r="AI198" s="83"/>
      <c r="AJ198" s="83"/>
      <c r="AK198" s="83"/>
      <c r="AL198" s="83"/>
      <c r="AM198" s="83"/>
      <c r="AN198" s="83"/>
      <c r="AO198" s="83"/>
      <c r="AP198" s="83"/>
      <c r="AQ198" s="83"/>
      <c r="AR198" s="83"/>
      <c r="AS198" s="83"/>
      <c r="AT198" s="83"/>
      <c r="AU198" s="83"/>
      <c r="AV198" s="83"/>
      <c r="AW198" s="83"/>
      <c r="AX198" s="83"/>
      <c r="AY198" s="83"/>
      <c r="AZ198" s="83"/>
      <c r="BA198" s="83"/>
      <c r="BB198" s="83"/>
      <c r="BC198" s="83"/>
      <c r="BD198" s="83"/>
      <c r="BE198" s="83"/>
      <c r="BF198" s="83"/>
      <c r="BG198" s="83"/>
      <c r="BH198" s="83"/>
    </row>
    <row r="199" spans="1:60" x14ac:dyDescent="0.25">
      <c r="A199" s="83"/>
      <c r="J199" s="83"/>
      <c r="K199" s="83"/>
      <c r="L199" s="83"/>
      <c r="M199" s="83"/>
      <c r="N199" s="83"/>
      <c r="O199" s="83"/>
      <c r="P199" s="83"/>
      <c r="Q199" s="83"/>
      <c r="R199" s="83"/>
      <c r="S199" s="83"/>
      <c r="T199" s="83"/>
      <c r="U199" s="83"/>
      <c r="V199" s="83"/>
      <c r="W199" s="83"/>
      <c r="X199" s="83"/>
      <c r="Y199" s="83"/>
      <c r="Z199" s="83"/>
      <c r="AA199" s="83"/>
      <c r="AB199" s="83"/>
      <c r="AC199" s="83"/>
      <c r="AD199" s="83"/>
      <c r="AE199" s="83"/>
      <c r="AF199" s="83"/>
      <c r="AG199" s="83"/>
      <c r="AH199" s="83"/>
      <c r="AI199" s="83"/>
      <c r="AJ199" s="83"/>
      <c r="AK199" s="83"/>
      <c r="AL199" s="83"/>
      <c r="AM199" s="83"/>
      <c r="AN199" s="83"/>
      <c r="AO199" s="83"/>
      <c r="AP199" s="83"/>
      <c r="AQ199" s="83"/>
      <c r="AR199" s="83"/>
      <c r="AS199" s="83"/>
      <c r="AT199" s="83"/>
      <c r="AU199" s="83"/>
      <c r="AV199" s="83"/>
      <c r="AW199" s="83"/>
      <c r="AX199" s="83"/>
      <c r="AY199" s="83"/>
      <c r="AZ199" s="83"/>
      <c r="BA199" s="83"/>
      <c r="BB199" s="83"/>
      <c r="BC199" s="83"/>
      <c r="BD199" s="83"/>
      <c r="BE199" s="83"/>
      <c r="BF199" s="83"/>
      <c r="BG199" s="83"/>
      <c r="BH199" s="83"/>
    </row>
    <row r="200" spans="1:60" x14ac:dyDescent="0.25">
      <c r="A200" s="83"/>
      <c r="J200" s="83"/>
      <c r="K200" s="83"/>
      <c r="L200" s="83"/>
      <c r="M200" s="83"/>
      <c r="N200" s="83"/>
      <c r="O200" s="83"/>
      <c r="P200" s="83"/>
      <c r="Q200" s="83"/>
      <c r="R200" s="83"/>
      <c r="S200" s="83"/>
      <c r="T200" s="83"/>
      <c r="U200" s="83"/>
      <c r="V200" s="83"/>
      <c r="W200" s="83"/>
      <c r="X200" s="83"/>
      <c r="Y200" s="83"/>
      <c r="Z200" s="83"/>
      <c r="AA200" s="83"/>
      <c r="AB200" s="83"/>
      <c r="AC200" s="83"/>
      <c r="AD200" s="83"/>
      <c r="AE200" s="83"/>
      <c r="AF200" s="83"/>
      <c r="AG200" s="83"/>
      <c r="AH200" s="83"/>
      <c r="AI200" s="83"/>
      <c r="AJ200" s="83"/>
      <c r="AK200" s="83"/>
      <c r="AL200" s="83"/>
      <c r="AM200" s="83"/>
      <c r="AN200" s="83"/>
      <c r="AO200" s="83"/>
      <c r="AP200" s="83"/>
      <c r="AQ200" s="83"/>
      <c r="AR200" s="83"/>
      <c r="AS200" s="83"/>
      <c r="AT200" s="83"/>
      <c r="AU200" s="83"/>
      <c r="AV200" s="83"/>
      <c r="AW200" s="83"/>
      <c r="AX200" s="83"/>
      <c r="AY200" s="83"/>
      <c r="AZ200" s="83"/>
      <c r="BA200" s="83"/>
      <c r="BB200" s="83"/>
      <c r="BC200" s="83"/>
      <c r="BD200" s="83"/>
      <c r="BE200" s="83"/>
      <c r="BF200" s="83"/>
      <c r="BG200" s="83"/>
      <c r="BH200" s="83"/>
    </row>
    <row r="201" spans="1:60" x14ac:dyDescent="0.25">
      <c r="A201" s="83"/>
      <c r="J201" s="83"/>
      <c r="K201" s="83"/>
      <c r="L201" s="83"/>
      <c r="M201" s="83"/>
      <c r="N201" s="83"/>
      <c r="O201" s="83"/>
      <c r="P201" s="83"/>
      <c r="Q201" s="83"/>
      <c r="R201" s="83"/>
      <c r="S201" s="83"/>
      <c r="T201" s="83"/>
      <c r="U201" s="83"/>
      <c r="V201" s="83"/>
      <c r="W201" s="83"/>
      <c r="X201" s="83"/>
      <c r="Y201" s="83"/>
      <c r="Z201" s="83"/>
      <c r="AA201" s="83"/>
      <c r="AB201" s="83"/>
      <c r="AC201" s="83"/>
      <c r="AD201" s="83"/>
      <c r="AE201" s="83"/>
      <c r="AF201" s="83"/>
      <c r="AG201" s="83"/>
      <c r="AH201" s="83"/>
      <c r="AI201" s="83"/>
      <c r="AJ201" s="83"/>
      <c r="AK201" s="83"/>
      <c r="AL201" s="83"/>
      <c r="AM201" s="83"/>
      <c r="AN201" s="83"/>
      <c r="AO201" s="83"/>
      <c r="AP201" s="83"/>
      <c r="AQ201" s="83"/>
      <c r="AR201" s="83"/>
      <c r="AS201" s="83"/>
      <c r="AT201" s="83"/>
      <c r="AU201" s="83"/>
      <c r="AV201" s="83"/>
      <c r="AW201" s="83"/>
      <c r="AX201" s="83"/>
      <c r="AY201" s="83"/>
      <c r="AZ201" s="83"/>
      <c r="BA201" s="83"/>
      <c r="BB201" s="83"/>
      <c r="BC201" s="83"/>
      <c r="BD201" s="83"/>
      <c r="BE201" s="83"/>
      <c r="BF201" s="83"/>
      <c r="BG201" s="83"/>
      <c r="BH201" s="83"/>
    </row>
    <row r="202" spans="1:60" x14ac:dyDescent="0.25">
      <c r="A202" s="83"/>
      <c r="J202" s="83"/>
      <c r="K202" s="83"/>
      <c r="L202" s="83"/>
      <c r="M202" s="83"/>
      <c r="N202" s="83"/>
      <c r="O202" s="83"/>
      <c r="P202" s="83"/>
      <c r="Q202" s="83"/>
      <c r="R202" s="83"/>
      <c r="S202" s="83"/>
      <c r="T202" s="83"/>
      <c r="U202" s="83"/>
      <c r="V202" s="83"/>
      <c r="W202" s="83"/>
      <c r="X202" s="83"/>
      <c r="Y202" s="83"/>
      <c r="Z202" s="83"/>
      <c r="AA202" s="83"/>
      <c r="AB202" s="83"/>
      <c r="AC202" s="83"/>
      <c r="AD202" s="83"/>
      <c r="AE202" s="83"/>
      <c r="AF202" s="83"/>
      <c r="AG202" s="83"/>
      <c r="AH202" s="83"/>
      <c r="AI202" s="83"/>
      <c r="AJ202" s="83"/>
      <c r="AK202" s="83"/>
      <c r="AL202" s="83"/>
      <c r="AM202" s="83"/>
      <c r="AN202" s="83"/>
      <c r="AO202" s="83"/>
      <c r="AP202" s="83"/>
      <c r="AQ202" s="83"/>
      <c r="AR202" s="83"/>
      <c r="AS202" s="83"/>
      <c r="AT202" s="83"/>
      <c r="AU202" s="83"/>
      <c r="AV202" s="83"/>
      <c r="AW202" s="83"/>
      <c r="AX202" s="83"/>
      <c r="AY202" s="83"/>
      <c r="AZ202" s="83"/>
      <c r="BA202" s="83"/>
      <c r="BB202" s="83"/>
      <c r="BC202" s="83"/>
      <c r="BD202" s="83"/>
      <c r="BE202" s="83"/>
      <c r="BF202" s="83"/>
      <c r="BG202" s="83"/>
      <c r="BH202" s="83"/>
    </row>
    <row r="203" spans="1:60" x14ac:dyDescent="0.25">
      <c r="A203" s="83"/>
      <c r="J203" s="83"/>
      <c r="K203" s="83"/>
      <c r="L203" s="83"/>
      <c r="M203" s="83"/>
      <c r="N203" s="83"/>
      <c r="O203" s="83"/>
      <c r="P203" s="83"/>
      <c r="Q203" s="83"/>
      <c r="R203" s="83"/>
      <c r="S203" s="83"/>
      <c r="T203" s="83"/>
      <c r="U203" s="83"/>
      <c r="V203" s="83"/>
      <c r="W203" s="83"/>
      <c r="X203" s="83"/>
      <c r="Y203" s="83"/>
      <c r="Z203" s="83"/>
      <c r="AA203" s="83"/>
      <c r="AB203" s="83"/>
      <c r="AC203" s="83"/>
      <c r="AD203" s="83"/>
      <c r="AE203" s="83"/>
      <c r="AF203" s="83"/>
      <c r="AG203" s="83"/>
      <c r="AH203" s="83"/>
      <c r="AI203" s="83"/>
      <c r="AJ203" s="83"/>
      <c r="AK203" s="83"/>
      <c r="AL203" s="83"/>
      <c r="AM203" s="83"/>
      <c r="AN203" s="83"/>
      <c r="AO203" s="83"/>
      <c r="AP203" s="83"/>
      <c r="AQ203" s="83"/>
      <c r="AR203" s="83"/>
      <c r="AS203" s="83"/>
      <c r="AT203" s="83"/>
      <c r="AU203" s="83"/>
      <c r="AV203" s="83"/>
      <c r="AW203" s="83"/>
      <c r="AX203" s="83"/>
      <c r="AY203" s="83"/>
      <c r="AZ203" s="83"/>
      <c r="BA203" s="83"/>
      <c r="BB203" s="83"/>
      <c r="BC203" s="83"/>
      <c r="BD203" s="83"/>
      <c r="BE203" s="83"/>
      <c r="BF203" s="83"/>
      <c r="BG203" s="83"/>
      <c r="BH203" s="83"/>
    </row>
    <row r="204" spans="1:60" x14ac:dyDescent="0.25">
      <c r="A204" s="83"/>
      <c r="J204" s="83"/>
      <c r="K204" s="83"/>
      <c r="L204" s="83"/>
      <c r="M204" s="83"/>
      <c r="N204" s="83"/>
      <c r="O204" s="83"/>
      <c r="P204" s="83"/>
      <c r="Q204" s="83"/>
      <c r="R204" s="83"/>
      <c r="S204" s="83"/>
      <c r="T204" s="83"/>
      <c r="U204" s="83"/>
      <c r="V204" s="83"/>
      <c r="W204" s="83"/>
      <c r="X204" s="83"/>
      <c r="Y204" s="83"/>
      <c r="Z204" s="83"/>
      <c r="AA204" s="83"/>
      <c r="AB204" s="83"/>
      <c r="AC204" s="83"/>
      <c r="AD204" s="83"/>
      <c r="AE204" s="83"/>
      <c r="AF204" s="83"/>
      <c r="AG204" s="83"/>
      <c r="AH204" s="83"/>
      <c r="AI204" s="83"/>
      <c r="AJ204" s="83"/>
      <c r="AK204" s="83"/>
      <c r="AL204" s="83"/>
      <c r="AM204" s="83"/>
      <c r="AN204" s="83"/>
      <c r="AO204" s="83"/>
      <c r="AP204" s="83"/>
      <c r="AQ204" s="83"/>
      <c r="AR204" s="83"/>
      <c r="AS204" s="83"/>
      <c r="AT204" s="83"/>
      <c r="AU204" s="83"/>
      <c r="AV204" s="83"/>
      <c r="AW204" s="83"/>
      <c r="AX204" s="83"/>
      <c r="AY204" s="83"/>
      <c r="AZ204" s="83"/>
      <c r="BA204" s="83"/>
      <c r="BB204" s="83"/>
      <c r="BC204" s="83"/>
      <c r="BD204" s="83"/>
      <c r="BE204" s="83"/>
      <c r="BF204" s="83"/>
      <c r="BG204" s="83"/>
      <c r="BH204" s="83"/>
    </row>
    <row r="205" spans="1:60" x14ac:dyDescent="0.25">
      <c r="A205" s="83"/>
      <c r="J205" s="83"/>
      <c r="K205" s="83"/>
      <c r="L205" s="83"/>
      <c r="M205" s="83"/>
      <c r="N205" s="83"/>
      <c r="O205" s="83"/>
      <c r="P205" s="83"/>
      <c r="Q205" s="83"/>
      <c r="R205" s="83"/>
      <c r="S205" s="83"/>
      <c r="T205" s="83"/>
      <c r="U205" s="83"/>
      <c r="V205" s="83"/>
      <c r="W205" s="83"/>
      <c r="X205" s="83"/>
      <c r="Y205" s="83"/>
      <c r="Z205" s="83"/>
      <c r="AA205" s="83"/>
      <c r="AB205" s="83"/>
      <c r="AC205" s="83"/>
      <c r="AD205" s="83"/>
      <c r="AE205" s="83"/>
      <c r="AF205" s="83"/>
      <c r="AG205" s="83"/>
      <c r="AH205" s="83"/>
      <c r="AI205" s="83"/>
      <c r="AJ205" s="83"/>
      <c r="AK205" s="83"/>
      <c r="AL205" s="83"/>
      <c r="AM205" s="83"/>
      <c r="AN205" s="83"/>
      <c r="AO205" s="83"/>
      <c r="AP205" s="83"/>
      <c r="AQ205" s="83"/>
      <c r="AR205" s="83"/>
      <c r="AS205" s="83"/>
      <c r="AT205" s="83"/>
      <c r="AU205" s="83"/>
      <c r="AV205" s="83"/>
      <c r="AW205" s="83"/>
      <c r="AX205" s="83"/>
      <c r="AY205" s="83"/>
      <c r="AZ205" s="83"/>
      <c r="BA205" s="83"/>
      <c r="BB205" s="83"/>
      <c r="BC205" s="83"/>
      <c r="BD205" s="83"/>
      <c r="BE205" s="83"/>
      <c r="BF205" s="83"/>
      <c r="BG205" s="83"/>
      <c r="BH205" s="83"/>
    </row>
    <row r="206" spans="1:60" x14ac:dyDescent="0.25">
      <c r="A206" s="83"/>
      <c r="J206" s="83"/>
      <c r="K206" s="83"/>
      <c r="L206" s="83"/>
      <c r="M206" s="83"/>
      <c r="N206" s="83"/>
      <c r="O206" s="83"/>
      <c r="P206" s="83"/>
      <c r="Q206" s="83"/>
      <c r="R206" s="83"/>
      <c r="S206" s="83"/>
      <c r="T206" s="83"/>
      <c r="U206" s="83"/>
      <c r="V206" s="83"/>
      <c r="W206" s="83"/>
      <c r="X206" s="83"/>
      <c r="Y206" s="83"/>
      <c r="Z206" s="83"/>
      <c r="AA206" s="83"/>
      <c r="AB206" s="83"/>
      <c r="AC206" s="83"/>
      <c r="AD206" s="83"/>
      <c r="AE206" s="83"/>
      <c r="AF206" s="83"/>
      <c r="AG206" s="83"/>
      <c r="AH206" s="83"/>
      <c r="AI206" s="83"/>
      <c r="AJ206" s="83"/>
      <c r="AK206" s="83"/>
      <c r="AL206" s="83"/>
      <c r="AM206" s="83"/>
      <c r="AN206" s="83"/>
      <c r="AO206" s="83"/>
      <c r="AP206" s="83"/>
      <c r="AQ206" s="83"/>
      <c r="AR206" s="83"/>
      <c r="AS206" s="83"/>
      <c r="AT206" s="83"/>
      <c r="AU206" s="83"/>
      <c r="AV206" s="83"/>
      <c r="AW206" s="83"/>
      <c r="AX206" s="83"/>
      <c r="AY206" s="83"/>
      <c r="AZ206" s="83"/>
      <c r="BA206" s="83"/>
      <c r="BB206" s="83"/>
      <c r="BC206" s="83"/>
      <c r="BD206" s="83"/>
      <c r="BE206" s="83"/>
      <c r="BF206" s="83"/>
      <c r="BG206" s="83"/>
      <c r="BH206" s="83"/>
    </row>
    <row r="207" spans="1:60" x14ac:dyDescent="0.25">
      <c r="A207" s="83"/>
      <c r="J207" s="83"/>
      <c r="K207" s="83"/>
      <c r="L207" s="83"/>
      <c r="M207" s="83"/>
      <c r="N207" s="83"/>
      <c r="O207" s="83"/>
      <c r="P207" s="83"/>
      <c r="Q207" s="83"/>
      <c r="R207" s="83"/>
      <c r="S207" s="83"/>
      <c r="T207" s="83"/>
      <c r="U207" s="83"/>
      <c r="V207" s="83"/>
      <c r="W207" s="83"/>
      <c r="X207" s="83"/>
      <c r="Y207" s="83"/>
      <c r="Z207" s="83"/>
      <c r="AA207" s="83"/>
      <c r="AB207" s="83"/>
      <c r="AC207" s="83"/>
      <c r="AD207" s="83"/>
      <c r="AE207" s="83"/>
      <c r="AF207" s="83"/>
      <c r="AG207" s="83"/>
      <c r="AH207" s="83"/>
      <c r="AI207" s="83"/>
      <c r="AJ207" s="83"/>
      <c r="AK207" s="83"/>
      <c r="AL207" s="83"/>
      <c r="AM207" s="83"/>
      <c r="AN207" s="83"/>
      <c r="AO207" s="83"/>
      <c r="AP207" s="83"/>
      <c r="AQ207" s="83"/>
      <c r="AR207" s="83"/>
      <c r="AS207" s="83"/>
      <c r="AT207" s="83"/>
      <c r="AU207" s="83"/>
      <c r="AV207" s="83"/>
      <c r="AW207" s="83"/>
      <c r="AX207" s="83"/>
      <c r="AY207" s="83"/>
      <c r="AZ207" s="83"/>
      <c r="BA207" s="83"/>
      <c r="BB207" s="83"/>
      <c r="BC207" s="83"/>
      <c r="BD207" s="83"/>
      <c r="BE207" s="83"/>
      <c r="BF207" s="83"/>
      <c r="BG207" s="83"/>
      <c r="BH207" s="83"/>
    </row>
    <row r="208" spans="1:60" x14ac:dyDescent="0.25">
      <c r="A208" s="83"/>
      <c r="J208" s="83"/>
      <c r="K208" s="83"/>
      <c r="L208" s="83"/>
      <c r="M208" s="83"/>
      <c r="N208" s="83"/>
      <c r="O208" s="83"/>
      <c r="P208" s="83"/>
      <c r="Q208" s="83"/>
      <c r="R208" s="83"/>
      <c r="S208" s="83"/>
      <c r="T208" s="83"/>
      <c r="U208" s="83"/>
      <c r="V208" s="83"/>
      <c r="W208" s="83"/>
      <c r="X208" s="83"/>
      <c r="Y208" s="83"/>
      <c r="Z208" s="83"/>
      <c r="AA208" s="83"/>
      <c r="AB208" s="83"/>
      <c r="AC208" s="83"/>
      <c r="AD208" s="83"/>
      <c r="AE208" s="83"/>
      <c r="AF208" s="83"/>
      <c r="AG208" s="83"/>
      <c r="AH208" s="83"/>
      <c r="AI208" s="83"/>
      <c r="AJ208" s="83"/>
      <c r="AK208" s="83"/>
      <c r="AL208" s="83"/>
      <c r="AM208" s="83"/>
      <c r="AN208" s="83"/>
      <c r="AO208" s="83"/>
      <c r="AP208" s="83"/>
      <c r="AQ208" s="83"/>
      <c r="AR208" s="83"/>
      <c r="AS208" s="83"/>
      <c r="AT208" s="83"/>
      <c r="AU208" s="83"/>
      <c r="AV208" s="83"/>
      <c r="AW208" s="83"/>
      <c r="AX208" s="83"/>
      <c r="AY208" s="83"/>
      <c r="AZ208" s="83"/>
      <c r="BA208" s="83"/>
      <c r="BB208" s="83"/>
      <c r="BC208" s="83"/>
      <c r="BD208" s="83"/>
      <c r="BE208" s="83"/>
      <c r="BF208" s="83"/>
      <c r="BG208" s="83"/>
      <c r="BH208" s="83"/>
    </row>
    <row r="209" spans="1:60" x14ac:dyDescent="0.25">
      <c r="A209" s="83"/>
      <c r="J209" s="83"/>
      <c r="K209" s="83"/>
      <c r="L209" s="83"/>
      <c r="M209" s="83"/>
      <c r="N209" s="83"/>
      <c r="O209" s="83"/>
      <c r="P209" s="83"/>
      <c r="Q209" s="83"/>
      <c r="R209" s="83"/>
      <c r="S209" s="83"/>
      <c r="T209" s="83"/>
      <c r="U209" s="83"/>
      <c r="V209" s="83"/>
      <c r="W209" s="83"/>
      <c r="X209" s="83"/>
      <c r="Y209" s="83"/>
      <c r="Z209" s="83"/>
      <c r="AA209" s="83"/>
      <c r="AB209" s="83"/>
      <c r="AC209" s="83"/>
      <c r="AD209" s="83"/>
      <c r="AE209" s="83"/>
      <c r="AF209" s="83"/>
      <c r="AG209" s="83"/>
      <c r="AH209" s="83"/>
      <c r="AI209" s="83"/>
      <c r="AJ209" s="83"/>
      <c r="AK209" s="83"/>
      <c r="AL209" s="83"/>
      <c r="AM209" s="83"/>
      <c r="AN209" s="83"/>
      <c r="AO209" s="83"/>
      <c r="AP209" s="83"/>
      <c r="AQ209" s="83"/>
      <c r="AR209" s="83"/>
      <c r="AS209" s="83"/>
      <c r="AT209" s="83"/>
      <c r="AU209" s="83"/>
      <c r="AV209" s="83"/>
      <c r="AW209" s="83"/>
      <c r="AX209" s="83"/>
      <c r="AY209" s="83"/>
      <c r="AZ209" s="83"/>
      <c r="BA209" s="83"/>
      <c r="BB209" s="83"/>
      <c r="BC209" s="83"/>
      <c r="BD209" s="83"/>
      <c r="BE209" s="83"/>
      <c r="BF209" s="83"/>
      <c r="BG209" s="83"/>
      <c r="BH209" s="83"/>
    </row>
    <row r="210" spans="1:60" x14ac:dyDescent="0.25">
      <c r="A210" s="83"/>
      <c r="J210" s="83"/>
      <c r="K210" s="83"/>
      <c r="L210" s="83"/>
      <c r="M210" s="83"/>
      <c r="N210" s="83"/>
      <c r="O210" s="83"/>
      <c r="P210" s="83"/>
      <c r="Q210" s="83"/>
      <c r="R210" s="83"/>
      <c r="S210" s="83"/>
      <c r="T210" s="83"/>
      <c r="U210" s="83"/>
      <c r="V210" s="83"/>
      <c r="W210" s="83"/>
      <c r="X210" s="83"/>
      <c r="Y210" s="83"/>
      <c r="Z210" s="83"/>
      <c r="AA210" s="83"/>
      <c r="AB210" s="83"/>
      <c r="AC210" s="83"/>
      <c r="AD210" s="83"/>
      <c r="AE210" s="83"/>
      <c r="AF210" s="83"/>
      <c r="AG210" s="83"/>
      <c r="AH210" s="83"/>
      <c r="AI210" s="83"/>
      <c r="AJ210" s="83"/>
      <c r="AK210" s="83"/>
      <c r="AL210" s="83"/>
      <c r="AM210" s="83"/>
      <c r="AN210" s="83"/>
      <c r="AO210" s="83"/>
      <c r="AP210" s="83"/>
      <c r="AQ210" s="83"/>
      <c r="AR210" s="83"/>
      <c r="AS210" s="83"/>
      <c r="AT210" s="83"/>
      <c r="AU210" s="83"/>
      <c r="AV210" s="83"/>
      <c r="AW210" s="83"/>
      <c r="AX210" s="83"/>
      <c r="AY210" s="83"/>
      <c r="AZ210" s="83"/>
      <c r="BA210" s="83"/>
      <c r="BB210" s="83"/>
      <c r="BC210" s="83"/>
      <c r="BD210" s="83"/>
      <c r="BE210" s="83"/>
      <c r="BF210" s="83"/>
      <c r="BG210" s="83"/>
      <c r="BH210" s="83"/>
    </row>
    <row r="211" spans="1:60" x14ac:dyDescent="0.25">
      <c r="A211" s="83"/>
      <c r="J211" s="83"/>
      <c r="K211" s="83"/>
      <c r="L211" s="83"/>
      <c r="M211" s="83"/>
      <c r="N211" s="83"/>
      <c r="O211" s="83"/>
      <c r="P211" s="83"/>
      <c r="Q211" s="83"/>
      <c r="R211" s="83"/>
      <c r="S211" s="83"/>
      <c r="T211" s="83"/>
      <c r="U211" s="83"/>
      <c r="V211" s="83"/>
      <c r="W211" s="83"/>
      <c r="X211" s="83"/>
      <c r="Y211" s="83"/>
      <c r="Z211" s="83"/>
      <c r="AA211" s="83"/>
      <c r="AB211" s="83"/>
      <c r="AC211" s="83"/>
      <c r="AD211" s="83"/>
      <c r="AE211" s="83"/>
      <c r="AF211" s="83"/>
      <c r="AG211" s="83"/>
      <c r="AH211" s="83"/>
      <c r="AI211" s="83"/>
      <c r="AJ211" s="83"/>
      <c r="AK211" s="83"/>
      <c r="AL211" s="83"/>
      <c r="AM211" s="83"/>
      <c r="AN211" s="83"/>
      <c r="AO211" s="83"/>
      <c r="AP211" s="83"/>
      <c r="AQ211" s="83"/>
      <c r="AR211" s="83"/>
      <c r="AS211" s="83"/>
      <c r="AT211" s="83"/>
      <c r="AU211" s="83"/>
      <c r="AV211" s="83"/>
      <c r="AW211" s="83"/>
      <c r="AX211" s="83"/>
      <c r="AY211" s="83"/>
      <c r="AZ211" s="83"/>
      <c r="BA211" s="83"/>
      <c r="BB211" s="83"/>
      <c r="BC211" s="83"/>
      <c r="BD211" s="83"/>
      <c r="BE211" s="83"/>
      <c r="BF211" s="83"/>
      <c r="BG211" s="83"/>
      <c r="BH211" s="83"/>
    </row>
    <row r="212" spans="1:60" x14ac:dyDescent="0.25">
      <c r="A212" s="83"/>
      <c r="J212" s="83"/>
      <c r="K212" s="83"/>
      <c r="L212" s="83"/>
      <c r="M212" s="83"/>
      <c r="N212" s="83"/>
      <c r="O212" s="83"/>
      <c r="P212" s="83"/>
      <c r="Q212" s="83"/>
      <c r="R212" s="83"/>
      <c r="S212" s="83"/>
      <c r="T212" s="83"/>
      <c r="U212" s="83"/>
      <c r="V212" s="83"/>
      <c r="W212" s="83"/>
      <c r="X212" s="83"/>
      <c r="Y212" s="83"/>
      <c r="Z212" s="83"/>
      <c r="AA212" s="83"/>
      <c r="AB212" s="83"/>
      <c r="AC212" s="83"/>
      <c r="AD212" s="83"/>
      <c r="AE212" s="83"/>
      <c r="AF212" s="83"/>
      <c r="AG212" s="83"/>
      <c r="AH212" s="83"/>
      <c r="AI212" s="83"/>
      <c r="AJ212" s="83"/>
      <c r="AK212" s="83"/>
      <c r="AL212" s="83"/>
      <c r="AM212" s="83"/>
      <c r="AN212" s="83"/>
      <c r="AO212" s="83"/>
      <c r="AP212" s="83"/>
      <c r="AQ212" s="83"/>
      <c r="AR212" s="83"/>
      <c r="AS212" s="83"/>
      <c r="AT212" s="83"/>
      <c r="AU212" s="83"/>
      <c r="AV212" s="83"/>
      <c r="AW212" s="83"/>
      <c r="AX212" s="83"/>
      <c r="AY212" s="83"/>
      <c r="AZ212" s="83"/>
      <c r="BA212" s="83"/>
      <c r="BB212" s="83"/>
      <c r="BC212" s="83"/>
      <c r="BD212" s="83"/>
      <c r="BE212" s="83"/>
      <c r="BF212" s="83"/>
      <c r="BG212" s="83"/>
      <c r="BH212" s="83"/>
    </row>
    <row r="213" spans="1:60" x14ac:dyDescent="0.25">
      <c r="A213" s="83"/>
      <c r="J213" s="83"/>
      <c r="K213" s="83"/>
      <c r="L213" s="83"/>
      <c r="M213" s="83"/>
      <c r="N213" s="83"/>
      <c r="O213" s="83"/>
      <c r="P213" s="83"/>
      <c r="Q213" s="83"/>
      <c r="R213" s="83"/>
      <c r="S213" s="83"/>
      <c r="T213" s="83"/>
      <c r="U213" s="83"/>
      <c r="V213" s="83"/>
      <c r="W213" s="83"/>
      <c r="X213" s="83"/>
      <c r="Y213" s="83"/>
      <c r="Z213" s="83"/>
      <c r="AA213" s="83"/>
      <c r="AB213" s="83"/>
      <c r="AC213" s="83"/>
      <c r="AD213" s="83"/>
      <c r="AE213" s="83"/>
      <c r="AF213" s="83"/>
      <c r="AG213" s="83"/>
      <c r="AH213" s="83"/>
      <c r="AI213" s="83"/>
      <c r="AJ213" s="83"/>
      <c r="AK213" s="83"/>
      <c r="AL213" s="83"/>
      <c r="AM213" s="83"/>
      <c r="AN213" s="83"/>
      <c r="AO213" s="83"/>
      <c r="AP213" s="83"/>
      <c r="AQ213" s="83"/>
      <c r="AR213" s="83"/>
      <c r="AS213" s="83"/>
      <c r="AT213" s="83"/>
      <c r="AU213" s="83"/>
      <c r="AV213" s="83"/>
      <c r="AW213" s="83"/>
      <c r="AX213" s="83"/>
      <c r="AY213" s="83"/>
      <c r="AZ213" s="83"/>
      <c r="BA213" s="83"/>
      <c r="BB213" s="83"/>
      <c r="BC213" s="83"/>
      <c r="BD213" s="83"/>
      <c r="BE213" s="83"/>
      <c r="BF213" s="83"/>
      <c r="BG213" s="83"/>
      <c r="BH213" s="83"/>
    </row>
    <row r="214" spans="1:60" x14ac:dyDescent="0.25">
      <c r="A214" s="83"/>
      <c r="J214" s="83"/>
      <c r="K214" s="83"/>
      <c r="L214" s="83"/>
      <c r="M214" s="83"/>
      <c r="N214" s="83"/>
      <c r="O214" s="83"/>
      <c r="P214" s="83"/>
      <c r="Q214" s="83"/>
      <c r="R214" s="83"/>
      <c r="S214" s="83"/>
      <c r="T214" s="83"/>
      <c r="U214" s="83"/>
      <c r="V214" s="83"/>
      <c r="W214" s="83"/>
      <c r="X214" s="83"/>
      <c r="Y214" s="83"/>
      <c r="Z214" s="83"/>
      <c r="AA214" s="83"/>
      <c r="AB214" s="83"/>
      <c r="AC214" s="83"/>
      <c r="AD214" s="83"/>
      <c r="AE214" s="83"/>
      <c r="AF214" s="83"/>
      <c r="AG214" s="83"/>
      <c r="AH214" s="83"/>
      <c r="AI214" s="83"/>
      <c r="AJ214" s="83"/>
      <c r="AK214" s="83"/>
      <c r="AL214" s="83"/>
      <c r="AM214" s="83"/>
      <c r="AN214" s="83"/>
      <c r="AO214" s="83"/>
      <c r="AP214" s="83"/>
      <c r="AQ214" s="83"/>
      <c r="AR214" s="83"/>
      <c r="AS214" s="83"/>
      <c r="AT214" s="83"/>
      <c r="AU214" s="83"/>
      <c r="AV214" s="83"/>
      <c r="AW214" s="83"/>
      <c r="AX214" s="83"/>
      <c r="AY214" s="83"/>
      <c r="AZ214" s="83"/>
      <c r="BA214" s="83"/>
      <c r="BB214" s="83"/>
      <c r="BC214" s="83"/>
      <c r="BD214" s="83"/>
      <c r="BE214" s="83"/>
      <c r="BF214" s="83"/>
      <c r="BG214" s="83"/>
      <c r="BH214" s="83"/>
    </row>
    <row r="215" spans="1:60" x14ac:dyDescent="0.25">
      <c r="A215" s="83"/>
      <c r="J215" s="83"/>
      <c r="K215" s="83"/>
      <c r="L215" s="83"/>
      <c r="M215" s="83"/>
      <c r="N215" s="83"/>
      <c r="O215" s="83"/>
      <c r="P215" s="83"/>
      <c r="Q215" s="83"/>
      <c r="R215" s="83"/>
      <c r="S215" s="83"/>
      <c r="T215" s="83"/>
      <c r="U215" s="83"/>
      <c r="V215" s="83"/>
      <c r="W215" s="83"/>
      <c r="X215" s="83"/>
      <c r="Y215" s="83"/>
      <c r="Z215" s="83"/>
      <c r="AA215" s="83"/>
      <c r="AB215" s="83"/>
      <c r="AC215" s="83"/>
      <c r="AD215" s="83"/>
      <c r="AE215" s="83"/>
      <c r="AF215" s="83"/>
      <c r="AG215" s="83"/>
      <c r="AH215" s="83"/>
      <c r="AI215" s="83"/>
      <c r="AJ215" s="83"/>
      <c r="AK215" s="83"/>
      <c r="AL215" s="83"/>
      <c r="AM215" s="83"/>
      <c r="AN215" s="83"/>
      <c r="AO215" s="83"/>
      <c r="AP215" s="83"/>
      <c r="AQ215" s="83"/>
      <c r="AR215" s="83"/>
      <c r="AS215" s="83"/>
      <c r="AT215" s="83"/>
      <c r="AU215" s="83"/>
      <c r="AV215" s="83"/>
      <c r="AW215" s="83"/>
      <c r="AX215" s="83"/>
      <c r="AY215" s="83"/>
      <c r="AZ215" s="83"/>
      <c r="BA215" s="83"/>
      <c r="BB215" s="83"/>
      <c r="BC215" s="83"/>
      <c r="BD215" s="83"/>
      <c r="BE215" s="83"/>
      <c r="BF215" s="83"/>
      <c r="BG215" s="83"/>
      <c r="BH215" s="83"/>
    </row>
    <row r="216" spans="1:60" x14ac:dyDescent="0.25">
      <c r="A216" s="83"/>
      <c r="J216" s="83"/>
      <c r="K216" s="83"/>
      <c r="L216" s="83"/>
      <c r="M216" s="83"/>
      <c r="N216" s="83"/>
      <c r="O216" s="83"/>
      <c r="P216" s="83"/>
      <c r="Q216" s="83"/>
      <c r="R216" s="83"/>
      <c r="S216" s="83"/>
      <c r="T216" s="83"/>
      <c r="U216" s="83"/>
      <c r="V216" s="83"/>
      <c r="W216" s="83"/>
      <c r="X216" s="83"/>
      <c r="Y216" s="83"/>
      <c r="Z216" s="83"/>
      <c r="AA216" s="83"/>
      <c r="AB216" s="83"/>
      <c r="AC216" s="83"/>
      <c r="AD216" s="83"/>
      <c r="AE216" s="83"/>
      <c r="AF216" s="83"/>
      <c r="AG216" s="83"/>
      <c r="AH216" s="83"/>
      <c r="AI216" s="83"/>
      <c r="AJ216" s="83"/>
      <c r="AK216" s="83"/>
      <c r="AL216" s="83"/>
      <c r="AM216" s="83"/>
      <c r="AN216" s="83"/>
      <c r="AO216" s="83"/>
      <c r="AP216" s="83"/>
      <c r="AQ216" s="83"/>
      <c r="AR216" s="83"/>
      <c r="AS216" s="83"/>
      <c r="AT216" s="83"/>
      <c r="AU216" s="83"/>
      <c r="AV216" s="83"/>
      <c r="AW216" s="83"/>
      <c r="AX216" s="83"/>
      <c r="AY216" s="83"/>
      <c r="AZ216" s="83"/>
      <c r="BA216" s="83"/>
      <c r="BB216" s="83"/>
      <c r="BC216" s="83"/>
      <c r="BD216" s="83"/>
      <c r="BE216" s="83"/>
      <c r="BF216" s="83"/>
      <c r="BG216" s="83"/>
      <c r="BH216" s="83"/>
    </row>
    <row r="217" spans="1:60" x14ac:dyDescent="0.25">
      <c r="A217" s="83"/>
      <c r="J217" s="83"/>
      <c r="K217" s="83"/>
      <c r="L217" s="83"/>
      <c r="M217" s="83"/>
      <c r="N217" s="83"/>
      <c r="O217" s="83"/>
      <c r="P217" s="83"/>
      <c r="Q217" s="83"/>
      <c r="R217" s="83"/>
      <c r="S217" s="83"/>
      <c r="T217" s="83"/>
      <c r="U217" s="83"/>
      <c r="V217" s="83"/>
      <c r="W217" s="83"/>
      <c r="X217" s="83"/>
      <c r="Y217" s="83"/>
      <c r="Z217" s="83"/>
      <c r="AA217" s="83"/>
      <c r="AB217" s="83"/>
      <c r="AC217" s="83"/>
      <c r="AD217" s="83"/>
      <c r="AE217" s="83"/>
      <c r="AF217" s="83"/>
      <c r="AG217" s="83"/>
      <c r="AH217" s="83"/>
      <c r="AI217" s="83"/>
      <c r="AJ217" s="83"/>
      <c r="AK217" s="83"/>
      <c r="AL217" s="83"/>
      <c r="AM217" s="83"/>
      <c r="AN217" s="83"/>
      <c r="AO217" s="83"/>
      <c r="AP217" s="83"/>
      <c r="AQ217" s="83"/>
      <c r="AR217" s="83"/>
      <c r="AS217" s="83"/>
      <c r="AT217" s="83"/>
      <c r="AU217" s="83"/>
      <c r="AV217" s="83"/>
      <c r="AW217" s="83"/>
      <c r="AX217" s="83"/>
      <c r="AY217" s="83"/>
      <c r="AZ217" s="83"/>
      <c r="BA217" s="83"/>
      <c r="BB217" s="83"/>
      <c r="BC217" s="83"/>
      <c r="BD217" s="83"/>
      <c r="BE217" s="83"/>
      <c r="BF217" s="83"/>
      <c r="BG217" s="83"/>
      <c r="BH217" s="83"/>
    </row>
    <row r="218" spans="1:60" x14ac:dyDescent="0.25">
      <c r="A218" s="83"/>
      <c r="J218" s="83"/>
      <c r="K218" s="83"/>
      <c r="L218" s="83"/>
      <c r="M218" s="83"/>
      <c r="N218" s="83"/>
      <c r="O218" s="83"/>
      <c r="P218" s="83"/>
      <c r="Q218" s="83"/>
      <c r="R218" s="83"/>
      <c r="S218" s="83"/>
      <c r="T218" s="83"/>
      <c r="U218" s="83"/>
      <c r="V218" s="83"/>
      <c r="W218" s="83"/>
      <c r="X218" s="83"/>
      <c r="Y218" s="83"/>
      <c r="Z218" s="83"/>
      <c r="AA218" s="83"/>
      <c r="AB218" s="83"/>
      <c r="AC218" s="83"/>
      <c r="AD218" s="83"/>
      <c r="AE218" s="83"/>
      <c r="AF218" s="83"/>
      <c r="AG218" s="83"/>
      <c r="AH218" s="83"/>
      <c r="AI218" s="83"/>
      <c r="AJ218" s="83"/>
      <c r="AK218" s="83"/>
      <c r="AL218" s="83"/>
      <c r="AM218" s="83"/>
      <c r="AN218" s="83"/>
      <c r="AO218" s="83"/>
      <c r="AP218" s="83"/>
      <c r="AQ218" s="83"/>
      <c r="AR218" s="83"/>
      <c r="AS218" s="83"/>
      <c r="AT218" s="83"/>
      <c r="AU218" s="83"/>
      <c r="AV218" s="83"/>
      <c r="AW218" s="83"/>
      <c r="AX218" s="83"/>
      <c r="AY218" s="83"/>
      <c r="AZ218" s="83"/>
      <c r="BA218" s="83"/>
      <c r="BB218" s="83"/>
      <c r="BC218" s="83"/>
      <c r="BD218" s="83"/>
      <c r="BE218" s="83"/>
      <c r="BF218" s="83"/>
      <c r="BG218" s="83"/>
      <c r="BH218" s="83"/>
    </row>
    <row r="219" spans="1:60" x14ac:dyDescent="0.25">
      <c r="A219" s="83"/>
      <c r="J219" s="83"/>
      <c r="K219" s="83"/>
      <c r="L219" s="83"/>
      <c r="M219" s="83"/>
      <c r="N219" s="83"/>
      <c r="O219" s="83"/>
      <c r="P219" s="83"/>
      <c r="Q219" s="83"/>
      <c r="R219" s="83"/>
      <c r="S219" s="83"/>
      <c r="T219" s="83"/>
      <c r="U219" s="83"/>
      <c r="V219" s="83"/>
      <c r="W219" s="83"/>
      <c r="X219" s="83"/>
      <c r="Y219" s="83"/>
      <c r="Z219" s="83"/>
      <c r="AA219" s="83"/>
      <c r="AB219" s="83"/>
      <c r="AC219" s="83"/>
      <c r="AD219" s="83"/>
      <c r="AE219" s="83"/>
      <c r="AF219" s="83"/>
      <c r="AG219" s="83"/>
      <c r="AH219" s="83"/>
      <c r="AI219" s="83"/>
      <c r="AJ219" s="83"/>
      <c r="AK219" s="83"/>
      <c r="AL219" s="83"/>
      <c r="AM219" s="83"/>
      <c r="AN219" s="83"/>
      <c r="AO219" s="83"/>
      <c r="AP219" s="83"/>
      <c r="AQ219" s="83"/>
      <c r="AR219" s="83"/>
      <c r="AS219" s="83"/>
      <c r="AT219" s="83"/>
      <c r="AU219" s="83"/>
      <c r="AV219" s="83"/>
      <c r="AW219" s="83"/>
      <c r="AX219" s="83"/>
      <c r="AY219" s="83"/>
      <c r="AZ219" s="83"/>
      <c r="BA219" s="83"/>
      <c r="BB219" s="83"/>
      <c r="BC219" s="83"/>
      <c r="BD219" s="83"/>
      <c r="BE219" s="83"/>
      <c r="BF219" s="83"/>
      <c r="BG219" s="83"/>
      <c r="BH219" s="83"/>
    </row>
    <row r="220" spans="1:60" x14ac:dyDescent="0.25">
      <c r="A220" s="83"/>
      <c r="J220" s="83"/>
      <c r="K220" s="83"/>
      <c r="L220" s="83"/>
      <c r="M220" s="83"/>
      <c r="N220" s="83"/>
      <c r="O220" s="83"/>
      <c r="P220" s="83"/>
      <c r="Q220" s="83"/>
      <c r="R220" s="83"/>
      <c r="S220" s="83"/>
      <c r="T220" s="83"/>
      <c r="U220" s="83"/>
      <c r="V220" s="83"/>
      <c r="W220" s="83"/>
      <c r="X220" s="83"/>
      <c r="Y220" s="83"/>
      <c r="Z220" s="83"/>
      <c r="AA220" s="83"/>
      <c r="AB220" s="83"/>
      <c r="AC220" s="83"/>
      <c r="AD220" s="83"/>
      <c r="AE220" s="83"/>
      <c r="AF220" s="83"/>
      <c r="AG220" s="83"/>
      <c r="AH220" s="83"/>
      <c r="AI220" s="83"/>
      <c r="AJ220" s="83"/>
      <c r="AK220" s="83"/>
      <c r="AL220" s="83"/>
      <c r="AM220" s="83"/>
      <c r="AN220" s="83"/>
      <c r="AO220" s="83"/>
      <c r="AP220" s="83"/>
      <c r="AQ220" s="83"/>
      <c r="AR220" s="83"/>
      <c r="AS220" s="83"/>
      <c r="AT220" s="83"/>
      <c r="AU220" s="83"/>
      <c r="AV220" s="83"/>
      <c r="AW220" s="83"/>
      <c r="AX220" s="83"/>
      <c r="AY220" s="83"/>
      <c r="AZ220" s="83"/>
      <c r="BA220" s="83"/>
      <c r="BB220" s="83"/>
      <c r="BC220" s="83"/>
      <c r="BD220" s="83"/>
      <c r="BE220" s="83"/>
      <c r="BF220" s="83"/>
      <c r="BG220" s="83"/>
      <c r="BH220" s="83"/>
    </row>
    <row r="221" spans="1:60" x14ac:dyDescent="0.25">
      <c r="A221" s="83"/>
      <c r="J221" s="83"/>
      <c r="K221" s="83"/>
      <c r="L221" s="83"/>
      <c r="M221" s="83"/>
      <c r="N221" s="83"/>
      <c r="O221" s="83"/>
      <c r="P221" s="83"/>
      <c r="Q221" s="83"/>
      <c r="R221" s="83"/>
      <c r="S221" s="83"/>
      <c r="T221" s="83"/>
      <c r="U221" s="83"/>
      <c r="V221" s="83"/>
      <c r="W221" s="83"/>
      <c r="X221" s="83"/>
      <c r="Y221" s="83"/>
      <c r="Z221" s="83"/>
      <c r="AA221" s="83"/>
      <c r="AB221" s="83"/>
      <c r="AC221" s="83"/>
      <c r="AD221" s="83"/>
      <c r="AE221" s="83"/>
      <c r="AF221" s="83"/>
      <c r="AG221" s="83"/>
      <c r="AH221" s="83"/>
      <c r="AI221" s="83"/>
      <c r="AJ221" s="83"/>
      <c r="AK221" s="83"/>
      <c r="AL221" s="83"/>
      <c r="AM221" s="83"/>
      <c r="AN221" s="83"/>
      <c r="AO221" s="83"/>
      <c r="AP221" s="83"/>
      <c r="AQ221" s="83"/>
      <c r="AR221" s="83"/>
      <c r="AS221" s="83"/>
      <c r="AT221" s="83"/>
      <c r="AU221" s="83"/>
      <c r="AV221" s="83"/>
      <c r="AW221" s="83"/>
      <c r="AX221" s="83"/>
      <c r="AY221" s="83"/>
      <c r="AZ221" s="83"/>
      <c r="BA221" s="83"/>
      <c r="BB221" s="83"/>
      <c r="BC221" s="83"/>
      <c r="BD221" s="83"/>
      <c r="BE221" s="83"/>
      <c r="BF221" s="83"/>
      <c r="BG221" s="83"/>
      <c r="BH221" s="83"/>
    </row>
    <row r="222" spans="1:60" x14ac:dyDescent="0.25">
      <c r="A222" s="83"/>
      <c r="J222" s="83"/>
      <c r="K222" s="83"/>
      <c r="L222" s="83"/>
      <c r="M222" s="83"/>
      <c r="N222" s="83"/>
      <c r="O222" s="83"/>
      <c r="P222" s="83"/>
      <c r="Q222" s="83"/>
      <c r="R222" s="83"/>
      <c r="S222" s="83"/>
      <c r="T222" s="83"/>
      <c r="U222" s="83"/>
      <c r="V222" s="83"/>
      <c r="W222" s="83"/>
      <c r="X222" s="83"/>
      <c r="Y222" s="83"/>
      <c r="Z222" s="83"/>
      <c r="AA222" s="83"/>
      <c r="AB222" s="83"/>
      <c r="AC222" s="83"/>
      <c r="AD222" s="83"/>
      <c r="AE222" s="83"/>
      <c r="AF222" s="83"/>
      <c r="AG222" s="83"/>
      <c r="AH222" s="83"/>
      <c r="AI222" s="83"/>
      <c r="AJ222" s="83"/>
      <c r="AK222" s="83"/>
      <c r="AL222" s="83"/>
      <c r="AM222" s="83"/>
      <c r="AN222" s="83"/>
      <c r="AO222" s="83"/>
      <c r="AP222" s="83"/>
      <c r="AQ222" s="83"/>
      <c r="AR222" s="83"/>
      <c r="AS222" s="83"/>
      <c r="AT222" s="83"/>
      <c r="AU222" s="83"/>
      <c r="AV222" s="83"/>
      <c r="AW222" s="83"/>
      <c r="AX222" s="83"/>
      <c r="AY222" s="83"/>
      <c r="AZ222" s="83"/>
      <c r="BA222" s="83"/>
      <c r="BB222" s="83"/>
      <c r="BC222" s="83"/>
      <c r="BD222" s="83"/>
      <c r="BE222" s="83"/>
      <c r="BF222" s="83"/>
      <c r="BG222" s="83"/>
      <c r="BH222" s="83"/>
    </row>
    <row r="223" spans="1:60" x14ac:dyDescent="0.25">
      <c r="A223" s="83"/>
      <c r="J223" s="83"/>
      <c r="K223" s="83"/>
      <c r="L223" s="83"/>
      <c r="M223" s="83"/>
      <c r="N223" s="83"/>
      <c r="O223" s="83"/>
      <c r="P223" s="83"/>
      <c r="Q223" s="83"/>
      <c r="R223" s="83"/>
      <c r="S223" s="83"/>
      <c r="T223" s="83"/>
      <c r="U223" s="83"/>
      <c r="V223" s="83"/>
      <c r="W223" s="83"/>
      <c r="X223" s="83"/>
      <c r="Y223" s="83"/>
      <c r="Z223" s="83"/>
      <c r="AA223" s="83"/>
      <c r="AB223" s="83"/>
      <c r="AC223" s="83"/>
      <c r="AD223" s="83"/>
      <c r="AE223" s="83"/>
      <c r="AF223" s="83"/>
      <c r="AG223" s="83"/>
      <c r="AH223" s="83"/>
      <c r="AI223" s="83"/>
      <c r="AJ223" s="83"/>
      <c r="AK223" s="83"/>
      <c r="AL223" s="83"/>
      <c r="AM223" s="83"/>
      <c r="AN223" s="83"/>
      <c r="AO223" s="83"/>
      <c r="AP223" s="83"/>
      <c r="AQ223" s="83"/>
      <c r="AR223" s="83"/>
      <c r="AS223" s="83"/>
      <c r="AT223" s="83"/>
      <c r="AU223" s="83"/>
      <c r="AV223" s="83"/>
      <c r="AW223" s="83"/>
      <c r="AX223" s="83"/>
      <c r="AY223" s="83"/>
      <c r="AZ223" s="83"/>
      <c r="BA223" s="83"/>
      <c r="BB223" s="83"/>
      <c r="BC223" s="83"/>
      <c r="BD223" s="83"/>
      <c r="BE223" s="83"/>
      <c r="BF223" s="83"/>
      <c r="BG223" s="83"/>
      <c r="BH223" s="83"/>
    </row>
    <row r="224" spans="1:60" x14ac:dyDescent="0.25">
      <c r="A224" s="83"/>
      <c r="J224" s="83"/>
      <c r="K224" s="83"/>
      <c r="L224" s="83"/>
      <c r="M224" s="83"/>
      <c r="N224" s="83"/>
      <c r="O224" s="83"/>
      <c r="P224" s="83"/>
      <c r="Q224" s="83"/>
      <c r="R224" s="83"/>
      <c r="S224" s="83"/>
      <c r="T224" s="83"/>
      <c r="U224" s="83"/>
      <c r="V224" s="83"/>
      <c r="W224" s="83"/>
      <c r="X224" s="83"/>
      <c r="Y224" s="83"/>
      <c r="Z224" s="83"/>
      <c r="AA224" s="83"/>
      <c r="AB224" s="83"/>
      <c r="AC224" s="83"/>
      <c r="AD224" s="83"/>
      <c r="AE224" s="83"/>
      <c r="AF224" s="83"/>
      <c r="AG224" s="83"/>
      <c r="AH224" s="83"/>
      <c r="AI224" s="83"/>
      <c r="AJ224" s="83"/>
      <c r="AK224" s="83"/>
      <c r="AL224" s="83"/>
      <c r="AM224" s="83"/>
      <c r="AN224" s="83"/>
      <c r="AO224" s="83"/>
      <c r="AP224" s="83"/>
      <c r="AQ224" s="83"/>
      <c r="AR224" s="83"/>
      <c r="AS224" s="83"/>
      <c r="AT224" s="83"/>
      <c r="AU224" s="83"/>
      <c r="AV224" s="83"/>
      <c r="AW224" s="83"/>
      <c r="AX224" s="83"/>
      <c r="AY224" s="83"/>
      <c r="AZ224" s="83"/>
      <c r="BA224" s="83"/>
      <c r="BB224" s="83"/>
      <c r="BC224" s="83"/>
      <c r="BD224" s="83"/>
      <c r="BE224" s="83"/>
      <c r="BF224" s="83"/>
      <c r="BG224" s="83"/>
      <c r="BH224" s="83"/>
    </row>
    <row r="225" spans="1:60" x14ac:dyDescent="0.25">
      <c r="A225" s="83"/>
      <c r="J225" s="83"/>
      <c r="K225" s="83"/>
      <c r="L225" s="83"/>
      <c r="M225" s="83"/>
      <c r="N225" s="83"/>
      <c r="O225" s="83"/>
      <c r="P225" s="83"/>
      <c r="Q225" s="83"/>
      <c r="R225" s="83"/>
      <c r="S225" s="83"/>
      <c r="T225" s="83"/>
      <c r="U225" s="83"/>
      <c r="V225" s="83"/>
      <c r="W225" s="83"/>
      <c r="X225" s="83"/>
      <c r="Y225" s="83"/>
      <c r="Z225" s="83"/>
      <c r="AA225" s="83"/>
      <c r="AB225" s="83"/>
      <c r="AC225" s="83"/>
      <c r="AD225" s="83"/>
      <c r="AE225" s="83"/>
      <c r="AF225" s="83"/>
      <c r="AG225" s="83"/>
      <c r="AH225" s="83"/>
      <c r="AI225" s="83"/>
      <c r="AJ225" s="83"/>
      <c r="AK225" s="83"/>
      <c r="AL225" s="83"/>
      <c r="AM225" s="83"/>
      <c r="AN225" s="83"/>
      <c r="AO225" s="83"/>
      <c r="AP225" s="83"/>
      <c r="AQ225" s="83"/>
      <c r="AR225" s="83"/>
      <c r="AS225" s="83"/>
      <c r="AT225" s="83"/>
      <c r="AU225" s="83"/>
      <c r="AV225" s="83"/>
      <c r="AW225" s="83"/>
      <c r="AX225" s="83"/>
      <c r="AY225" s="83"/>
      <c r="AZ225" s="83"/>
      <c r="BA225" s="83"/>
      <c r="BB225" s="83"/>
      <c r="BC225" s="83"/>
      <c r="BD225" s="83"/>
      <c r="BE225" s="83"/>
      <c r="BF225" s="83"/>
      <c r="BG225" s="83"/>
      <c r="BH225" s="83"/>
    </row>
    <row r="226" spans="1:60" x14ac:dyDescent="0.25">
      <c r="A226" s="83"/>
      <c r="J226" s="83"/>
      <c r="K226" s="83"/>
      <c r="L226" s="83"/>
      <c r="M226" s="83"/>
      <c r="N226" s="83"/>
      <c r="O226" s="83"/>
      <c r="P226" s="83"/>
      <c r="Q226" s="83"/>
      <c r="R226" s="83"/>
      <c r="S226" s="83"/>
      <c r="T226" s="83"/>
      <c r="U226" s="83"/>
      <c r="V226" s="83"/>
      <c r="W226" s="83"/>
      <c r="X226" s="83"/>
      <c r="Y226" s="83"/>
      <c r="Z226" s="83"/>
      <c r="AA226" s="83"/>
      <c r="AB226" s="83"/>
      <c r="AC226" s="83"/>
      <c r="AD226" s="83"/>
      <c r="AE226" s="83"/>
      <c r="AF226" s="83"/>
      <c r="AG226" s="83"/>
      <c r="AH226" s="83"/>
      <c r="AI226" s="83"/>
      <c r="AJ226" s="83"/>
      <c r="AK226" s="83"/>
      <c r="AL226" s="83"/>
      <c r="AM226" s="83"/>
      <c r="AN226" s="83"/>
      <c r="AO226" s="83"/>
      <c r="AP226" s="83"/>
      <c r="AQ226" s="83"/>
      <c r="AR226" s="83"/>
      <c r="AS226" s="83"/>
      <c r="AT226" s="83"/>
      <c r="AU226" s="83"/>
      <c r="AV226" s="83"/>
      <c r="AW226" s="83"/>
      <c r="AX226" s="83"/>
      <c r="AY226" s="83"/>
      <c r="AZ226" s="83"/>
      <c r="BA226" s="83"/>
      <c r="BB226" s="83"/>
      <c r="BC226" s="83"/>
      <c r="BD226" s="83"/>
      <c r="BE226" s="83"/>
      <c r="BF226" s="83"/>
      <c r="BG226" s="83"/>
      <c r="BH226" s="83"/>
    </row>
    <row r="227" spans="1:60" x14ac:dyDescent="0.25">
      <c r="A227" s="83"/>
      <c r="J227" s="83"/>
      <c r="K227" s="83"/>
      <c r="L227" s="83"/>
      <c r="M227" s="83"/>
      <c r="N227" s="83"/>
      <c r="O227" s="83"/>
      <c r="P227" s="83"/>
      <c r="Q227" s="83"/>
      <c r="R227" s="83"/>
      <c r="S227" s="83"/>
      <c r="T227" s="83"/>
      <c r="U227" s="83"/>
      <c r="V227" s="83"/>
      <c r="W227" s="83"/>
      <c r="X227" s="83"/>
      <c r="Y227" s="83"/>
      <c r="Z227" s="83"/>
      <c r="AA227" s="83"/>
      <c r="AB227" s="83"/>
      <c r="AC227" s="83"/>
      <c r="AD227" s="83"/>
      <c r="AE227" s="83"/>
      <c r="AF227" s="83"/>
      <c r="AG227" s="83"/>
      <c r="AH227" s="83"/>
      <c r="AI227" s="83"/>
      <c r="AJ227" s="83"/>
      <c r="AK227" s="83"/>
      <c r="AL227" s="83"/>
      <c r="AM227" s="83"/>
      <c r="AN227" s="83"/>
      <c r="AO227" s="83"/>
      <c r="AP227" s="83"/>
      <c r="AQ227" s="83"/>
      <c r="AR227" s="83"/>
      <c r="AS227" s="83"/>
      <c r="AT227" s="83"/>
      <c r="AU227" s="83"/>
      <c r="AV227" s="83"/>
      <c r="AW227" s="83"/>
      <c r="AX227" s="83"/>
      <c r="AY227" s="83"/>
      <c r="AZ227" s="83"/>
      <c r="BA227" s="83"/>
      <c r="BB227" s="83"/>
      <c r="BC227" s="83"/>
      <c r="BD227" s="83"/>
      <c r="BE227" s="83"/>
      <c r="BF227" s="83"/>
      <c r="BG227" s="83"/>
      <c r="BH227" s="83"/>
    </row>
    <row r="228" spans="1:60" x14ac:dyDescent="0.25">
      <c r="A228" s="83"/>
      <c r="J228" s="83"/>
      <c r="K228" s="83"/>
      <c r="L228" s="83"/>
      <c r="M228" s="83"/>
      <c r="N228" s="83"/>
      <c r="O228" s="83"/>
      <c r="P228" s="83"/>
      <c r="Q228" s="83"/>
      <c r="R228" s="83"/>
      <c r="S228" s="83"/>
      <c r="T228" s="83"/>
      <c r="U228" s="83"/>
      <c r="V228" s="83"/>
      <c r="W228" s="83"/>
      <c r="X228" s="83"/>
      <c r="Y228" s="83"/>
      <c r="Z228" s="83"/>
      <c r="AA228" s="83"/>
      <c r="AB228" s="83"/>
      <c r="AC228" s="83"/>
      <c r="AD228" s="83"/>
      <c r="AE228" s="83"/>
      <c r="AF228" s="83"/>
      <c r="AG228" s="83"/>
      <c r="AH228" s="83"/>
      <c r="AI228" s="83"/>
      <c r="AJ228" s="83"/>
      <c r="AK228" s="83"/>
      <c r="AL228" s="83"/>
      <c r="AM228" s="83"/>
      <c r="AN228" s="83"/>
      <c r="AO228" s="83"/>
      <c r="AP228" s="83"/>
      <c r="AQ228" s="83"/>
      <c r="AR228" s="83"/>
      <c r="AS228" s="83"/>
      <c r="AT228" s="83"/>
      <c r="AU228" s="83"/>
      <c r="AV228" s="83"/>
      <c r="AW228" s="83"/>
      <c r="AX228" s="83"/>
      <c r="AY228" s="83"/>
      <c r="AZ228" s="83"/>
      <c r="BA228" s="83"/>
      <c r="BB228" s="83"/>
      <c r="BC228" s="83"/>
      <c r="BD228" s="83"/>
      <c r="BE228" s="83"/>
      <c r="BF228" s="83"/>
      <c r="BG228" s="83"/>
      <c r="BH228" s="83"/>
    </row>
    <row r="229" spans="1:60" x14ac:dyDescent="0.25">
      <c r="A229" s="83"/>
      <c r="J229" s="83"/>
      <c r="K229" s="83"/>
      <c r="L229" s="83"/>
      <c r="M229" s="83"/>
      <c r="N229" s="83"/>
      <c r="O229" s="83"/>
      <c r="P229" s="83"/>
      <c r="Q229" s="83"/>
      <c r="R229" s="83"/>
      <c r="S229" s="83"/>
      <c r="T229" s="83"/>
      <c r="U229" s="83"/>
      <c r="V229" s="83"/>
      <c r="W229" s="83"/>
      <c r="X229" s="83"/>
      <c r="Y229" s="83"/>
      <c r="Z229" s="83"/>
      <c r="AA229" s="83"/>
      <c r="AB229" s="83"/>
      <c r="AC229" s="83"/>
      <c r="AD229" s="83"/>
      <c r="AE229" s="83"/>
      <c r="AF229" s="83"/>
      <c r="AG229" s="83"/>
      <c r="AH229" s="83"/>
      <c r="AI229" s="83"/>
      <c r="AJ229" s="83"/>
      <c r="AK229" s="83"/>
      <c r="AL229" s="83"/>
      <c r="AM229" s="83"/>
      <c r="AN229" s="83"/>
      <c r="AO229" s="83"/>
      <c r="AP229" s="83"/>
      <c r="AQ229" s="83"/>
      <c r="AR229" s="83"/>
      <c r="AS229" s="83"/>
      <c r="AT229" s="83"/>
      <c r="AU229" s="83"/>
      <c r="AV229" s="83"/>
      <c r="AW229" s="83"/>
      <c r="AX229" s="83"/>
      <c r="AY229" s="83"/>
      <c r="AZ229" s="83"/>
      <c r="BA229" s="83"/>
      <c r="BB229" s="83"/>
      <c r="BC229" s="83"/>
      <c r="BD229" s="83"/>
      <c r="BE229" s="83"/>
      <c r="BF229" s="83"/>
      <c r="BG229" s="83"/>
      <c r="BH229" s="83"/>
    </row>
    <row r="230" spans="1:60" x14ac:dyDescent="0.25">
      <c r="A230" s="83"/>
      <c r="J230" s="83"/>
      <c r="K230" s="83"/>
      <c r="L230" s="83"/>
      <c r="M230" s="83"/>
      <c r="N230" s="83"/>
      <c r="O230" s="83"/>
      <c r="P230" s="83"/>
      <c r="Q230" s="83"/>
      <c r="R230" s="83"/>
      <c r="S230" s="83"/>
      <c r="T230" s="83"/>
      <c r="U230" s="83"/>
      <c r="V230" s="83"/>
      <c r="W230" s="83"/>
      <c r="X230" s="83"/>
      <c r="Y230" s="83"/>
      <c r="Z230" s="83"/>
      <c r="AA230" s="83"/>
      <c r="AB230" s="83"/>
      <c r="AC230" s="83"/>
      <c r="AD230" s="83"/>
      <c r="AE230" s="83"/>
      <c r="AF230" s="83"/>
      <c r="AG230" s="83"/>
      <c r="AH230" s="83"/>
      <c r="AI230" s="83"/>
      <c r="AJ230" s="83"/>
      <c r="AK230" s="83"/>
      <c r="AL230" s="83"/>
      <c r="AM230" s="83"/>
      <c r="AN230" s="83"/>
      <c r="AO230" s="83"/>
      <c r="AP230" s="83"/>
      <c r="AQ230" s="83"/>
      <c r="AR230" s="83"/>
      <c r="AS230" s="83"/>
      <c r="AT230" s="83"/>
      <c r="AU230" s="83"/>
      <c r="AV230" s="83"/>
      <c r="AW230" s="83"/>
      <c r="AX230" s="83"/>
      <c r="AY230" s="83"/>
      <c r="AZ230" s="83"/>
      <c r="BA230" s="83"/>
      <c r="BB230" s="83"/>
      <c r="BC230" s="83"/>
      <c r="BD230" s="83"/>
      <c r="BE230" s="83"/>
      <c r="BF230" s="83"/>
      <c r="BG230" s="83"/>
      <c r="BH230" s="83"/>
    </row>
    <row r="231" spans="1:60" x14ac:dyDescent="0.25">
      <c r="A231" s="83"/>
      <c r="J231" s="83"/>
      <c r="K231" s="83"/>
      <c r="L231" s="83"/>
      <c r="M231" s="83"/>
      <c r="N231" s="83"/>
      <c r="O231" s="83"/>
      <c r="P231" s="83"/>
      <c r="Q231" s="83"/>
      <c r="R231" s="83"/>
      <c r="S231" s="83"/>
      <c r="T231" s="83"/>
      <c r="U231" s="83"/>
      <c r="V231" s="83"/>
      <c r="W231" s="83"/>
      <c r="X231" s="83"/>
      <c r="Y231" s="83"/>
      <c r="Z231" s="83"/>
      <c r="AA231" s="83"/>
      <c r="AB231" s="83"/>
      <c r="AC231" s="83"/>
      <c r="AD231" s="83"/>
      <c r="AE231" s="83"/>
      <c r="AF231" s="83"/>
      <c r="AG231" s="83"/>
      <c r="AH231" s="83"/>
      <c r="AI231" s="83"/>
      <c r="AJ231" s="83"/>
      <c r="AK231" s="83"/>
      <c r="AL231" s="83"/>
      <c r="AM231" s="83"/>
      <c r="AN231" s="83"/>
      <c r="AO231" s="83"/>
      <c r="AP231" s="83"/>
      <c r="AQ231" s="83"/>
      <c r="AR231" s="83"/>
      <c r="AS231" s="83"/>
      <c r="AT231" s="83"/>
      <c r="AU231" s="83"/>
      <c r="AV231" s="83"/>
      <c r="AW231" s="83"/>
      <c r="AX231" s="83"/>
      <c r="AY231" s="83"/>
      <c r="AZ231" s="83"/>
      <c r="BA231" s="83"/>
      <c r="BB231" s="83"/>
      <c r="BC231" s="83"/>
      <c r="BD231" s="83"/>
      <c r="BE231" s="83"/>
      <c r="BF231" s="83"/>
      <c r="BG231" s="83"/>
      <c r="BH231" s="83"/>
    </row>
    <row r="232" spans="1:60" x14ac:dyDescent="0.25">
      <c r="A232" s="83"/>
      <c r="J232" s="83"/>
      <c r="K232" s="83"/>
      <c r="L232" s="83"/>
      <c r="M232" s="83"/>
      <c r="N232" s="83"/>
      <c r="O232" s="83"/>
      <c r="P232" s="83"/>
      <c r="Q232" s="83"/>
      <c r="R232" s="83"/>
      <c r="S232" s="83"/>
      <c r="T232" s="83"/>
      <c r="U232" s="83"/>
      <c r="V232" s="83"/>
      <c r="W232" s="83"/>
      <c r="X232" s="83"/>
      <c r="Y232" s="83"/>
      <c r="Z232" s="83"/>
      <c r="AA232" s="83"/>
      <c r="AB232" s="83"/>
      <c r="AC232" s="83"/>
      <c r="AD232" s="83"/>
      <c r="AE232" s="83"/>
      <c r="AF232" s="83"/>
      <c r="AG232" s="83"/>
      <c r="AH232" s="83"/>
      <c r="AI232" s="83"/>
      <c r="AJ232" s="83"/>
      <c r="AK232" s="83"/>
      <c r="AL232" s="83"/>
      <c r="AM232" s="83"/>
      <c r="AN232" s="83"/>
      <c r="AO232" s="83"/>
      <c r="AP232" s="83"/>
      <c r="AQ232" s="83"/>
      <c r="AR232" s="83"/>
      <c r="AS232" s="83"/>
      <c r="AT232" s="83"/>
      <c r="AU232" s="83"/>
      <c r="AV232" s="83"/>
      <c r="AW232" s="83"/>
      <c r="AX232" s="83"/>
      <c r="AY232" s="83"/>
      <c r="AZ232" s="83"/>
      <c r="BA232" s="83"/>
      <c r="BB232" s="83"/>
      <c r="BC232" s="83"/>
      <c r="BD232" s="83"/>
      <c r="BE232" s="83"/>
      <c r="BF232" s="83"/>
      <c r="BG232" s="83"/>
      <c r="BH232" s="83"/>
    </row>
    <row r="233" spans="1:60" x14ac:dyDescent="0.25">
      <c r="A233" s="83"/>
      <c r="J233" s="83"/>
      <c r="K233" s="83"/>
      <c r="L233" s="83"/>
      <c r="M233" s="83"/>
      <c r="N233" s="83"/>
      <c r="O233" s="83"/>
      <c r="P233" s="83"/>
      <c r="Q233" s="83"/>
      <c r="R233" s="83"/>
      <c r="S233" s="83"/>
      <c r="T233" s="83"/>
      <c r="U233" s="83"/>
      <c r="V233" s="83"/>
      <c r="W233" s="83"/>
      <c r="X233" s="83"/>
      <c r="Y233" s="83"/>
      <c r="Z233" s="83"/>
      <c r="AA233" s="83"/>
      <c r="AB233" s="83"/>
      <c r="AC233" s="83"/>
      <c r="AD233" s="83"/>
      <c r="AE233" s="83"/>
      <c r="AF233" s="83"/>
      <c r="AG233" s="83"/>
      <c r="AH233" s="83"/>
      <c r="AI233" s="83"/>
      <c r="AJ233" s="83"/>
      <c r="AK233" s="83"/>
      <c r="AL233" s="83"/>
      <c r="AM233" s="83"/>
      <c r="AN233" s="83"/>
      <c r="AO233" s="83"/>
      <c r="AP233" s="83"/>
      <c r="AQ233" s="83"/>
      <c r="AR233" s="83"/>
      <c r="AS233" s="83"/>
      <c r="AT233" s="83"/>
      <c r="AU233" s="83"/>
      <c r="AV233" s="83"/>
      <c r="AW233" s="83"/>
      <c r="AX233" s="83"/>
      <c r="AY233" s="83"/>
      <c r="AZ233" s="83"/>
      <c r="BA233" s="83"/>
      <c r="BB233" s="83"/>
      <c r="BC233" s="83"/>
      <c r="BD233" s="83"/>
      <c r="BE233" s="83"/>
      <c r="BF233" s="83"/>
      <c r="BG233" s="83"/>
      <c r="BH233" s="83"/>
    </row>
    <row r="234" spans="1:60" x14ac:dyDescent="0.25">
      <c r="A234" s="83"/>
      <c r="J234" s="83"/>
      <c r="K234" s="83"/>
      <c r="L234" s="83"/>
      <c r="M234" s="83"/>
      <c r="N234" s="83"/>
      <c r="O234" s="83"/>
      <c r="P234" s="83"/>
      <c r="Q234" s="83"/>
      <c r="R234" s="83"/>
      <c r="S234" s="83"/>
      <c r="T234" s="83"/>
      <c r="U234" s="83"/>
      <c r="V234" s="83"/>
      <c r="W234" s="83"/>
      <c r="X234" s="83"/>
      <c r="Y234" s="83"/>
      <c r="Z234" s="83"/>
      <c r="AA234" s="83"/>
      <c r="AB234" s="83"/>
      <c r="AC234" s="83"/>
      <c r="AD234" s="83"/>
      <c r="AE234" s="83"/>
      <c r="AF234" s="83"/>
      <c r="AG234" s="83"/>
      <c r="AH234" s="83"/>
      <c r="AI234" s="83"/>
      <c r="AJ234" s="83"/>
      <c r="AK234" s="83"/>
      <c r="AL234" s="83"/>
      <c r="AM234" s="83"/>
      <c r="AN234" s="83"/>
      <c r="AO234" s="83"/>
      <c r="AP234" s="83"/>
      <c r="AQ234" s="83"/>
      <c r="AR234" s="83"/>
      <c r="AS234" s="83"/>
      <c r="AT234" s="83"/>
      <c r="AU234" s="83"/>
      <c r="AV234" s="83"/>
      <c r="AW234" s="83"/>
      <c r="AX234" s="83"/>
      <c r="AY234" s="83"/>
      <c r="AZ234" s="83"/>
      <c r="BA234" s="83"/>
      <c r="BB234" s="83"/>
      <c r="BC234" s="83"/>
      <c r="BD234" s="83"/>
      <c r="BE234" s="83"/>
      <c r="BF234" s="83"/>
      <c r="BG234" s="83"/>
      <c r="BH234" s="83"/>
    </row>
    <row r="235" spans="1:60" x14ac:dyDescent="0.25">
      <c r="A235" s="83"/>
      <c r="J235" s="83"/>
      <c r="K235" s="83"/>
      <c r="L235" s="83"/>
      <c r="M235" s="83"/>
      <c r="N235" s="83"/>
      <c r="O235" s="83"/>
      <c r="P235" s="83"/>
      <c r="Q235" s="83"/>
      <c r="R235" s="83"/>
      <c r="S235" s="83"/>
      <c r="T235" s="83"/>
      <c r="U235" s="83"/>
      <c r="V235" s="83"/>
      <c r="W235" s="83"/>
      <c r="X235" s="83"/>
      <c r="Y235" s="83"/>
      <c r="Z235" s="83"/>
      <c r="AA235" s="83"/>
      <c r="AB235" s="83"/>
      <c r="AC235" s="83"/>
      <c r="AD235" s="83"/>
      <c r="AE235" s="83"/>
      <c r="AF235" s="83"/>
      <c r="AG235" s="83"/>
      <c r="AH235" s="83"/>
      <c r="AI235" s="83"/>
      <c r="AJ235" s="83"/>
      <c r="AK235" s="83"/>
      <c r="AL235" s="83"/>
      <c r="AM235" s="83"/>
      <c r="AN235" s="83"/>
      <c r="AO235" s="83"/>
      <c r="AP235" s="83"/>
      <c r="AQ235" s="83"/>
      <c r="AR235" s="83"/>
      <c r="AS235" s="83"/>
      <c r="AT235" s="83"/>
      <c r="AU235" s="83"/>
      <c r="AV235" s="83"/>
      <c r="AW235" s="83"/>
      <c r="AX235" s="83"/>
      <c r="AY235" s="83"/>
      <c r="AZ235" s="83"/>
      <c r="BA235" s="83"/>
      <c r="BB235" s="83"/>
      <c r="BC235" s="83"/>
      <c r="BD235" s="83"/>
      <c r="BE235" s="83"/>
      <c r="BF235" s="83"/>
      <c r="BG235" s="83"/>
      <c r="BH235" s="83"/>
    </row>
    <row r="236" spans="1:60" x14ac:dyDescent="0.25">
      <c r="A236" s="83"/>
      <c r="J236" s="83"/>
      <c r="K236" s="83"/>
      <c r="L236" s="83"/>
      <c r="M236" s="83"/>
      <c r="N236" s="83"/>
      <c r="O236" s="83"/>
      <c r="P236" s="83"/>
      <c r="Q236" s="83"/>
      <c r="R236" s="83"/>
      <c r="S236" s="83"/>
      <c r="T236" s="83"/>
      <c r="U236" s="83"/>
      <c r="V236" s="83"/>
      <c r="W236" s="83"/>
      <c r="X236" s="83"/>
      <c r="Y236" s="83"/>
      <c r="Z236" s="83"/>
      <c r="AA236" s="83"/>
      <c r="AB236" s="83"/>
      <c r="AC236" s="83"/>
      <c r="AD236" s="83"/>
      <c r="AE236" s="83"/>
      <c r="AF236" s="83"/>
      <c r="AG236" s="83"/>
      <c r="AH236" s="83"/>
      <c r="AI236" s="83"/>
      <c r="AJ236" s="83"/>
      <c r="AK236" s="83"/>
      <c r="AL236" s="83"/>
      <c r="AM236" s="83"/>
      <c r="AN236" s="83"/>
      <c r="AO236" s="83"/>
      <c r="AP236" s="83"/>
      <c r="AQ236" s="83"/>
      <c r="AR236" s="83"/>
      <c r="AS236" s="83"/>
      <c r="AT236" s="83"/>
      <c r="AU236" s="83"/>
      <c r="AV236" s="83"/>
      <c r="AW236" s="83"/>
      <c r="AX236" s="83"/>
      <c r="AY236" s="83"/>
      <c r="AZ236" s="83"/>
      <c r="BA236" s="83"/>
      <c r="BB236" s="83"/>
      <c r="BC236" s="83"/>
      <c r="BD236" s="83"/>
      <c r="BE236" s="83"/>
      <c r="BF236" s="83"/>
      <c r="BG236" s="83"/>
      <c r="BH236" s="83"/>
    </row>
    <row r="237" spans="1:60" x14ac:dyDescent="0.25">
      <c r="A237" s="83"/>
      <c r="J237" s="83"/>
      <c r="K237" s="83"/>
      <c r="L237" s="83"/>
      <c r="M237" s="83"/>
      <c r="N237" s="83"/>
      <c r="O237" s="83"/>
      <c r="P237" s="83"/>
      <c r="Q237" s="83"/>
      <c r="R237" s="83"/>
      <c r="S237" s="83"/>
      <c r="T237" s="83"/>
      <c r="U237" s="83"/>
      <c r="V237" s="83"/>
      <c r="W237" s="83"/>
      <c r="X237" s="83"/>
      <c r="Y237" s="83"/>
      <c r="Z237" s="83"/>
      <c r="AA237" s="83"/>
      <c r="AB237" s="83"/>
      <c r="AC237" s="83"/>
      <c r="AD237" s="83"/>
      <c r="AE237" s="83"/>
      <c r="AF237" s="83"/>
      <c r="AG237" s="83"/>
      <c r="AH237" s="83"/>
      <c r="AI237" s="83"/>
      <c r="AJ237" s="83"/>
      <c r="AK237" s="83"/>
      <c r="AL237" s="83"/>
      <c r="AM237" s="83"/>
      <c r="AN237" s="83"/>
      <c r="AO237" s="83"/>
      <c r="AP237" s="83"/>
      <c r="AQ237" s="83"/>
      <c r="AR237" s="83"/>
      <c r="AS237" s="83"/>
      <c r="AT237" s="83"/>
      <c r="AU237" s="83"/>
      <c r="AV237" s="83"/>
      <c r="AW237" s="83"/>
      <c r="AX237" s="83"/>
      <c r="AY237" s="83"/>
      <c r="AZ237" s="83"/>
      <c r="BA237" s="83"/>
      <c r="BB237" s="83"/>
      <c r="BC237" s="83"/>
      <c r="BD237" s="83"/>
      <c r="BE237" s="83"/>
      <c r="BF237" s="83"/>
      <c r="BG237" s="83"/>
      <c r="BH237" s="83"/>
    </row>
    <row r="238" spans="1:60" x14ac:dyDescent="0.25">
      <c r="A238" s="83"/>
      <c r="J238" s="83"/>
      <c r="K238" s="83"/>
      <c r="L238" s="83"/>
      <c r="M238" s="83"/>
      <c r="N238" s="83"/>
      <c r="O238" s="83"/>
      <c r="P238" s="83"/>
      <c r="Q238" s="83"/>
      <c r="R238" s="83"/>
      <c r="S238" s="83"/>
      <c r="T238" s="83"/>
      <c r="U238" s="83"/>
      <c r="V238" s="83"/>
      <c r="W238" s="83"/>
      <c r="X238" s="83"/>
      <c r="Y238" s="83"/>
      <c r="Z238" s="83"/>
      <c r="AA238" s="83"/>
      <c r="AB238" s="83"/>
      <c r="AC238" s="83"/>
      <c r="AD238" s="83"/>
      <c r="AE238" s="83"/>
      <c r="AF238" s="83"/>
      <c r="AG238" s="83"/>
      <c r="AH238" s="83"/>
      <c r="AI238" s="83"/>
      <c r="AJ238" s="83"/>
      <c r="AK238" s="83"/>
      <c r="AL238" s="83"/>
      <c r="AM238" s="83"/>
      <c r="AN238" s="83"/>
      <c r="AO238" s="83"/>
      <c r="AP238" s="83"/>
      <c r="AQ238" s="83"/>
      <c r="AR238" s="83"/>
      <c r="AS238" s="83"/>
      <c r="AT238" s="83"/>
      <c r="AU238" s="83"/>
      <c r="AV238" s="83"/>
      <c r="AW238" s="83"/>
      <c r="AX238" s="83"/>
      <c r="AY238" s="83"/>
      <c r="AZ238" s="83"/>
      <c r="BA238" s="83"/>
      <c r="BB238" s="83"/>
      <c r="BC238" s="83"/>
      <c r="BD238" s="83"/>
      <c r="BE238" s="83"/>
      <c r="BF238" s="83"/>
      <c r="BG238" s="83"/>
      <c r="BH238" s="83"/>
    </row>
    <row r="239" spans="1:60" x14ac:dyDescent="0.25">
      <c r="A239" s="83"/>
      <c r="J239" s="83"/>
      <c r="K239" s="83"/>
      <c r="L239" s="83"/>
      <c r="M239" s="83"/>
      <c r="N239" s="83"/>
      <c r="O239" s="83"/>
      <c r="P239" s="83"/>
      <c r="Q239" s="83"/>
      <c r="R239" s="83"/>
      <c r="S239" s="83"/>
      <c r="T239" s="83"/>
      <c r="U239" s="83"/>
      <c r="V239" s="83"/>
      <c r="W239" s="83"/>
      <c r="X239" s="83"/>
      <c r="Y239" s="83"/>
      <c r="Z239" s="83"/>
      <c r="AA239" s="83"/>
      <c r="AB239" s="83"/>
      <c r="AC239" s="83"/>
      <c r="AD239" s="83"/>
      <c r="AE239" s="83"/>
      <c r="AF239" s="83"/>
      <c r="AG239" s="83"/>
      <c r="AH239" s="83"/>
      <c r="AI239" s="83"/>
      <c r="AJ239" s="83"/>
      <c r="AK239" s="83"/>
      <c r="AL239" s="83"/>
      <c r="AM239" s="83"/>
      <c r="AN239" s="83"/>
      <c r="AO239" s="83"/>
      <c r="AP239" s="83"/>
      <c r="AQ239" s="83"/>
      <c r="AR239" s="83"/>
      <c r="AS239" s="83"/>
      <c r="AT239" s="83"/>
      <c r="AU239" s="83"/>
      <c r="AV239" s="83"/>
      <c r="AW239" s="83"/>
      <c r="AX239" s="83"/>
      <c r="AY239" s="83"/>
      <c r="AZ239" s="83"/>
      <c r="BA239" s="83"/>
      <c r="BB239" s="83"/>
      <c r="BC239" s="83"/>
      <c r="BD239" s="83"/>
      <c r="BE239" s="83"/>
      <c r="BF239" s="83"/>
      <c r="BG239" s="83"/>
      <c r="BH239" s="83"/>
    </row>
    <row r="240" spans="1:60" x14ac:dyDescent="0.25">
      <c r="A240" s="83"/>
      <c r="J240" s="83"/>
      <c r="K240" s="83"/>
      <c r="L240" s="83"/>
      <c r="M240" s="83"/>
      <c r="N240" s="83"/>
      <c r="O240" s="83"/>
      <c r="P240" s="83"/>
      <c r="Q240" s="83"/>
      <c r="R240" s="83"/>
      <c r="S240" s="83"/>
      <c r="T240" s="83"/>
      <c r="U240" s="83"/>
      <c r="V240" s="83"/>
      <c r="W240" s="83"/>
      <c r="X240" s="83"/>
      <c r="Y240" s="83"/>
      <c r="Z240" s="83"/>
      <c r="AA240" s="83"/>
      <c r="AB240" s="83"/>
      <c r="AC240" s="83"/>
      <c r="AD240" s="83"/>
      <c r="AE240" s="83"/>
      <c r="AF240" s="83"/>
      <c r="AG240" s="83"/>
      <c r="AH240" s="83"/>
      <c r="AI240" s="83"/>
      <c r="AJ240" s="83"/>
      <c r="AK240" s="83"/>
      <c r="AL240" s="83"/>
      <c r="AM240" s="83"/>
      <c r="AN240" s="83"/>
      <c r="AO240" s="83"/>
      <c r="AP240" s="83"/>
      <c r="AQ240" s="83"/>
      <c r="AR240" s="83"/>
      <c r="AS240" s="83"/>
      <c r="AT240" s="83"/>
      <c r="AU240" s="83"/>
      <c r="AV240" s="83"/>
      <c r="AW240" s="83"/>
      <c r="AX240" s="83"/>
      <c r="AY240" s="83"/>
      <c r="AZ240" s="83"/>
      <c r="BA240" s="83"/>
      <c r="BB240" s="83"/>
      <c r="BC240" s="83"/>
      <c r="BD240" s="83"/>
      <c r="BE240" s="83"/>
      <c r="BF240" s="83"/>
      <c r="BG240" s="83"/>
      <c r="BH240" s="83"/>
    </row>
    <row r="241" spans="1:60" x14ac:dyDescent="0.25">
      <c r="A241" s="83"/>
      <c r="J241" s="83"/>
      <c r="K241" s="83"/>
      <c r="L241" s="83"/>
      <c r="M241" s="83"/>
      <c r="N241" s="83"/>
      <c r="O241" s="83"/>
      <c r="P241" s="83"/>
      <c r="Q241" s="83"/>
      <c r="R241" s="83"/>
      <c r="S241" s="83"/>
      <c r="T241" s="83"/>
      <c r="U241" s="83"/>
      <c r="V241" s="83"/>
      <c r="W241" s="83"/>
      <c r="X241" s="83"/>
      <c r="Y241" s="83"/>
      <c r="Z241" s="83"/>
      <c r="AA241" s="83"/>
      <c r="AB241" s="83"/>
      <c r="AC241" s="83"/>
      <c r="AD241" s="83"/>
      <c r="AE241" s="83"/>
      <c r="AF241" s="83"/>
      <c r="AG241" s="83"/>
      <c r="AH241" s="83"/>
      <c r="AI241" s="83"/>
      <c r="AJ241" s="83"/>
      <c r="AK241" s="83"/>
      <c r="AL241" s="83"/>
      <c r="AM241" s="83"/>
      <c r="AN241" s="83"/>
      <c r="AO241" s="83"/>
      <c r="AP241" s="83"/>
      <c r="AQ241" s="83"/>
      <c r="AR241" s="83"/>
      <c r="AS241" s="83"/>
      <c r="AT241" s="83"/>
      <c r="AU241" s="83"/>
      <c r="AV241" s="83"/>
      <c r="AW241" s="83"/>
      <c r="AX241" s="83"/>
      <c r="AY241" s="83"/>
      <c r="AZ241" s="83"/>
      <c r="BA241" s="83"/>
      <c r="BB241" s="83"/>
      <c r="BC241" s="83"/>
      <c r="BD241" s="83"/>
      <c r="BE241" s="83"/>
      <c r="BF241" s="83"/>
      <c r="BG241" s="83"/>
      <c r="BH241" s="83"/>
    </row>
    <row r="242" spans="1:60" x14ac:dyDescent="0.25">
      <c r="A242" s="83"/>
      <c r="J242" s="83"/>
      <c r="K242" s="83"/>
      <c r="L242" s="83"/>
      <c r="M242" s="83"/>
      <c r="N242" s="83"/>
      <c r="O242" s="83"/>
      <c r="P242" s="83"/>
      <c r="Q242" s="83"/>
      <c r="R242" s="83"/>
      <c r="S242" s="83"/>
      <c r="T242" s="83"/>
      <c r="U242" s="83"/>
      <c r="V242" s="83"/>
      <c r="W242" s="83"/>
      <c r="X242" s="83"/>
      <c r="Y242" s="83"/>
      <c r="Z242" s="83"/>
      <c r="AA242" s="83"/>
      <c r="AB242" s="83"/>
      <c r="AC242" s="83"/>
      <c r="AD242" s="83"/>
      <c r="AE242" s="83"/>
      <c r="AF242" s="83"/>
      <c r="AG242" s="83"/>
      <c r="AH242" s="83"/>
      <c r="AI242" s="83"/>
      <c r="AJ242" s="83"/>
      <c r="AK242" s="83"/>
      <c r="AL242" s="83"/>
      <c r="AM242" s="83"/>
      <c r="AN242" s="83"/>
      <c r="AO242" s="83"/>
      <c r="AP242" s="83"/>
      <c r="AQ242" s="83"/>
      <c r="AR242" s="83"/>
      <c r="AS242" s="83"/>
      <c r="AT242" s="83"/>
      <c r="AU242" s="83"/>
      <c r="AV242" s="83"/>
      <c r="AW242" s="83"/>
      <c r="AX242" s="83"/>
      <c r="AY242" s="83"/>
      <c r="AZ242" s="83"/>
      <c r="BA242" s="83"/>
      <c r="BB242" s="83"/>
      <c r="BC242" s="83"/>
      <c r="BD242" s="83"/>
      <c r="BE242" s="83"/>
      <c r="BF242" s="83"/>
      <c r="BG242" s="83"/>
      <c r="BH242" s="83"/>
    </row>
    <row r="243" spans="1:60" x14ac:dyDescent="0.25">
      <c r="A243" s="83"/>
      <c r="J243" s="83"/>
      <c r="K243" s="83"/>
      <c r="L243" s="83"/>
      <c r="M243" s="83"/>
      <c r="N243" s="83"/>
      <c r="O243" s="83"/>
      <c r="P243" s="83"/>
      <c r="Q243" s="83"/>
      <c r="R243" s="83"/>
      <c r="S243" s="83"/>
      <c r="T243" s="83"/>
      <c r="U243" s="83"/>
      <c r="V243" s="83"/>
      <c r="W243" s="83"/>
      <c r="X243" s="83"/>
      <c r="Y243" s="83"/>
      <c r="Z243" s="83"/>
      <c r="AA243" s="83"/>
      <c r="AB243" s="83"/>
      <c r="AC243" s="83"/>
      <c r="AD243" s="83"/>
      <c r="AE243" s="83"/>
      <c r="AF243" s="83"/>
      <c r="AG243" s="83"/>
      <c r="AH243" s="83"/>
      <c r="AI243" s="83"/>
      <c r="AJ243" s="83"/>
      <c r="AK243" s="83"/>
      <c r="AL243" s="83"/>
      <c r="AM243" s="83"/>
      <c r="AN243" s="83"/>
      <c r="AO243" s="83"/>
      <c r="AP243" s="83"/>
      <c r="AQ243" s="83"/>
      <c r="AR243" s="83"/>
      <c r="AS243" s="83"/>
      <c r="AT243" s="83"/>
      <c r="AU243" s="83"/>
      <c r="AV243" s="83"/>
      <c r="AW243" s="83"/>
      <c r="AX243" s="83"/>
      <c r="AY243" s="83"/>
      <c r="AZ243" s="83"/>
      <c r="BA243" s="83"/>
      <c r="BB243" s="83"/>
      <c r="BC243" s="83"/>
      <c r="BD243" s="83"/>
      <c r="BE243" s="83"/>
      <c r="BF243" s="83"/>
      <c r="BG243" s="83"/>
      <c r="BH243" s="83"/>
    </row>
    <row r="244" spans="1:60" x14ac:dyDescent="0.25">
      <c r="A244" s="83"/>
      <c r="J244" s="83"/>
      <c r="K244" s="83"/>
      <c r="L244" s="83"/>
      <c r="M244" s="83"/>
      <c r="N244" s="83"/>
      <c r="O244" s="83"/>
      <c r="P244" s="83"/>
      <c r="Q244" s="83"/>
      <c r="R244" s="83"/>
      <c r="S244" s="83"/>
      <c r="T244" s="83"/>
      <c r="U244" s="83"/>
      <c r="V244" s="83"/>
      <c r="W244" s="83"/>
      <c r="X244" s="83"/>
      <c r="Y244" s="83"/>
      <c r="Z244" s="83"/>
      <c r="AA244" s="83"/>
      <c r="AB244" s="83"/>
      <c r="AC244" s="83"/>
      <c r="AD244" s="83"/>
      <c r="AE244" s="83"/>
      <c r="AF244" s="83"/>
      <c r="AG244" s="83"/>
      <c r="AH244" s="83"/>
      <c r="AI244" s="83"/>
      <c r="AJ244" s="83"/>
      <c r="AK244" s="83"/>
      <c r="AL244" s="83"/>
      <c r="AM244" s="83"/>
      <c r="AN244" s="83"/>
      <c r="AO244" s="83"/>
      <c r="AP244" s="83"/>
      <c r="AQ244" s="83"/>
      <c r="AR244" s="83"/>
      <c r="AS244" s="83"/>
      <c r="AT244" s="83"/>
      <c r="AU244" s="83"/>
      <c r="AV244" s="83"/>
      <c r="AW244" s="83"/>
      <c r="AX244" s="83"/>
      <c r="AY244" s="83"/>
      <c r="AZ244" s="83"/>
      <c r="BA244" s="83"/>
      <c r="BB244" s="83"/>
      <c r="BC244" s="83"/>
      <c r="BD244" s="83"/>
      <c r="BE244" s="83"/>
      <c r="BF244" s="83"/>
      <c r="BG244" s="83"/>
      <c r="BH244" s="83"/>
    </row>
    <row r="245" spans="1:60" x14ac:dyDescent="0.25">
      <c r="A245" s="83"/>
    </row>
    <row r="246" spans="1:60" x14ac:dyDescent="0.25">
      <c r="A246" s="83"/>
    </row>
    <row r="247" spans="1:60" x14ac:dyDescent="0.25">
      <c r="A247" s="83"/>
    </row>
    <row r="248" spans="1:60" x14ac:dyDescent="0.25">
      <c r="A248" s="83"/>
    </row>
  </sheetData>
  <sheetProtection algorithmName="SHA-512" hashValue="pk41qPkreGaIienBHjYN6qHrG0CgO529+BqkFfOkTGgU8ieLIk2ly7oHCkTe6nIJwtUs4b/6dT5t6eEiLeXG7Q==" saltValue="1Vg2zxH2JXOw6ZLmo/E9SA==" spinCount="100000" sheet="1" objects="1" scenarios="1"/>
  <mergeCells count="17">
    <mergeCell ref="AO16:AT25"/>
    <mergeCell ref="E16:I25"/>
    <mergeCell ref="AO6:AT15"/>
    <mergeCell ref="B2:I4"/>
    <mergeCell ref="J2:AM4"/>
    <mergeCell ref="B6:D55"/>
    <mergeCell ref="E6:I15"/>
    <mergeCell ref="E46:I55"/>
    <mergeCell ref="AO36:AT45"/>
    <mergeCell ref="E36:I45"/>
    <mergeCell ref="AO26:AT35"/>
    <mergeCell ref="E26:I35"/>
    <mergeCell ref="J56:O61"/>
    <mergeCell ref="P56:U61"/>
    <mergeCell ref="V56:AA61"/>
    <mergeCell ref="AB56:AG61"/>
    <mergeCell ref="AH56:AM61"/>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F0"/>
  </sheetPr>
  <dimension ref="A1:AK55"/>
  <sheetViews>
    <sheetView zoomScale="90" zoomScaleNormal="90" workbookViewId="0">
      <selection activeCell="C5" sqref="C5"/>
    </sheetView>
  </sheetViews>
  <sheetFormatPr baseColWidth="10" defaultRowHeight="15" x14ac:dyDescent="0.25"/>
  <cols>
    <col min="2" max="2" width="24.140625" customWidth="1"/>
    <col min="3" max="3" width="70.140625" customWidth="1"/>
    <col min="4" max="4" width="29.85546875" customWidth="1"/>
  </cols>
  <sheetData>
    <row r="1" spans="1:37" ht="23.25" x14ac:dyDescent="0.25">
      <c r="A1" s="83"/>
      <c r="B1" s="373" t="s">
        <v>55</v>
      </c>
      <c r="C1" s="373"/>
      <c r="D1" s="373"/>
      <c r="E1" s="83"/>
      <c r="F1" s="83"/>
      <c r="G1" s="83"/>
      <c r="H1" s="83"/>
      <c r="I1" s="83"/>
      <c r="J1" s="83"/>
      <c r="K1" s="83"/>
      <c r="L1" s="83"/>
      <c r="M1" s="83"/>
      <c r="N1" s="83"/>
      <c r="O1" s="83"/>
      <c r="P1" s="83"/>
      <c r="Q1" s="83"/>
      <c r="R1" s="83"/>
      <c r="S1" s="83"/>
      <c r="T1" s="83"/>
      <c r="U1" s="83"/>
      <c r="V1" s="83"/>
      <c r="W1" s="83"/>
      <c r="X1" s="83"/>
      <c r="Y1" s="83"/>
      <c r="Z1" s="83"/>
      <c r="AA1" s="83"/>
      <c r="AB1" s="83"/>
      <c r="AC1" s="83"/>
      <c r="AD1" s="83"/>
      <c r="AE1" s="83"/>
    </row>
    <row r="2" spans="1:37" x14ac:dyDescent="0.25">
      <c r="A2" s="83"/>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row>
    <row r="3" spans="1:37" ht="25.5" x14ac:dyDescent="0.25">
      <c r="A3" s="83"/>
      <c r="B3" s="11"/>
      <c r="C3" s="12" t="s">
        <v>52</v>
      </c>
      <c r="D3" s="12" t="s">
        <v>4</v>
      </c>
      <c r="E3" s="83"/>
      <c r="F3" s="83"/>
      <c r="G3" s="83"/>
      <c r="H3" s="83"/>
      <c r="I3" s="83"/>
      <c r="J3" s="83"/>
      <c r="K3" s="83"/>
      <c r="L3" s="83"/>
      <c r="M3" s="83"/>
      <c r="N3" s="83"/>
      <c r="O3" s="83"/>
      <c r="P3" s="83"/>
      <c r="Q3" s="83"/>
      <c r="R3" s="83"/>
      <c r="S3" s="83"/>
      <c r="T3" s="83"/>
      <c r="U3" s="83"/>
      <c r="V3" s="83"/>
      <c r="W3" s="83"/>
      <c r="X3" s="83"/>
      <c r="Y3" s="83"/>
      <c r="Z3" s="83"/>
      <c r="AA3" s="83"/>
      <c r="AB3" s="83"/>
      <c r="AC3" s="83"/>
      <c r="AD3" s="83"/>
      <c r="AE3" s="83"/>
    </row>
    <row r="4" spans="1:37" ht="51" x14ac:dyDescent="0.25">
      <c r="A4" s="83"/>
      <c r="B4" s="13" t="s">
        <v>51</v>
      </c>
      <c r="C4" s="14" t="s">
        <v>102</v>
      </c>
      <c r="D4" s="15">
        <v>0.2</v>
      </c>
      <c r="E4" s="83"/>
      <c r="F4" s="83"/>
      <c r="G4" s="83"/>
      <c r="H4" s="83"/>
      <c r="I4" s="83"/>
      <c r="J4" s="83"/>
      <c r="K4" s="83"/>
      <c r="L4" s="83"/>
      <c r="M4" s="83"/>
      <c r="N4" s="83"/>
      <c r="O4" s="83"/>
      <c r="P4" s="83"/>
      <c r="Q4" s="83"/>
      <c r="R4" s="83"/>
      <c r="S4" s="83"/>
      <c r="T4" s="83"/>
      <c r="U4" s="83"/>
      <c r="V4" s="83"/>
      <c r="W4" s="83"/>
      <c r="X4" s="83"/>
      <c r="Y4" s="83"/>
      <c r="Z4" s="83"/>
      <c r="AA4" s="83"/>
      <c r="AB4" s="83"/>
      <c r="AC4" s="83"/>
      <c r="AD4" s="83"/>
      <c r="AE4" s="83"/>
    </row>
    <row r="5" spans="1:37" ht="51" x14ac:dyDescent="0.25">
      <c r="A5" s="83"/>
      <c r="B5" s="16" t="s">
        <v>53</v>
      </c>
      <c r="C5" s="17" t="s">
        <v>103</v>
      </c>
      <c r="D5" s="18">
        <v>0.4</v>
      </c>
      <c r="E5" s="83"/>
      <c r="F5" s="83"/>
      <c r="G5" s="83"/>
      <c r="H5" s="83"/>
      <c r="I5" s="83"/>
      <c r="J5" s="83"/>
      <c r="K5" s="83"/>
      <c r="L5" s="83"/>
      <c r="M5" s="83"/>
      <c r="N5" s="83"/>
      <c r="O5" s="83"/>
      <c r="P5" s="83"/>
      <c r="Q5" s="83"/>
      <c r="R5" s="83"/>
      <c r="S5" s="83"/>
      <c r="T5" s="83"/>
      <c r="U5" s="83"/>
      <c r="V5" s="83"/>
      <c r="W5" s="83"/>
      <c r="X5" s="83"/>
      <c r="Y5" s="83"/>
      <c r="Z5" s="83"/>
      <c r="AA5" s="83"/>
      <c r="AB5" s="83"/>
      <c r="AC5" s="83"/>
      <c r="AD5" s="83"/>
      <c r="AE5" s="83"/>
    </row>
    <row r="6" spans="1:37" ht="51" x14ac:dyDescent="0.25">
      <c r="A6" s="83"/>
      <c r="B6" s="19" t="s">
        <v>107</v>
      </c>
      <c r="C6" s="17" t="s">
        <v>104</v>
      </c>
      <c r="D6" s="18">
        <v>0.6</v>
      </c>
      <c r="E6" s="83"/>
      <c r="F6" s="83"/>
      <c r="G6" s="83"/>
      <c r="H6" s="83"/>
      <c r="I6" s="83"/>
      <c r="J6" s="83"/>
      <c r="K6" s="83"/>
      <c r="L6" s="83"/>
      <c r="M6" s="83"/>
      <c r="N6" s="83"/>
      <c r="O6" s="83"/>
      <c r="P6" s="83"/>
      <c r="Q6" s="83"/>
      <c r="R6" s="83"/>
      <c r="S6" s="83"/>
      <c r="T6" s="83"/>
      <c r="U6" s="83"/>
      <c r="V6" s="83"/>
      <c r="W6" s="83"/>
      <c r="X6" s="83"/>
      <c r="Y6" s="83"/>
      <c r="Z6" s="83"/>
      <c r="AA6" s="83"/>
      <c r="AB6" s="83"/>
      <c r="AC6" s="83"/>
      <c r="AD6" s="83"/>
      <c r="AE6" s="83"/>
    </row>
    <row r="7" spans="1:37" ht="76.5" x14ac:dyDescent="0.25">
      <c r="A7" s="83"/>
      <c r="B7" s="20" t="s">
        <v>6</v>
      </c>
      <c r="C7" s="17" t="s">
        <v>105</v>
      </c>
      <c r="D7" s="18">
        <v>0.8</v>
      </c>
      <c r="E7" s="83"/>
      <c r="F7" s="83"/>
      <c r="G7" s="83"/>
      <c r="H7" s="83"/>
      <c r="I7" s="83"/>
      <c r="J7" s="83"/>
      <c r="K7" s="83"/>
      <c r="L7" s="83"/>
      <c r="M7" s="83"/>
      <c r="N7" s="83"/>
      <c r="O7" s="83"/>
      <c r="P7" s="83"/>
      <c r="Q7" s="83"/>
      <c r="R7" s="83"/>
      <c r="S7" s="83"/>
      <c r="T7" s="83"/>
      <c r="U7" s="83"/>
      <c r="V7" s="83"/>
      <c r="W7" s="83"/>
      <c r="X7" s="83"/>
      <c r="Y7" s="83"/>
      <c r="Z7" s="83"/>
      <c r="AA7" s="83"/>
      <c r="AB7" s="83"/>
      <c r="AC7" s="83"/>
      <c r="AD7" s="83"/>
      <c r="AE7" s="83"/>
    </row>
    <row r="8" spans="1:37" ht="51" x14ac:dyDescent="0.25">
      <c r="A8" s="83"/>
      <c r="B8" s="21" t="s">
        <v>54</v>
      </c>
      <c r="C8" s="17" t="s">
        <v>106</v>
      </c>
      <c r="D8" s="18">
        <v>1</v>
      </c>
      <c r="E8" s="83"/>
      <c r="F8" s="83"/>
      <c r="G8" s="83"/>
      <c r="H8" s="83"/>
      <c r="I8" s="83"/>
      <c r="J8" s="83"/>
      <c r="K8" s="83"/>
      <c r="L8" s="83"/>
      <c r="M8" s="83"/>
      <c r="N8" s="83"/>
      <c r="O8" s="83"/>
      <c r="P8" s="83"/>
      <c r="Q8" s="83"/>
      <c r="R8" s="83"/>
      <c r="S8" s="83"/>
      <c r="T8" s="83"/>
      <c r="U8" s="83"/>
      <c r="V8" s="83"/>
      <c r="W8" s="83"/>
      <c r="X8" s="83"/>
      <c r="Y8" s="83"/>
      <c r="Z8" s="83"/>
      <c r="AA8" s="83"/>
      <c r="AB8" s="83"/>
      <c r="AC8" s="83"/>
      <c r="AD8" s="83"/>
      <c r="AE8" s="83"/>
    </row>
    <row r="9" spans="1:37" x14ac:dyDescent="0.25">
      <c r="A9" s="83"/>
      <c r="B9" s="107"/>
      <c r="C9" s="107"/>
      <c r="D9" s="107"/>
      <c r="E9" s="83"/>
      <c r="F9" s="83"/>
      <c r="G9" s="83"/>
      <c r="H9" s="83"/>
      <c r="I9" s="83"/>
      <c r="J9" s="83"/>
      <c r="K9" s="83"/>
      <c r="L9" s="83"/>
      <c r="M9" s="83"/>
      <c r="N9" s="83"/>
      <c r="O9" s="83"/>
      <c r="P9" s="83"/>
      <c r="Q9" s="83"/>
      <c r="R9" s="83"/>
      <c r="S9" s="83"/>
      <c r="T9" s="83"/>
      <c r="U9" s="83"/>
      <c r="V9" s="83"/>
      <c r="W9" s="83"/>
      <c r="X9" s="83"/>
      <c r="Y9" s="83"/>
      <c r="Z9" s="83"/>
      <c r="AA9" s="83"/>
      <c r="AB9" s="83"/>
      <c r="AC9" s="83"/>
      <c r="AD9" s="83"/>
      <c r="AE9" s="83"/>
      <c r="AF9" s="83"/>
      <c r="AG9" s="83"/>
      <c r="AH9" s="83"/>
      <c r="AI9" s="83"/>
      <c r="AJ9" s="83"/>
      <c r="AK9" s="83"/>
    </row>
    <row r="10" spans="1:37" ht="16.5" x14ac:dyDescent="0.25">
      <c r="A10" s="83"/>
      <c r="B10" s="108"/>
      <c r="C10" s="107"/>
      <c r="D10" s="107"/>
      <c r="E10" s="83"/>
      <c r="F10" s="83"/>
      <c r="G10" s="83"/>
      <c r="H10" s="83"/>
      <c r="I10" s="83"/>
      <c r="J10" s="83"/>
      <c r="K10" s="83"/>
      <c r="L10" s="83"/>
      <c r="M10" s="83"/>
      <c r="N10" s="83"/>
      <c r="O10" s="83"/>
      <c r="P10" s="83"/>
      <c r="Q10" s="83"/>
      <c r="R10" s="83"/>
      <c r="S10" s="83"/>
      <c r="T10" s="83"/>
      <c r="U10" s="83"/>
      <c r="V10" s="83"/>
      <c r="W10" s="83"/>
      <c r="X10" s="83"/>
      <c r="Y10" s="83"/>
      <c r="Z10" s="83"/>
      <c r="AA10" s="83"/>
      <c r="AB10" s="83"/>
      <c r="AC10" s="83"/>
      <c r="AD10" s="83"/>
      <c r="AE10" s="83"/>
      <c r="AF10" s="83"/>
      <c r="AG10" s="83"/>
      <c r="AH10" s="83"/>
      <c r="AI10" s="83"/>
      <c r="AJ10" s="83"/>
      <c r="AK10" s="83"/>
    </row>
    <row r="11" spans="1:37" x14ac:dyDescent="0.25">
      <c r="A11" s="83"/>
      <c r="B11" s="107"/>
      <c r="C11" s="107"/>
      <c r="D11" s="107"/>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row>
    <row r="12" spans="1:37" x14ac:dyDescent="0.25">
      <c r="A12" s="83"/>
      <c r="B12" s="107"/>
      <c r="C12" s="107"/>
      <c r="D12" s="107"/>
      <c r="E12" s="83"/>
      <c r="F12" s="83"/>
      <c r="G12" s="83"/>
      <c r="H12" s="83"/>
      <c r="I12" s="83"/>
      <c r="J12" s="83"/>
      <c r="K12" s="83"/>
      <c r="L12" s="83"/>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row>
    <row r="13" spans="1:37" x14ac:dyDescent="0.25">
      <c r="A13" s="83"/>
      <c r="B13" s="107"/>
      <c r="C13" s="107"/>
      <c r="D13" s="107"/>
      <c r="E13" s="83"/>
      <c r="F13" s="83"/>
      <c r="G13" s="83"/>
      <c r="H13" s="83"/>
      <c r="I13" s="83"/>
      <c r="J13" s="83"/>
      <c r="K13" s="83"/>
      <c r="L13" s="83"/>
      <c r="M13" s="83"/>
      <c r="N13" s="83"/>
      <c r="O13" s="83"/>
      <c r="P13" s="83"/>
      <c r="Q13" s="83"/>
      <c r="R13" s="83"/>
      <c r="S13" s="83"/>
      <c r="T13" s="83"/>
      <c r="U13" s="83"/>
      <c r="V13" s="83"/>
      <c r="W13" s="83"/>
      <c r="X13" s="83"/>
      <c r="Y13" s="83"/>
      <c r="Z13" s="83"/>
      <c r="AA13" s="83"/>
      <c r="AB13" s="83"/>
      <c r="AC13" s="83"/>
      <c r="AD13" s="83"/>
      <c r="AE13" s="83"/>
      <c r="AF13" s="83"/>
      <c r="AG13" s="83"/>
      <c r="AH13" s="83"/>
      <c r="AI13" s="83"/>
      <c r="AJ13" s="83"/>
      <c r="AK13" s="83"/>
    </row>
    <row r="14" spans="1:37" x14ac:dyDescent="0.25">
      <c r="A14" s="83"/>
      <c r="B14" s="107"/>
      <c r="C14" s="107"/>
      <c r="D14" s="107"/>
      <c r="E14" s="83"/>
      <c r="F14" s="83"/>
      <c r="G14" s="83"/>
      <c r="H14" s="83"/>
      <c r="I14" s="83"/>
      <c r="J14" s="83"/>
      <c r="K14" s="83"/>
      <c r="L14" s="83"/>
      <c r="M14" s="83"/>
      <c r="N14" s="83"/>
      <c r="O14" s="83"/>
      <c r="P14" s="83"/>
      <c r="Q14" s="83"/>
      <c r="R14" s="83"/>
      <c r="S14" s="83"/>
      <c r="T14" s="83"/>
      <c r="U14" s="83"/>
      <c r="V14" s="83"/>
      <c r="W14" s="83"/>
      <c r="X14" s="83"/>
      <c r="Y14" s="83"/>
      <c r="Z14" s="83"/>
      <c r="AA14" s="83"/>
      <c r="AB14" s="83"/>
      <c r="AC14" s="83"/>
      <c r="AD14" s="83"/>
      <c r="AE14" s="83"/>
      <c r="AF14" s="83"/>
      <c r="AG14" s="83"/>
      <c r="AH14" s="83"/>
      <c r="AI14" s="83"/>
      <c r="AJ14" s="83"/>
      <c r="AK14" s="83"/>
    </row>
    <row r="15" spans="1:37" x14ac:dyDescent="0.25">
      <c r="A15" s="83"/>
      <c r="B15" s="107"/>
      <c r="C15" s="107"/>
      <c r="D15" s="107"/>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3"/>
      <c r="AE15" s="83"/>
      <c r="AF15" s="83"/>
      <c r="AG15" s="83"/>
      <c r="AH15" s="83"/>
      <c r="AI15" s="83"/>
      <c r="AJ15" s="83"/>
      <c r="AK15" s="83"/>
    </row>
    <row r="16" spans="1:37" x14ac:dyDescent="0.25">
      <c r="A16" s="83"/>
      <c r="B16" s="107"/>
      <c r="C16" s="107"/>
      <c r="D16" s="107"/>
      <c r="E16" s="83"/>
      <c r="F16" s="83"/>
      <c r="G16" s="83"/>
      <c r="H16" s="83"/>
      <c r="I16" s="83"/>
      <c r="J16" s="83"/>
      <c r="K16" s="83"/>
      <c r="L16" s="83"/>
      <c r="M16" s="83"/>
      <c r="N16" s="83"/>
      <c r="O16" s="83"/>
      <c r="P16" s="83"/>
      <c r="Q16" s="83"/>
      <c r="R16" s="83"/>
      <c r="S16" s="83"/>
      <c r="T16" s="83"/>
      <c r="U16" s="83"/>
      <c r="V16" s="83"/>
      <c r="W16" s="83"/>
      <c r="X16" s="83"/>
      <c r="Y16" s="83"/>
      <c r="Z16" s="83"/>
      <c r="AA16" s="83"/>
      <c r="AB16" s="83"/>
      <c r="AC16" s="83"/>
      <c r="AD16" s="83"/>
      <c r="AE16" s="83"/>
      <c r="AF16" s="83"/>
      <c r="AG16" s="83"/>
      <c r="AH16" s="83"/>
      <c r="AI16" s="83"/>
      <c r="AJ16" s="83"/>
      <c r="AK16" s="83"/>
    </row>
    <row r="17" spans="1:37" x14ac:dyDescent="0.25">
      <c r="A17" s="83"/>
      <c r="B17" s="107"/>
      <c r="C17" s="107"/>
      <c r="D17" s="107"/>
      <c r="E17" s="83"/>
      <c r="F17" s="83"/>
      <c r="G17" s="83"/>
      <c r="H17" s="83"/>
      <c r="I17" s="83"/>
      <c r="J17" s="83"/>
      <c r="K17" s="83"/>
      <c r="L17" s="83"/>
      <c r="M17" s="83"/>
      <c r="N17" s="83"/>
      <c r="O17" s="83"/>
      <c r="P17" s="83"/>
      <c r="Q17" s="83"/>
      <c r="R17" s="83"/>
      <c r="S17" s="83"/>
      <c r="T17" s="83"/>
      <c r="U17" s="83"/>
      <c r="V17" s="83"/>
      <c r="W17" s="83"/>
      <c r="X17" s="83"/>
      <c r="Y17" s="83"/>
      <c r="Z17" s="83"/>
      <c r="AA17" s="83"/>
      <c r="AB17" s="83"/>
      <c r="AC17" s="83"/>
      <c r="AD17" s="83"/>
      <c r="AE17" s="83"/>
      <c r="AF17" s="83"/>
      <c r="AG17" s="83"/>
      <c r="AH17" s="83"/>
      <c r="AI17" s="83"/>
      <c r="AJ17" s="83"/>
      <c r="AK17" s="83"/>
    </row>
    <row r="18" spans="1:37" x14ac:dyDescent="0.25">
      <c r="A18" s="83"/>
      <c r="B18" s="107"/>
      <c r="C18" s="107"/>
      <c r="D18" s="107"/>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row>
    <row r="19" spans="1:37" x14ac:dyDescent="0.25">
      <c r="A19" s="83"/>
      <c r="B19" s="83"/>
      <c r="C19" s="83"/>
      <c r="D19" s="83"/>
      <c r="E19" s="83"/>
      <c r="F19" s="83"/>
      <c r="G19" s="83"/>
      <c r="H19" s="83"/>
      <c r="I19" s="83"/>
      <c r="J19" s="83"/>
      <c r="K19" s="83"/>
      <c r="L19" s="83"/>
      <c r="M19" s="83"/>
      <c r="N19" s="83"/>
      <c r="O19" s="83"/>
      <c r="P19" s="83"/>
      <c r="Q19" s="83"/>
      <c r="R19" s="83"/>
      <c r="S19" s="83"/>
      <c r="T19" s="83"/>
      <c r="U19" s="83"/>
      <c r="V19" s="83"/>
      <c r="W19" s="83"/>
      <c r="X19" s="83"/>
      <c r="Y19" s="83"/>
      <c r="Z19" s="83"/>
      <c r="AA19" s="83"/>
      <c r="AB19" s="83"/>
      <c r="AC19" s="83"/>
      <c r="AD19" s="83"/>
      <c r="AE19" s="83"/>
      <c r="AF19" s="83"/>
      <c r="AG19" s="83"/>
      <c r="AH19" s="83"/>
      <c r="AI19" s="83"/>
      <c r="AJ19" s="83"/>
      <c r="AK19" s="83"/>
    </row>
    <row r="20" spans="1:37" x14ac:dyDescent="0.25">
      <c r="A20" s="83"/>
      <c r="B20" s="83"/>
      <c r="C20" s="83"/>
      <c r="D20" s="83"/>
      <c r="E20" s="83"/>
      <c r="F20" s="83"/>
      <c r="G20" s="83"/>
      <c r="H20" s="83"/>
      <c r="I20" s="83"/>
      <c r="J20" s="83"/>
      <c r="K20" s="83"/>
      <c r="L20" s="83"/>
      <c r="M20" s="83"/>
      <c r="N20" s="83"/>
      <c r="O20" s="83"/>
      <c r="P20" s="83"/>
      <c r="Q20" s="83"/>
      <c r="R20" s="83"/>
      <c r="S20" s="83"/>
      <c r="T20" s="83"/>
      <c r="U20" s="83"/>
      <c r="V20" s="83"/>
      <c r="W20" s="83"/>
      <c r="X20" s="83"/>
      <c r="Y20" s="83"/>
      <c r="Z20" s="83"/>
      <c r="AA20" s="83"/>
      <c r="AB20" s="83"/>
      <c r="AC20" s="83"/>
      <c r="AD20" s="83"/>
      <c r="AE20" s="83"/>
      <c r="AF20" s="83"/>
      <c r="AG20" s="83"/>
      <c r="AH20" s="83"/>
      <c r="AI20" s="83"/>
      <c r="AJ20" s="83"/>
      <c r="AK20" s="83"/>
    </row>
    <row r="21" spans="1:37" x14ac:dyDescent="0.25">
      <c r="A21" s="83"/>
      <c r="B21" s="83"/>
      <c r="C21" s="83"/>
      <c r="D21" s="83"/>
      <c r="E21" s="83"/>
      <c r="F21" s="83"/>
      <c r="G21" s="83"/>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row>
    <row r="22" spans="1:37" x14ac:dyDescent="0.25">
      <c r="A22" s="83"/>
      <c r="B22" s="83"/>
      <c r="C22" s="83"/>
      <c r="D22" s="83"/>
      <c r="E22" s="83"/>
      <c r="F22" s="83"/>
      <c r="G22" s="83"/>
      <c r="H22" s="83"/>
      <c r="I22" s="83"/>
      <c r="J22" s="83"/>
      <c r="K22" s="83"/>
      <c r="L22" s="83"/>
      <c r="M22" s="83"/>
      <c r="N22" s="83"/>
      <c r="O22" s="83"/>
      <c r="P22" s="83"/>
      <c r="Q22" s="83"/>
      <c r="R22" s="83"/>
      <c r="S22" s="83"/>
      <c r="T22" s="83"/>
      <c r="U22" s="83"/>
      <c r="V22" s="83"/>
      <c r="W22" s="83"/>
      <c r="X22" s="83"/>
      <c r="Y22" s="83"/>
      <c r="Z22" s="83"/>
      <c r="AA22" s="83"/>
      <c r="AB22" s="83"/>
      <c r="AC22" s="83"/>
      <c r="AD22" s="83"/>
      <c r="AE22" s="83"/>
      <c r="AF22" s="83"/>
      <c r="AG22" s="83"/>
      <c r="AH22" s="83"/>
      <c r="AI22" s="83"/>
      <c r="AJ22" s="83"/>
      <c r="AK22" s="83"/>
    </row>
    <row r="23" spans="1:37" x14ac:dyDescent="0.25">
      <c r="A23" s="83"/>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row>
    <row r="24" spans="1:37" x14ac:dyDescent="0.25">
      <c r="A24" s="83"/>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row>
    <row r="25" spans="1:37" x14ac:dyDescent="0.25">
      <c r="A25" s="83"/>
      <c r="B25" s="83"/>
      <c r="C25" s="83"/>
      <c r="D25" s="83"/>
      <c r="E25" s="83"/>
      <c r="F25" s="83"/>
      <c r="G25" s="83"/>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row>
    <row r="26" spans="1:37" x14ac:dyDescent="0.25">
      <c r="A26" s="83"/>
      <c r="B26" s="83"/>
      <c r="C26" s="83"/>
      <c r="D26" s="83"/>
      <c r="E26" s="83"/>
      <c r="F26" s="83"/>
      <c r="G26" s="83"/>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row>
    <row r="27" spans="1:37" x14ac:dyDescent="0.25">
      <c r="A27" s="83"/>
      <c r="B27" s="83"/>
      <c r="C27" s="83"/>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row>
    <row r="28" spans="1:37" x14ac:dyDescent="0.25">
      <c r="A28" s="83"/>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row>
    <row r="29" spans="1:37" x14ac:dyDescent="0.25">
      <c r="A29" s="83"/>
      <c r="B29" s="83"/>
      <c r="C29" s="83"/>
      <c r="D29" s="83"/>
      <c r="E29" s="83"/>
      <c r="F29" s="83"/>
      <c r="G29" s="83"/>
      <c r="H29" s="83"/>
      <c r="I29" s="83"/>
      <c r="J29" s="83"/>
      <c r="K29" s="83"/>
      <c r="L29" s="83"/>
      <c r="M29" s="83"/>
      <c r="N29" s="83"/>
      <c r="O29" s="83"/>
      <c r="P29" s="83"/>
      <c r="Q29" s="83"/>
      <c r="R29" s="83"/>
      <c r="S29" s="83"/>
      <c r="T29" s="83"/>
      <c r="U29" s="83"/>
      <c r="V29" s="83"/>
      <c r="W29" s="83"/>
      <c r="X29" s="83"/>
      <c r="Y29" s="83"/>
      <c r="Z29" s="83"/>
      <c r="AA29" s="83"/>
      <c r="AB29" s="83"/>
      <c r="AC29" s="83"/>
      <c r="AD29" s="83"/>
      <c r="AE29" s="83"/>
      <c r="AF29" s="83"/>
      <c r="AG29" s="83"/>
      <c r="AH29" s="83"/>
      <c r="AI29" s="83"/>
      <c r="AJ29" s="83"/>
      <c r="AK29" s="83"/>
    </row>
    <row r="30" spans="1:37" x14ac:dyDescent="0.25">
      <c r="A30" s="83"/>
      <c r="B30" s="83"/>
      <c r="C30" s="83"/>
      <c r="D30" s="83"/>
      <c r="E30" s="83"/>
      <c r="F30" s="83"/>
      <c r="G30" s="83"/>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row>
    <row r="31" spans="1:37" x14ac:dyDescent="0.25">
      <c r="A31" s="83"/>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row>
    <row r="32" spans="1:37" x14ac:dyDescent="0.25">
      <c r="A32" s="83"/>
      <c r="B32" s="83"/>
      <c r="C32" s="83"/>
      <c r="D32" s="83"/>
      <c r="E32" s="83"/>
      <c r="F32" s="83"/>
      <c r="G32" s="83"/>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row>
    <row r="33" spans="1:31" x14ac:dyDescent="0.25">
      <c r="A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row>
    <row r="34" spans="1:31" x14ac:dyDescent="0.25">
      <c r="A34" s="83"/>
      <c r="E34" s="83"/>
      <c r="F34" s="83"/>
      <c r="G34" s="83"/>
      <c r="H34" s="83"/>
      <c r="I34" s="83"/>
      <c r="J34" s="83"/>
      <c r="K34" s="83"/>
      <c r="L34" s="83"/>
      <c r="M34" s="83"/>
      <c r="N34" s="83"/>
      <c r="O34" s="83"/>
      <c r="P34" s="83"/>
      <c r="Q34" s="83"/>
      <c r="R34" s="83"/>
      <c r="S34" s="83"/>
      <c r="T34" s="83"/>
      <c r="U34" s="83"/>
      <c r="V34" s="83"/>
      <c r="W34" s="83"/>
      <c r="X34" s="83"/>
      <c r="Y34" s="83"/>
      <c r="Z34" s="83"/>
      <c r="AA34" s="83"/>
      <c r="AB34" s="83"/>
      <c r="AC34" s="83"/>
      <c r="AD34" s="83"/>
      <c r="AE34" s="83"/>
    </row>
    <row r="35" spans="1:31" x14ac:dyDescent="0.25">
      <c r="A35" s="83"/>
    </row>
    <row r="36" spans="1:31" x14ac:dyDescent="0.25">
      <c r="A36" s="83"/>
    </row>
    <row r="37" spans="1:31" x14ac:dyDescent="0.25">
      <c r="A37" s="83"/>
    </row>
    <row r="38" spans="1:31" x14ac:dyDescent="0.25">
      <c r="A38" s="83"/>
    </row>
    <row r="39" spans="1:31" x14ac:dyDescent="0.25">
      <c r="A39" s="83"/>
    </row>
    <row r="40" spans="1:31" x14ac:dyDescent="0.25">
      <c r="A40" s="83"/>
    </row>
    <row r="41" spans="1:31" x14ac:dyDescent="0.25">
      <c r="A41" s="83"/>
    </row>
    <row r="42" spans="1:31" x14ac:dyDescent="0.25">
      <c r="A42" s="83"/>
    </row>
    <row r="43" spans="1:31" x14ac:dyDescent="0.25">
      <c r="A43" s="83"/>
    </row>
    <row r="44" spans="1:31" x14ac:dyDescent="0.25">
      <c r="A44" s="83"/>
    </row>
    <row r="45" spans="1:31" x14ac:dyDescent="0.25">
      <c r="A45" s="83"/>
    </row>
    <row r="46" spans="1:31" x14ac:dyDescent="0.25">
      <c r="A46" s="83"/>
    </row>
    <row r="47" spans="1:31" x14ac:dyDescent="0.25">
      <c r="A47" s="83"/>
    </row>
    <row r="48" spans="1:31" x14ac:dyDescent="0.25">
      <c r="A48" s="83"/>
    </row>
    <row r="49" spans="1:1" x14ac:dyDescent="0.25">
      <c r="A49" s="83"/>
    </row>
    <row r="50" spans="1:1" x14ac:dyDescent="0.25">
      <c r="A50" s="83"/>
    </row>
    <row r="51" spans="1:1" x14ac:dyDescent="0.25">
      <c r="A51" s="83"/>
    </row>
    <row r="52" spans="1:1" x14ac:dyDescent="0.25">
      <c r="A52" s="83"/>
    </row>
    <row r="53" spans="1:1" x14ac:dyDescent="0.25">
      <c r="A53" s="83"/>
    </row>
    <row r="54" spans="1:1" x14ac:dyDescent="0.25">
      <c r="A54" s="83"/>
    </row>
    <row r="55" spans="1:1" x14ac:dyDescent="0.25">
      <c r="A55" s="83"/>
    </row>
  </sheetData>
  <mergeCells count="1">
    <mergeCell ref="B1:D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BP72"/>
  <sheetViews>
    <sheetView topLeftCell="W10" zoomScale="89" zoomScaleNormal="89" workbookViewId="0">
      <selection activeCell="AG10" sqref="AG10:AH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318</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319</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328</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132</v>
      </c>
      <c r="C10" s="218" t="s">
        <v>226</v>
      </c>
      <c r="D10" s="218" t="s">
        <v>227</v>
      </c>
      <c r="E10" s="230" t="s">
        <v>263</v>
      </c>
      <c r="F10" s="218" t="s">
        <v>123</v>
      </c>
      <c r="G10" s="221">
        <v>24</v>
      </c>
      <c r="H10" s="224" t="str">
        <f>IF(G10&lt;=0,"",IF(G10&lt;=2,"Muy Baja",IF(G10&lt;=24,"Baja",IF(G10&lt;=500,"Media",IF(G10&lt;=5000,"Alta","Muy Alta")))))</f>
        <v>Baja</v>
      </c>
      <c r="I10" s="212">
        <f>IF(H10="","",IF(H10="Muy Baja",0.2,IF(H10="Baja",0.4,IF(H10="Media",0.6,IF(H10="Alta",0.8,IF(H10="Muy Alta",1,))))))</f>
        <v>0.4</v>
      </c>
      <c r="J10" s="227" t="s">
        <v>155</v>
      </c>
      <c r="K10" s="212" t="str">
        <f>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4" t="str">
        <f>IF(OR(K10='Tabla Impacto'!$C$11,K10='Tabla Impacto'!$D$11),"Leve",IF(OR(K10='Tabla Impacto'!$C$12,K10='Tabla Impacto'!$D$12),"Menor",IF(OR(K10='Tabla Impacto'!$C$13,K10='Tabla Impacto'!$D$13),"Moderado",IF(OR(K10='Tabla Impacto'!$C$14,K10='Tabla Impacto'!$D$14),"Mayor",IF(OR(K10='Tabla Impacto'!$C$15,K10='Tabla Impacto'!$D$15),"Catastrófico","")))))</f>
        <v>Moderado</v>
      </c>
      <c r="M10" s="212">
        <f>IF(L10="","",IF(L10="Leve",0.2,IF(L10="Menor",0.4,IF(L10="Moderado",0.6,IF(L10="Mayor",0.8,IF(L10="Catastrófico",1,))))))</f>
        <v>0.6</v>
      </c>
      <c r="N10" s="209"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228</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IFERROR(IF(AB10="","",IF(AB10&lt;=0.2,"Leve",IF(AB10&lt;=0.4,"Menor",IF(AB10&lt;=0.6,"Moderado",IF(AB10&lt;=0.8,"Mayor","Catastrófico"))))),"")</f>
        <v>Moderado</v>
      </c>
      <c r="AB10" s="130">
        <f>IFERROR(IF(Q10="Impacto",(M10-(+M10*T10)),IF(Q10="Probabilidad",M10,"")),"")</f>
        <v>0.6</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390</v>
      </c>
      <c r="AF10" s="133" t="s">
        <v>264</v>
      </c>
      <c r="AG10" s="135">
        <v>46022</v>
      </c>
      <c r="AH10" s="135">
        <v>45783</v>
      </c>
      <c r="AI10" s="133" t="s">
        <v>391</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IF(NOT(ISERROR(MATCH(J11,_xlfn.ANCHORARRAY(E22),0))),I24&amp;"Por favor no seleccionar los criterios de impacto",J11)</f>
        <v>0</v>
      </c>
      <c r="L11" s="225"/>
      <c r="M11" s="213"/>
      <c r="N11" s="210"/>
      <c r="O11" s="123">
        <v>2</v>
      </c>
      <c r="P11" s="136" t="s">
        <v>298</v>
      </c>
      <c r="Q11" s="125" t="str">
        <f>IF(OR(R11="Preventivo",R11="Detectivo"),"Probabilidad",IF(R11="Correctivo","Impacto",""))</f>
        <v>Impacto</v>
      </c>
      <c r="R11" s="126" t="s">
        <v>16</v>
      </c>
      <c r="S11" s="126" t="s">
        <v>9</v>
      </c>
      <c r="T11" s="127" t="str">
        <f t="shared" ref="T11:T15" si="0">IF(AND(R11="Preventivo",S11="Automático"),"50%",IF(AND(R11="Preventivo",S11="Manual"),"40%",IF(AND(R11="Detectivo",S11="Automático"),"40%",IF(AND(R11="Detectivo",S11="Manual"),"30%",IF(AND(R11="Correctivo",S11="Automático"),"35%",IF(AND(R11="Correctivo",S11="Manual"),"25%",""))))))</f>
        <v>25%</v>
      </c>
      <c r="U11" s="126" t="s">
        <v>19</v>
      </c>
      <c r="V11" s="126" t="s">
        <v>23</v>
      </c>
      <c r="W11" s="126" t="s">
        <v>119</v>
      </c>
      <c r="X11" s="128">
        <f>IFERROR(IF(AND(Q10="Probabilidad",Q11="Probabilidad"),(Z10-(+Z10*T11)),IF(Q11="Probabilidad",(I10-(+I10*T11)),IF(Q11="Impacto",Z10,""))),"")</f>
        <v>0.24</v>
      </c>
      <c r="Y11" s="129" t="str">
        <f t="shared" ref="Y11:Y69" si="1">IFERROR(IF(X11="","",IF(X11&lt;=0.2,"Muy Baja",IF(X11&lt;=0.4,"Baja",IF(X11&lt;=0.6,"Media",IF(X11&lt;=0.8,"Alta","Muy Alta"))))),"")</f>
        <v>Baja</v>
      </c>
      <c r="Z11" s="130">
        <f t="shared" ref="Z11:Z15" si="2">+X11</f>
        <v>0.24</v>
      </c>
      <c r="AA11" s="129" t="str">
        <f t="shared" ref="AA11:AA69" si="3">IFERROR(IF(AB11="","",IF(AB11&lt;=0.2,"Leve",IF(AB11&lt;=0.4,"Menor",IF(AB11&lt;=0.6,"Moderado",IF(AB11&lt;=0.8,"Mayor","Catastrófico"))))),"")</f>
        <v>Moderado</v>
      </c>
      <c r="AB11" s="130">
        <f>IFERROR(IF(AND(Q10="Impacto",Q11="Impacto"),(AB10-(+AB10*T11)),IF(Q11="Impacto",($M$10-(+$M$10*T11)),IF(Q11="Probabilidad",AB10,""))),"")</f>
        <v>0.44999999999999996</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365</v>
      </c>
      <c r="AF11" s="133" t="s">
        <v>264</v>
      </c>
      <c r="AG11" s="135">
        <v>46022</v>
      </c>
      <c r="AH11" s="135">
        <v>45783</v>
      </c>
      <c r="AI11" s="133" t="s">
        <v>373</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t="s">
        <v>132</v>
      </c>
      <c r="C16" s="218" t="s">
        <v>215</v>
      </c>
      <c r="D16" s="218" t="s">
        <v>217</v>
      </c>
      <c r="E16" s="230" t="s">
        <v>216</v>
      </c>
      <c r="F16" s="218" t="s">
        <v>123</v>
      </c>
      <c r="G16" s="221">
        <v>12</v>
      </c>
      <c r="H16" s="224" t="str">
        <f>IF(G16&lt;=0,"",IF(G16&lt;=2,"Muy Baja",IF(G16&lt;=24,"Baja",IF(G16&lt;=500,"Media",IF(G16&lt;=5000,"Alta","Muy Alta")))))</f>
        <v>Baja</v>
      </c>
      <c r="I16" s="212">
        <f>IF(H16="","",IF(H16="Muy Baja",0.2,IF(H16="Baja",0.4,IF(H16="Media",0.6,IF(H16="Alta",0.8,IF(H16="Muy Alta",1,))))))</f>
        <v>0.4</v>
      </c>
      <c r="J16" s="227" t="s">
        <v>155</v>
      </c>
      <c r="K16" s="212" t="str">
        <f>IF(NOT(ISERROR(MATCH(J16,'Tabla Impacto'!$B$221:$B$223,0))),'Tabla Impacto'!$F$223&amp;"Por favor no seleccionar los criterios de impacto(Afectación Económica o presupuestal y Pérdida Reputacional)",J16)</f>
        <v xml:space="preserve">     El riesgo afecta la imagen de la entidad con algunos usuarios de relevancia frente al logro de los objetivos</v>
      </c>
      <c r="L16" s="224" t="str">
        <f>IF(OR(K16='Tabla Impacto'!$C$11,K16='Tabla Impacto'!$D$11),"Leve",IF(OR(K16='Tabla Impacto'!$C$12,K16='Tabla Impacto'!$D$12),"Menor",IF(OR(K16='Tabla Impacto'!$C$13,K16='Tabla Impacto'!$D$13),"Moderado",IF(OR(K16='Tabla Impacto'!$C$14,K16='Tabla Impacto'!$D$14),"Mayor",IF(OR(K16='Tabla Impacto'!$C$15,K16='Tabla Impacto'!$D$15),"Catastrófico","")))))</f>
        <v>Moderado</v>
      </c>
      <c r="M16" s="212">
        <f>IF(L16="","",IF(L16="Leve",0.2,IF(L16="Menor",0.4,IF(L16="Moderado",0.6,IF(L16="Mayor",0.8,IF(L16="Catastrófico",1,))))))</f>
        <v>0.6</v>
      </c>
      <c r="N16" s="209"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123">
        <v>1</v>
      </c>
      <c r="P16" s="124" t="s">
        <v>219</v>
      </c>
      <c r="Q16" s="125" t="str">
        <f>IF(OR(R16="Preventivo",R16="Detectivo"),"Probabilidad",IF(R16="Correctivo","Impacto",""))</f>
        <v>Probabilidad</v>
      </c>
      <c r="R16" s="126" t="s">
        <v>14</v>
      </c>
      <c r="S16" s="126" t="s">
        <v>9</v>
      </c>
      <c r="T16" s="127" t="str">
        <f>IF(AND(R16="Preventivo",S16="Automático"),"50%",IF(AND(R16="Preventivo",S16="Manual"),"40%",IF(AND(R16="Detectivo",S16="Automático"),"40%",IF(AND(R16="Detectivo",S16="Manual"),"30%",IF(AND(R16="Correctivo",S16="Automático"),"35%",IF(AND(R16="Correctivo",S16="Manual"),"25%",""))))))</f>
        <v>40%</v>
      </c>
      <c r="U16" s="126" t="s">
        <v>19</v>
      </c>
      <c r="V16" s="126" t="s">
        <v>22</v>
      </c>
      <c r="W16" s="126" t="s">
        <v>119</v>
      </c>
      <c r="X16" s="128">
        <f>IFERROR(IF(Q16="Probabilidad",(I16-(+I16*T16)),IF(Q16="Impacto",I16,"")),"")</f>
        <v>0.24</v>
      </c>
      <c r="Y16" s="129" t="str">
        <f>IFERROR(IF(X16="","",IF(X16&lt;=0.2,"Muy Baja",IF(X16&lt;=0.4,"Baja",IF(X16&lt;=0.6,"Media",IF(X16&lt;=0.8,"Alta","Muy Alta"))))),"")</f>
        <v>Baja</v>
      </c>
      <c r="Z16" s="130">
        <f>+X16</f>
        <v>0.24</v>
      </c>
      <c r="AA16" s="129" t="str">
        <f>IFERROR(IF(AB16="","",IF(AB16&lt;=0.2,"Leve",IF(AB16&lt;=0.4,"Menor",IF(AB16&lt;=0.6,"Moderado",IF(AB16&lt;=0.8,"Mayor","Catastrófico"))))),"")</f>
        <v>Moderado</v>
      </c>
      <c r="AB16" s="130">
        <f>IFERROR(IF(Q16="Impacto",(M16-(+M16*T16)),IF(Q16="Probabilidad",M16,"")),"")</f>
        <v>0.6</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Moderado</v>
      </c>
      <c r="AD16" s="132" t="s">
        <v>136</v>
      </c>
      <c r="AE16" s="133" t="s">
        <v>220</v>
      </c>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19"/>
      <c r="E17" s="231"/>
      <c r="F17" s="219"/>
      <c r="G17" s="222"/>
      <c r="H17" s="225"/>
      <c r="I17" s="213"/>
      <c r="J17" s="228"/>
      <c r="K17" s="213">
        <f>IF(NOT(ISERROR(MATCH(J17,_xlfn.ANCHORARRAY(E28),0))),I30&amp;"Por favor no seleccionar los criterios de impacto",J17)</f>
        <v>0</v>
      </c>
      <c r="L17" s="225"/>
      <c r="M17" s="213"/>
      <c r="N17" s="210"/>
      <c r="O17" s="123">
        <v>2</v>
      </c>
      <c r="P17" s="124" t="s">
        <v>218</v>
      </c>
      <c r="Q17" s="125" t="str">
        <f>IF(OR(R17="Preventivo",R17="Detectivo"),"Probabilidad",IF(R17="Correctivo","Impacto",""))</f>
        <v>Impacto</v>
      </c>
      <c r="R17" s="126" t="s">
        <v>16</v>
      </c>
      <c r="S17" s="126" t="s">
        <v>9</v>
      </c>
      <c r="T17" s="127" t="str">
        <f t="shared" ref="T17:T21" si="8">IF(AND(R17="Preventivo",S17="Automático"),"50%",IF(AND(R17="Preventivo",S17="Manual"),"40%",IF(AND(R17="Detectivo",S17="Automático"),"40%",IF(AND(R17="Detectivo",S17="Manual"),"30%",IF(AND(R17="Correctivo",S17="Automático"),"35%",IF(AND(R17="Correctivo",S17="Manual"),"25%",""))))))</f>
        <v>25%</v>
      </c>
      <c r="U17" s="126" t="s">
        <v>19</v>
      </c>
      <c r="V17" s="126" t="s">
        <v>23</v>
      </c>
      <c r="W17" s="126" t="s">
        <v>119</v>
      </c>
      <c r="X17" s="128">
        <f>IFERROR(IF(AND(Q16="Probabilidad",Q17="Probabilidad"),(Z16-(+Z16*T17)),IF(Q17="Probabilidad",(I16-(+I16*T17)),IF(Q17="Impacto",Z16,""))),"")</f>
        <v>0.24</v>
      </c>
      <c r="Y17" s="129" t="str">
        <f t="shared" si="1"/>
        <v>Baja</v>
      </c>
      <c r="Z17" s="130">
        <f t="shared" ref="Z17:Z21" si="9">+X17</f>
        <v>0.24</v>
      </c>
      <c r="AA17" s="129" t="str">
        <f t="shared" si="3"/>
        <v>Moderado</v>
      </c>
      <c r="AB17" s="130">
        <f>IFERROR(IF(AND(Q16="Impacto",Q17="Impacto"),(AB10-(+AB10*T17)),IF(Q17="Impacto",($M$16-(+$M$16*T17)),IF(Q17="Probabilidad",AB10,""))),"")</f>
        <v>0.44999999999999996</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Moderado</v>
      </c>
      <c r="AD17" s="132" t="s">
        <v>136</v>
      </c>
      <c r="AE17" s="133" t="s">
        <v>214</v>
      </c>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19"/>
      <c r="E18" s="231"/>
      <c r="F18" s="219"/>
      <c r="G18" s="222"/>
      <c r="H18" s="225"/>
      <c r="I18" s="213"/>
      <c r="J18" s="228"/>
      <c r="K18" s="213">
        <f>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19"/>
      <c r="E19" s="231"/>
      <c r="F19" s="219"/>
      <c r="G19" s="222"/>
      <c r="H19" s="225"/>
      <c r="I19" s="213"/>
      <c r="J19" s="228"/>
      <c r="K19" s="213">
        <f>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19"/>
      <c r="E20" s="231"/>
      <c r="F20" s="219"/>
      <c r="G20" s="222"/>
      <c r="H20" s="225"/>
      <c r="I20" s="213"/>
      <c r="J20" s="228"/>
      <c r="K20" s="213">
        <f>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20"/>
      <c r="E21" s="232"/>
      <c r="F21" s="220"/>
      <c r="G21" s="223"/>
      <c r="H21" s="226"/>
      <c r="I21" s="214"/>
      <c r="J21" s="229"/>
      <c r="K21" s="214">
        <f>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IF(NOT(ISERROR(MATCH(J22,'Tabla Impacto'!$B$221:$B$223,0))),'Tabla Impacto'!$F$223&amp;"Por favor no seleccionar los criterios de impacto(Afectación Económica o presupuestal y Pérdida Reputacional)",J22)</f>
        <v>0</v>
      </c>
      <c r="L22" s="224" t="str">
        <f>IF(OR(K22='Tabla Impacto'!$C$11,K22='Tabla Impacto'!$D$11),"Leve",IF(OR(K22='Tabla Impacto'!$C$12,K22='Tabla Impacto'!$D$12),"Menor",IF(OR(K22='Tabla Impacto'!$C$13,K22='Tabla Impacto'!$D$13),"Moderado",IF(OR(K22='Tabla Impacto'!$C$14,K22='Tabla Impacto'!$D$14),"Mayor",IF(OR(K22='Tabla Impacto'!$C$15,K22='Tabla Impacto'!$D$15),"Catastrófico","")))))</f>
        <v/>
      </c>
      <c r="M22" s="212" t="str">
        <f>IF(L22="","",IF(L22="Leve",0.2,IF(L22="Menor",0.4,IF(L22="Moderado",0.6,IF(L22="Mayor",0.8,IF(L22="Catastrófico",1,))))))</f>
        <v/>
      </c>
      <c r="N22" s="209"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IF(NOT(ISERROR(MATCH(J28,'Tabla Impacto'!$B$221:$B$223,0))),'Tabla Impacto'!$F$223&amp;"Por favor no seleccionar los criterios de impacto(Afectación Económica o presupuestal y Pérdida Reputacional)",J28)</f>
        <v>0</v>
      </c>
      <c r="L28" s="224" t="str">
        <f>IF(OR(K28='Tabla Impacto'!$C$11,K28='Tabla Impacto'!$D$11),"Leve",IF(OR(K28='Tabla Impacto'!$C$12,K28='Tabla Impacto'!$D$12),"Menor",IF(OR(K28='Tabla Impacto'!$C$13,K28='Tabla Impacto'!$D$13),"Moderado",IF(OR(K28='Tabla Impacto'!$C$14,K28='Tabla Impacto'!$D$14),"Mayor",IF(OR(K28='Tabla Impacto'!$C$15,K28='Tabla Impacto'!$D$15),"Catastrófico","")))))</f>
        <v/>
      </c>
      <c r="M28" s="212" t="str">
        <f>IF(L28="","",IF(L28="Leve",0.2,IF(L28="Menor",0.4,IF(L28="Moderado",0.6,IF(L28="Mayor",0.8,IF(L28="Catastrófico",1,))))))</f>
        <v/>
      </c>
      <c r="N28" s="209"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IF(NOT(ISERROR(MATCH(J34,'Tabla Impacto'!$B$221:$B$223,0))),'Tabla Impacto'!$F$223&amp;"Por favor no seleccionar los criterios de impacto(Afectación Económica o presupuestal y Pérdida Reputacional)",J34)</f>
        <v>0</v>
      </c>
      <c r="L34" s="224" t="str">
        <f>IF(OR(K34='Tabla Impacto'!$C$11,K34='Tabla Impacto'!$D$11),"Leve",IF(OR(K34='Tabla Impacto'!$C$12,K34='Tabla Impacto'!$D$12),"Menor",IF(OR(K34='Tabla Impacto'!$C$13,K34='Tabla Impacto'!$D$13),"Moderado",IF(OR(K34='Tabla Impacto'!$C$14,K34='Tabla Impacto'!$D$14),"Mayor",IF(OR(K34='Tabla Impacto'!$C$15,K34='Tabla Impacto'!$D$15),"Catastrófico","")))))</f>
        <v/>
      </c>
      <c r="M34" s="212" t="str">
        <f>IF(L34="","",IF(L34="Leve",0.2,IF(L34="Menor",0.4,IF(L34="Moderado",0.6,IF(L34="Mayor",0.8,IF(L34="Catastrófico",1,))))))</f>
        <v/>
      </c>
      <c r="N34" s="209"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IF(NOT(ISERROR(MATCH(J40,'Tabla Impacto'!$B$221:$B$223,0))),'Tabla Impacto'!$F$223&amp;"Por favor no seleccionar los criterios de impacto(Afectación Económica o presupuestal y Pérdida Reputacional)",J40)</f>
        <v>0</v>
      </c>
      <c r="L40" s="224" t="str">
        <f>IF(OR(K40='Tabla Impacto'!$C$11,K40='Tabla Impacto'!$D$11),"Leve",IF(OR(K40='Tabla Impacto'!$C$12,K40='Tabla Impacto'!$D$12),"Menor",IF(OR(K40='Tabla Impacto'!$C$13,K40='Tabla Impacto'!$D$13),"Moderado",IF(OR(K40='Tabla Impacto'!$C$14,K40='Tabla Impacto'!$D$14),"Mayor",IF(OR(K40='Tabla Impacto'!$C$15,K40='Tabla Impacto'!$D$15),"Catastrófico","")))))</f>
        <v/>
      </c>
      <c r="M40" s="212" t="str">
        <f>IF(L40="","",IF(L40="Leve",0.2,IF(L40="Menor",0.4,IF(L40="Moderado",0.6,IF(L40="Mayor",0.8,IF(L40="Catastrófico",1,))))))</f>
        <v/>
      </c>
      <c r="N40" s="209"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IF(NOT(ISERROR(MATCH(J46,'Tabla Impacto'!$B$221:$B$223,0))),'Tabla Impacto'!$F$223&amp;"Por favor no seleccionar los criterios de impacto(Afectación Económica o presupuestal y Pérdida Reputacional)",J46)</f>
        <v>0</v>
      </c>
      <c r="L46" s="224" t="str">
        <f>IF(OR(K46='Tabla Impacto'!$C$11,K46='Tabla Impacto'!$D$11),"Leve",IF(OR(K46='Tabla Impacto'!$C$12,K46='Tabla Impacto'!$D$12),"Menor",IF(OR(K46='Tabla Impacto'!$C$13,K46='Tabla Impacto'!$D$13),"Moderado",IF(OR(K46='Tabla Impacto'!$C$14,K46='Tabla Impacto'!$D$14),"Mayor",IF(OR(K46='Tabla Impacto'!$C$15,K46='Tabla Impacto'!$D$15),"Catastrófico","")))))</f>
        <v/>
      </c>
      <c r="M46" s="212" t="str">
        <f>IF(L46="","",IF(L46="Leve",0.2,IF(L46="Menor",0.4,IF(L46="Moderado",0.6,IF(L46="Mayor",0.8,IF(L46="Catastrófico",1,))))))</f>
        <v/>
      </c>
      <c r="N46" s="209"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IF(NOT(ISERROR(MATCH(J52,'Tabla Impacto'!$B$221:$B$223,0))),'Tabla Impacto'!$F$223&amp;"Por favor no seleccionar los criterios de impacto(Afectación Económica o presupuestal y Pérdida Reputacional)",J52)</f>
        <v>0</v>
      </c>
      <c r="L52" s="224" t="str">
        <f>IF(OR(K52='Tabla Impacto'!$C$11,K52='Tabla Impacto'!$D$11),"Leve",IF(OR(K52='Tabla Impacto'!$C$12,K52='Tabla Impacto'!$D$12),"Menor",IF(OR(K52='Tabla Impacto'!$C$13,K52='Tabla Impacto'!$D$13),"Moderado",IF(OR(K52='Tabla Impacto'!$C$14,K52='Tabla Impacto'!$D$14),"Mayor",IF(OR(K52='Tabla Impacto'!$C$15,K52='Tabla Impacto'!$D$15),"Catastrófico","")))))</f>
        <v/>
      </c>
      <c r="M52" s="212" t="str">
        <f>IF(L52="","",IF(L52="Leve",0.2,IF(L52="Menor",0.4,IF(L52="Moderado",0.6,IF(L52="Mayor",0.8,IF(L52="Catastrófico",1,))))))</f>
        <v/>
      </c>
      <c r="N52" s="209"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IF(NOT(ISERROR(MATCH(J58,'Tabla Impacto'!$B$221:$B$223,0))),'Tabla Impacto'!$F$223&amp;"Por favor no seleccionar los criterios de impacto(Afectación Económica o presupuestal y Pérdida Reputacional)",J58)</f>
        <v>0</v>
      </c>
      <c r="L58" s="224" t="str">
        <f>IF(OR(K58='Tabla Impacto'!$C$11,K58='Tabla Impacto'!$D$11),"Leve",IF(OR(K58='Tabla Impacto'!$C$12,K58='Tabla Impacto'!$D$12),"Menor",IF(OR(K58='Tabla Impacto'!$C$13,K58='Tabla Impacto'!$D$13),"Moderado",IF(OR(K58='Tabla Impacto'!$C$14,K58='Tabla Impacto'!$D$14),"Mayor",IF(OR(K58='Tabla Impacto'!$C$15,K58='Tabla Impacto'!$D$15),"Catastrófico","")))))</f>
        <v/>
      </c>
      <c r="M58" s="212" t="str">
        <f>IF(L58="","",IF(L58="Leve",0.2,IF(L58="Menor",0.4,IF(L58="Moderado",0.6,IF(L58="Mayor",0.8,IF(L58="Catastrófico",1,))))))</f>
        <v/>
      </c>
      <c r="N58" s="209"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IF(NOT(ISERROR(MATCH(J64,'Tabla Impacto'!$B$221:$B$223,0))),'Tabla Impacto'!$F$223&amp;"Por favor no seleccionar los criterios de impacto(Afectación Económica o presupuestal y Pérdida Reputacional)",J64)</f>
        <v>0</v>
      </c>
      <c r="L64" s="224" t="str">
        <f>IF(OR(K64='Tabla Impacto'!$C$11,K64='Tabla Impacto'!$D$11),"Leve",IF(OR(K64='Tabla Impacto'!$C$12,K64='Tabla Impacto'!$D$12),"Menor",IF(OR(K64='Tabla Impacto'!$C$13,K64='Tabla Impacto'!$D$13),"Moderado",IF(OR(K64='Tabla Impacto'!$C$14,K64='Tabla Impacto'!$D$14),"Mayor",IF(OR(K64='Tabla Impacto'!$C$15,K64='Tabla Impacto'!$D$15),"Catastrófico","")))))</f>
        <v/>
      </c>
      <c r="M64" s="212" t="str">
        <f>IF(L64="","",IF(L64="Leve",0.2,IF(L64="Menor",0.4,IF(L64="Moderado",0.6,IF(L64="Mayor",0.8,IF(L64="Catastrófico",1,))))))</f>
        <v/>
      </c>
      <c r="N64" s="209"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5">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M10:M15"/>
    <mergeCell ref="N10:N15"/>
    <mergeCell ref="A16:A21"/>
    <mergeCell ref="B16:B21"/>
    <mergeCell ref="C16:C21"/>
    <mergeCell ref="F16:F21"/>
    <mergeCell ref="G16:G21"/>
    <mergeCell ref="H16:H21"/>
    <mergeCell ref="G10:G15"/>
    <mergeCell ref="H10:H15"/>
    <mergeCell ref="I10:I15"/>
    <mergeCell ref="J10:J15"/>
    <mergeCell ref="K10:K15"/>
    <mergeCell ref="L10:L15"/>
    <mergeCell ref="D16:D21"/>
    <mergeCell ref="E16:E21"/>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1469" priority="231" operator="equal">
      <formula>"Muy Baja"</formula>
    </cfRule>
    <cfRule type="cellIs" dxfId="1468" priority="227" operator="equal">
      <formula>"Muy Alta"</formula>
    </cfRule>
    <cfRule type="cellIs" dxfId="1467" priority="230" operator="equal">
      <formula>"Baja"</formula>
    </cfRule>
    <cfRule type="cellIs" dxfId="1466" priority="229" operator="equal">
      <formula>"Media"</formula>
    </cfRule>
    <cfRule type="cellIs" dxfId="1465" priority="228" operator="equal">
      <formula>"Alta"</formula>
    </cfRule>
  </conditionalFormatting>
  <conditionalFormatting sqref="H22">
    <cfRule type="cellIs" dxfId="1464" priority="182" operator="equal">
      <formula>"Alta"</formula>
    </cfRule>
    <cfRule type="cellIs" dxfId="1463" priority="185" operator="equal">
      <formula>"Muy Baja"</formula>
    </cfRule>
    <cfRule type="cellIs" dxfId="1462" priority="181" operator="equal">
      <formula>"Muy Alta"</formula>
    </cfRule>
    <cfRule type="cellIs" dxfId="1461" priority="184" operator="equal">
      <formula>"Baja"</formula>
    </cfRule>
    <cfRule type="cellIs" dxfId="1460" priority="183" operator="equal">
      <formula>"Media"</formula>
    </cfRule>
  </conditionalFormatting>
  <conditionalFormatting sqref="H28">
    <cfRule type="cellIs" dxfId="1459" priority="162" operator="equal">
      <formula>"Muy Baja"</formula>
    </cfRule>
    <cfRule type="cellIs" dxfId="1458" priority="160" operator="equal">
      <formula>"Media"</formula>
    </cfRule>
    <cfRule type="cellIs" dxfId="1457" priority="158" operator="equal">
      <formula>"Muy Alta"</formula>
    </cfRule>
    <cfRule type="cellIs" dxfId="1456" priority="159" operator="equal">
      <formula>"Alta"</formula>
    </cfRule>
    <cfRule type="cellIs" dxfId="1455" priority="161" operator="equal">
      <formula>"Baja"</formula>
    </cfRule>
  </conditionalFormatting>
  <conditionalFormatting sqref="H34">
    <cfRule type="cellIs" dxfId="1454" priority="136" operator="equal">
      <formula>"Alta"</formula>
    </cfRule>
    <cfRule type="cellIs" dxfId="1453" priority="135" operator="equal">
      <formula>"Muy Alta"</formula>
    </cfRule>
    <cfRule type="cellIs" dxfId="1452" priority="137" operator="equal">
      <formula>"Media"</formula>
    </cfRule>
    <cfRule type="cellIs" dxfId="1451" priority="138" operator="equal">
      <formula>"Baja"</formula>
    </cfRule>
    <cfRule type="cellIs" dxfId="1450" priority="139" operator="equal">
      <formula>"Muy Baja"</formula>
    </cfRule>
  </conditionalFormatting>
  <conditionalFormatting sqref="H40">
    <cfRule type="cellIs" dxfId="1449" priority="112" operator="equal">
      <formula>"Muy Alta"</formula>
    </cfRule>
    <cfRule type="cellIs" dxfId="1448" priority="114" operator="equal">
      <formula>"Media"</formula>
    </cfRule>
    <cfRule type="cellIs" dxfId="1447" priority="116" operator="equal">
      <formula>"Muy Baja"</formula>
    </cfRule>
    <cfRule type="cellIs" dxfId="1446" priority="115" operator="equal">
      <formula>"Baja"</formula>
    </cfRule>
    <cfRule type="cellIs" dxfId="1445" priority="113" operator="equal">
      <formula>"Alta"</formula>
    </cfRule>
  </conditionalFormatting>
  <conditionalFormatting sqref="H46">
    <cfRule type="cellIs" dxfId="1444" priority="93" operator="equal">
      <formula>"Muy Baja"</formula>
    </cfRule>
    <cfRule type="cellIs" dxfId="1443" priority="89" operator="equal">
      <formula>"Muy Alta"</formula>
    </cfRule>
    <cfRule type="cellIs" dxfId="1442" priority="90" operator="equal">
      <formula>"Alta"</formula>
    </cfRule>
    <cfRule type="cellIs" dxfId="1441" priority="91" operator="equal">
      <formula>"Media"</formula>
    </cfRule>
    <cfRule type="cellIs" dxfId="1440" priority="92" operator="equal">
      <formula>"Baja"</formula>
    </cfRule>
  </conditionalFormatting>
  <conditionalFormatting sqref="H52">
    <cfRule type="cellIs" dxfId="1439" priority="66" operator="equal">
      <formula>"Muy Alta"</formula>
    </cfRule>
    <cfRule type="cellIs" dxfId="1438" priority="68" operator="equal">
      <formula>"Media"</formula>
    </cfRule>
    <cfRule type="cellIs" dxfId="1437" priority="69" operator="equal">
      <formula>"Baja"</formula>
    </cfRule>
    <cfRule type="cellIs" dxfId="1436" priority="70" operator="equal">
      <formula>"Muy Baja"</formula>
    </cfRule>
    <cfRule type="cellIs" dxfId="1435" priority="67" operator="equal">
      <formula>"Alta"</formula>
    </cfRule>
  </conditionalFormatting>
  <conditionalFormatting sqref="H58">
    <cfRule type="cellIs" dxfId="1434" priority="46" operator="equal">
      <formula>"Baja"</formula>
    </cfRule>
    <cfRule type="cellIs" dxfId="1433" priority="43" operator="equal">
      <formula>"Muy Alta"</formula>
    </cfRule>
    <cfRule type="cellIs" dxfId="1432" priority="44" operator="equal">
      <formula>"Alta"</formula>
    </cfRule>
    <cfRule type="cellIs" dxfId="1431" priority="45" operator="equal">
      <formula>"Media"</formula>
    </cfRule>
    <cfRule type="cellIs" dxfId="1430" priority="47" operator="equal">
      <formula>"Muy Baja"</formula>
    </cfRule>
  </conditionalFormatting>
  <conditionalFormatting sqref="H64">
    <cfRule type="cellIs" dxfId="1429" priority="24" operator="equal">
      <formula>"Muy Baja"</formula>
    </cfRule>
    <cfRule type="cellIs" dxfId="1428" priority="20" operator="equal">
      <formula>"Muy Alta"</formula>
    </cfRule>
    <cfRule type="cellIs" dxfId="1427" priority="23" operator="equal">
      <formula>"Baja"</formula>
    </cfRule>
    <cfRule type="cellIs" dxfId="1426" priority="22" operator="equal">
      <formula>"Media"</formula>
    </cfRule>
    <cfRule type="cellIs" dxfId="1425" priority="21" operator="equal">
      <formula>"Alta"</formula>
    </cfRule>
  </conditionalFormatting>
  <conditionalFormatting sqref="K10:K69">
    <cfRule type="containsText" dxfId="1424" priority="1" operator="containsText" text="❌">
      <formula>NOT(ISERROR(SEARCH("❌",K10)))</formula>
    </cfRule>
  </conditionalFormatting>
  <conditionalFormatting sqref="L10 L16 L22 L28 L34 L40 L46 L52 L58 L64">
    <cfRule type="cellIs" dxfId="1423" priority="226" operator="equal">
      <formula>"Leve"</formula>
    </cfRule>
    <cfRule type="cellIs" dxfId="1422" priority="222" operator="equal">
      <formula>"Catastrófico"</formula>
    </cfRule>
    <cfRule type="cellIs" dxfId="1421" priority="223" operator="equal">
      <formula>"Mayor"</formula>
    </cfRule>
    <cfRule type="cellIs" dxfId="1420" priority="224" operator="equal">
      <formula>"Moderado"</formula>
    </cfRule>
    <cfRule type="cellIs" dxfId="1419" priority="225" operator="equal">
      <formula>"Menor"</formula>
    </cfRule>
  </conditionalFormatting>
  <conditionalFormatting sqref="N10">
    <cfRule type="cellIs" dxfId="1418" priority="221" operator="equal">
      <formula>"Bajo"</formula>
    </cfRule>
    <cfRule type="cellIs" dxfId="1417" priority="218" operator="equal">
      <formula>"Extremo"</formula>
    </cfRule>
    <cfRule type="cellIs" dxfId="1416" priority="219" operator="equal">
      <formula>"Alto"</formula>
    </cfRule>
    <cfRule type="cellIs" dxfId="1415" priority="220" operator="equal">
      <formula>"Moderado"</formula>
    </cfRule>
  </conditionalFormatting>
  <conditionalFormatting sqref="N16">
    <cfRule type="cellIs" dxfId="1414" priority="200" operator="equal">
      <formula>"Extremo"</formula>
    </cfRule>
    <cfRule type="cellIs" dxfId="1413" priority="203" operator="equal">
      <formula>"Bajo"</formula>
    </cfRule>
    <cfRule type="cellIs" dxfId="1412" priority="202" operator="equal">
      <formula>"Moderado"</formula>
    </cfRule>
    <cfRule type="cellIs" dxfId="1411" priority="201" operator="equal">
      <formula>"Alto"</formula>
    </cfRule>
  </conditionalFormatting>
  <conditionalFormatting sqref="N22">
    <cfRule type="cellIs" dxfId="1410" priority="180" operator="equal">
      <formula>"Bajo"</formula>
    </cfRule>
    <cfRule type="cellIs" dxfId="1409" priority="177" operator="equal">
      <formula>"Extremo"</formula>
    </cfRule>
    <cfRule type="cellIs" dxfId="1408" priority="178" operator="equal">
      <formula>"Alto"</formula>
    </cfRule>
    <cfRule type="cellIs" dxfId="1407" priority="179" operator="equal">
      <formula>"Moderado"</formula>
    </cfRule>
  </conditionalFormatting>
  <conditionalFormatting sqref="N28">
    <cfRule type="cellIs" dxfId="1406" priority="154" operator="equal">
      <formula>"Extremo"</formula>
    </cfRule>
    <cfRule type="cellIs" dxfId="1405" priority="155" operator="equal">
      <formula>"Alto"</formula>
    </cfRule>
    <cfRule type="cellIs" dxfId="1404" priority="156" operator="equal">
      <formula>"Moderado"</formula>
    </cfRule>
    <cfRule type="cellIs" dxfId="1403" priority="157" operator="equal">
      <formula>"Bajo"</formula>
    </cfRule>
  </conditionalFormatting>
  <conditionalFormatting sqref="N34">
    <cfRule type="cellIs" dxfId="1402" priority="132" operator="equal">
      <formula>"Alto"</formula>
    </cfRule>
    <cfRule type="cellIs" dxfId="1401" priority="131" operator="equal">
      <formula>"Extremo"</formula>
    </cfRule>
    <cfRule type="cellIs" dxfId="1400" priority="133" operator="equal">
      <formula>"Moderado"</formula>
    </cfRule>
    <cfRule type="cellIs" dxfId="1399" priority="134" operator="equal">
      <formula>"Bajo"</formula>
    </cfRule>
  </conditionalFormatting>
  <conditionalFormatting sqref="N40">
    <cfRule type="cellIs" dxfId="1398" priority="110" operator="equal">
      <formula>"Moderado"</formula>
    </cfRule>
    <cfRule type="cellIs" dxfId="1397" priority="109" operator="equal">
      <formula>"Alto"</formula>
    </cfRule>
    <cfRule type="cellIs" dxfId="1396" priority="111" operator="equal">
      <formula>"Bajo"</formula>
    </cfRule>
    <cfRule type="cellIs" dxfId="1395" priority="108" operator="equal">
      <formula>"Extremo"</formula>
    </cfRule>
  </conditionalFormatting>
  <conditionalFormatting sqref="N46">
    <cfRule type="cellIs" dxfId="1394" priority="88" operator="equal">
      <formula>"Bajo"</formula>
    </cfRule>
    <cfRule type="cellIs" dxfId="1393" priority="87" operator="equal">
      <formula>"Moderado"</formula>
    </cfRule>
    <cfRule type="cellIs" dxfId="1392" priority="86" operator="equal">
      <formula>"Alto"</formula>
    </cfRule>
    <cfRule type="cellIs" dxfId="1391" priority="85" operator="equal">
      <formula>"Extremo"</formula>
    </cfRule>
  </conditionalFormatting>
  <conditionalFormatting sqref="N52">
    <cfRule type="cellIs" dxfId="1390" priority="62" operator="equal">
      <formula>"Extremo"</formula>
    </cfRule>
    <cfRule type="cellIs" dxfId="1389" priority="63" operator="equal">
      <formula>"Alto"</formula>
    </cfRule>
    <cfRule type="cellIs" dxfId="1388" priority="65" operator="equal">
      <formula>"Bajo"</formula>
    </cfRule>
    <cfRule type="cellIs" dxfId="1387" priority="64" operator="equal">
      <formula>"Moderado"</formula>
    </cfRule>
  </conditionalFormatting>
  <conditionalFormatting sqref="N58">
    <cfRule type="cellIs" dxfId="1386" priority="39" operator="equal">
      <formula>"Extremo"</formula>
    </cfRule>
    <cfRule type="cellIs" dxfId="1385" priority="40" operator="equal">
      <formula>"Alto"</formula>
    </cfRule>
    <cfRule type="cellIs" dxfId="1384" priority="42" operator="equal">
      <formula>"Bajo"</formula>
    </cfRule>
    <cfRule type="cellIs" dxfId="1383" priority="41" operator="equal">
      <formula>"Moderado"</formula>
    </cfRule>
  </conditionalFormatting>
  <conditionalFormatting sqref="N64">
    <cfRule type="cellIs" dxfId="1382" priority="16" operator="equal">
      <formula>"Extremo"</formula>
    </cfRule>
    <cfRule type="cellIs" dxfId="1381" priority="19" operator="equal">
      <formula>"Bajo"</formula>
    </cfRule>
    <cfRule type="cellIs" dxfId="1380" priority="18" operator="equal">
      <formula>"Moderado"</formula>
    </cfRule>
    <cfRule type="cellIs" dxfId="1379" priority="17" operator="equal">
      <formula>"Alto"</formula>
    </cfRule>
  </conditionalFormatting>
  <conditionalFormatting sqref="Y10:Y69">
    <cfRule type="cellIs" dxfId="1378" priority="15" operator="equal">
      <formula>"Muy Baja"</formula>
    </cfRule>
    <cfRule type="cellIs" dxfId="1377" priority="13" operator="equal">
      <formula>"Media"</formula>
    </cfRule>
    <cfRule type="cellIs" dxfId="1376" priority="12" operator="equal">
      <formula>"Alta"</formula>
    </cfRule>
    <cfRule type="cellIs" dxfId="1375" priority="11" operator="equal">
      <formula>"Muy Alta"</formula>
    </cfRule>
    <cfRule type="cellIs" dxfId="1374" priority="14" operator="equal">
      <formula>"Baja"</formula>
    </cfRule>
  </conditionalFormatting>
  <conditionalFormatting sqref="AA10:AA69">
    <cfRule type="cellIs" dxfId="1373" priority="10" operator="equal">
      <formula>"Leve"</formula>
    </cfRule>
    <cfRule type="cellIs" dxfId="1372" priority="9" operator="equal">
      <formula>"Menor"</formula>
    </cfRule>
    <cfRule type="cellIs" dxfId="1371" priority="7" operator="equal">
      <formula>"Mayor"</formula>
    </cfRule>
    <cfRule type="cellIs" dxfId="1370" priority="6" operator="equal">
      <formula>"Catastrófico"</formula>
    </cfRule>
    <cfRule type="cellIs" dxfId="1369" priority="8" operator="equal">
      <formula>"Moderado"</formula>
    </cfRule>
  </conditionalFormatting>
  <conditionalFormatting sqref="AC10:AC69">
    <cfRule type="cellIs" dxfId="1368" priority="2" operator="equal">
      <formula>"Extremo"</formula>
    </cfRule>
    <cfRule type="cellIs" dxfId="1367" priority="5" operator="equal">
      <formula>"Bajo"</formula>
    </cfRule>
    <cfRule type="cellIs" dxfId="1366" priority="4" operator="equal">
      <formula>"Moderado"</formula>
    </cfRule>
    <cfRule type="cellIs" dxfId="1365"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0000000-0002-0000-0100-000000000000}">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0000000-0002-0000-0100-000001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100-000002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100-000003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100-000004000000}">
          <x14:formula1>
            <xm:f>IF(OR(AD10='Opciones Tratamiento'!$B$2,AD10='Opciones Tratamiento'!$B$3,AD10='Opciones Tratamiento'!$B$4),ISBLANK(AD10),ISTEXT(AD10))</xm:f>
          </x14:formula1>
          <xm:sqref>AE10:AE69</xm:sqref>
        </x14:dataValidation>
        <x14:dataValidation type="list" allowBlank="1" showInputMessage="1" showErrorMessage="1" xr:uid="{00000000-0002-0000-0100-000005000000}">
          <x14:formula1>
            <xm:f>'Tabla Impacto'!$F$210:$F$221</xm:f>
          </x14:formula1>
          <xm:sqref>J10:J69</xm:sqref>
        </x14:dataValidation>
        <x14:dataValidation type="list" allowBlank="1" showInputMessage="1" showErrorMessage="1" xr:uid="{00000000-0002-0000-0100-000006000000}">
          <x14:formula1>
            <xm:f>'Opciones Tratamiento'!$B$2:$B$5</xm:f>
          </x14:formula1>
          <xm:sqref>AD10:AD69</xm:sqref>
        </x14:dataValidation>
        <x14:dataValidation type="list" allowBlank="1" showInputMessage="1" showErrorMessage="1" xr:uid="{00000000-0002-0000-0100-000007000000}">
          <x14:formula1>
            <xm:f>'Opciones Tratamiento'!$E$2:$E$4</xm:f>
          </x14:formula1>
          <xm:sqref>B10:B69</xm:sqref>
        </x14:dataValidation>
        <x14:dataValidation type="list" allowBlank="1" showInputMessage="1" showErrorMessage="1" xr:uid="{00000000-0002-0000-0100-000008000000}">
          <x14:formula1>
            <xm:f>'Opciones Tratamiento'!$B$13:$B$19</xm:f>
          </x14:formula1>
          <xm:sqref>F10:F69</xm:sqref>
        </x14:dataValidation>
        <x14:dataValidation type="list" allowBlank="1" showInputMessage="1" showErrorMessage="1" xr:uid="{00000000-0002-0000-0100-000009000000}">
          <x14:formula1>
            <xm:f>'Tabla Valoración controles'!$D$13:$D$14</xm:f>
          </x14:formula1>
          <xm:sqref>W10:W69</xm:sqref>
        </x14:dataValidation>
        <x14:dataValidation type="list" allowBlank="1" showInputMessage="1" showErrorMessage="1" xr:uid="{00000000-0002-0000-0100-00000A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100-00000B000000}">
          <x14:formula1>
            <xm:f>'Tabla Valoración controles'!$D$11:$D$12</xm:f>
          </x14:formula1>
          <xm:sqref>V10:V69</xm:sqref>
        </x14:dataValidation>
        <x14:dataValidation type="list" allowBlank="1" showInputMessage="1" showErrorMessage="1" xr:uid="{00000000-0002-0000-0100-00000C000000}">
          <x14:formula1>
            <xm:f>'Tabla Valoración controles'!$D$9:$D$10</xm:f>
          </x14:formula1>
          <xm:sqref>U10:U69</xm:sqref>
        </x14:dataValidation>
        <x14:dataValidation type="list" allowBlank="1" showInputMessage="1" showErrorMessage="1" xr:uid="{00000000-0002-0000-0100-00000D000000}">
          <x14:formula1>
            <xm:f>'Tabla Valoración controles'!$D$7:$D$8</xm:f>
          </x14:formula1>
          <xm:sqref>S10:S69</xm:sqref>
        </x14:dataValidation>
        <x14:dataValidation type="list" allowBlank="1" showInputMessage="1" showErrorMessage="1" xr:uid="{00000000-0002-0000-0100-00000E000000}">
          <x14:formula1>
            <xm:f>'Tabla Valoración controles'!$D$4:$D$6</xm:f>
          </x14:formula1>
          <xm:sqref>R10:R69</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249977111117893"/>
  </sheetPr>
  <dimension ref="A1:U232"/>
  <sheetViews>
    <sheetView zoomScale="60" zoomScaleNormal="60" workbookViewId="0">
      <selection activeCell="E8" sqref="E8"/>
    </sheetView>
  </sheetViews>
  <sheetFormatPr baseColWidth="10" defaultRowHeight="15" x14ac:dyDescent="0.25"/>
  <cols>
    <col min="2" max="2" width="40.42578125" customWidth="1"/>
    <col min="3" max="3" width="74.85546875" customWidth="1"/>
    <col min="4" max="4" width="135" bestFit="1" customWidth="1"/>
    <col min="5" max="5" width="144.7109375" bestFit="1" customWidth="1"/>
  </cols>
  <sheetData>
    <row r="1" spans="1:21" ht="33.75" x14ac:dyDescent="0.25">
      <c r="A1" s="83"/>
      <c r="B1" s="374" t="s">
        <v>63</v>
      </c>
      <c r="C1" s="374"/>
      <c r="D1" s="374"/>
      <c r="E1" s="83"/>
      <c r="F1" s="83"/>
      <c r="G1" s="83"/>
      <c r="H1" s="83"/>
      <c r="I1" s="83"/>
      <c r="J1" s="83"/>
      <c r="K1" s="83"/>
      <c r="L1" s="83"/>
      <c r="M1" s="83"/>
      <c r="N1" s="83"/>
      <c r="O1" s="83"/>
      <c r="P1" s="83"/>
      <c r="Q1" s="83"/>
      <c r="R1" s="83"/>
      <c r="S1" s="83"/>
      <c r="T1" s="83"/>
      <c r="U1" s="83"/>
    </row>
    <row r="2" spans="1:21" x14ac:dyDescent="0.25">
      <c r="A2" s="83"/>
      <c r="B2" s="83"/>
      <c r="C2" s="83"/>
      <c r="D2" s="83"/>
      <c r="E2" s="83"/>
      <c r="F2" s="83"/>
      <c r="G2" s="83"/>
      <c r="H2" s="83"/>
      <c r="I2" s="83"/>
      <c r="J2" s="83"/>
      <c r="K2" s="83"/>
      <c r="L2" s="83"/>
      <c r="M2" s="83"/>
      <c r="N2" s="83"/>
      <c r="O2" s="83"/>
      <c r="P2" s="83"/>
      <c r="Q2" s="83"/>
      <c r="R2" s="83"/>
      <c r="S2" s="83"/>
      <c r="T2" s="83"/>
      <c r="U2" s="83"/>
    </row>
    <row r="3" spans="1:21" ht="60" x14ac:dyDescent="0.25">
      <c r="A3" s="83"/>
      <c r="B3" s="104"/>
      <c r="C3" s="36" t="s">
        <v>56</v>
      </c>
      <c r="D3" s="36" t="s">
        <v>57</v>
      </c>
      <c r="E3" s="83"/>
      <c r="F3" s="83"/>
      <c r="G3" s="83"/>
      <c r="H3" s="83"/>
      <c r="I3" s="83"/>
      <c r="J3" s="83"/>
      <c r="K3" s="83"/>
      <c r="L3" s="83"/>
      <c r="M3" s="83"/>
      <c r="N3" s="83"/>
      <c r="O3" s="83"/>
      <c r="P3" s="83"/>
      <c r="Q3" s="83"/>
      <c r="R3" s="83"/>
      <c r="S3" s="83"/>
      <c r="T3" s="83"/>
      <c r="U3" s="83"/>
    </row>
    <row r="4" spans="1:21" ht="33.75" x14ac:dyDescent="0.25">
      <c r="A4" s="103" t="s">
        <v>83</v>
      </c>
      <c r="B4" s="39" t="s">
        <v>101</v>
      </c>
      <c r="C4" s="44" t="s">
        <v>158</v>
      </c>
      <c r="D4" s="37" t="s">
        <v>97</v>
      </c>
      <c r="E4" s="83" t="s">
        <v>221</v>
      </c>
      <c r="F4" s="83"/>
      <c r="G4" s="83"/>
      <c r="H4" s="83"/>
      <c r="I4" s="83"/>
      <c r="J4" s="83"/>
      <c r="K4" s="83"/>
      <c r="L4" s="83"/>
      <c r="M4" s="83"/>
      <c r="N4" s="83"/>
      <c r="O4" s="83"/>
      <c r="P4" s="83"/>
      <c r="Q4" s="83"/>
      <c r="R4" s="83"/>
      <c r="S4" s="83"/>
      <c r="T4" s="83"/>
      <c r="U4" s="83"/>
    </row>
    <row r="5" spans="1:21" ht="101.25" x14ac:dyDescent="0.25">
      <c r="A5" s="103" t="s">
        <v>84</v>
      </c>
      <c r="B5" s="40" t="s">
        <v>59</v>
      </c>
      <c r="C5" s="45" t="s">
        <v>93</v>
      </c>
      <c r="D5" s="38" t="s">
        <v>98</v>
      </c>
      <c r="E5" s="83" t="s">
        <v>222</v>
      </c>
      <c r="F5" s="83"/>
      <c r="G5" s="83"/>
      <c r="H5" s="83"/>
      <c r="I5" s="83"/>
      <c r="J5" s="83"/>
      <c r="K5" s="83"/>
      <c r="L5" s="83"/>
      <c r="M5" s="83"/>
      <c r="N5" s="83"/>
      <c r="O5" s="83"/>
      <c r="P5" s="83"/>
      <c r="Q5" s="83"/>
      <c r="R5" s="83"/>
      <c r="S5" s="83"/>
      <c r="T5" s="83"/>
      <c r="U5" s="83"/>
    </row>
    <row r="6" spans="1:21" ht="67.5" x14ac:dyDescent="0.25">
      <c r="A6" s="103" t="s">
        <v>81</v>
      </c>
      <c r="B6" s="41" t="s">
        <v>60</v>
      </c>
      <c r="C6" s="45" t="s">
        <v>94</v>
      </c>
      <c r="D6" s="38" t="s">
        <v>100</v>
      </c>
      <c r="E6" s="83" t="s">
        <v>223</v>
      </c>
      <c r="F6" s="83"/>
      <c r="G6" s="83"/>
      <c r="H6" s="83"/>
      <c r="I6" s="83"/>
      <c r="J6" s="83"/>
      <c r="K6" s="83"/>
      <c r="L6" s="83"/>
      <c r="M6" s="83"/>
      <c r="N6" s="83"/>
      <c r="O6" s="83"/>
      <c r="P6" s="83"/>
      <c r="Q6" s="83"/>
      <c r="R6" s="83"/>
      <c r="S6" s="83"/>
      <c r="T6" s="83"/>
      <c r="U6" s="83"/>
    </row>
    <row r="7" spans="1:21" ht="101.25" x14ac:dyDescent="0.25">
      <c r="A7" s="103" t="s">
        <v>7</v>
      </c>
      <c r="B7" s="42" t="s">
        <v>61</v>
      </c>
      <c r="C7" s="45" t="s">
        <v>95</v>
      </c>
      <c r="D7" s="38" t="s">
        <v>99</v>
      </c>
      <c r="E7" s="83" t="s">
        <v>224</v>
      </c>
      <c r="F7" s="83"/>
      <c r="G7" s="83"/>
      <c r="H7" s="83"/>
      <c r="I7" s="83"/>
      <c r="J7" s="83"/>
      <c r="K7" s="83"/>
      <c r="L7" s="83"/>
      <c r="M7" s="83"/>
      <c r="N7" s="83"/>
      <c r="O7" s="83"/>
      <c r="P7" s="83"/>
      <c r="Q7" s="83"/>
      <c r="R7" s="83"/>
      <c r="S7" s="83"/>
      <c r="T7" s="83"/>
      <c r="U7" s="83"/>
    </row>
    <row r="8" spans="1:21" ht="67.5" x14ac:dyDescent="0.25">
      <c r="A8" s="103" t="s">
        <v>85</v>
      </c>
      <c r="B8" s="43" t="s">
        <v>62</v>
      </c>
      <c r="C8" s="45" t="s">
        <v>96</v>
      </c>
      <c r="D8" s="38" t="s">
        <v>118</v>
      </c>
      <c r="E8" s="83" t="s">
        <v>225</v>
      </c>
      <c r="F8" s="83"/>
      <c r="G8" s="83"/>
      <c r="H8" s="83"/>
      <c r="I8" s="83"/>
      <c r="J8" s="83"/>
      <c r="K8" s="83"/>
      <c r="L8" s="83"/>
      <c r="M8" s="83"/>
      <c r="N8" s="83"/>
      <c r="O8" s="83"/>
      <c r="P8" s="83"/>
      <c r="Q8" s="83"/>
      <c r="R8" s="83"/>
      <c r="S8" s="83"/>
      <c r="T8" s="83"/>
      <c r="U8" s="83"/>
    </row>
    <row r="9" spans="1:21" ht="20.25" x14ac:dyDescent="0.25">
      <c r="A9" s="103"/>
      <c r="B9" s="103"/>
      <c r="C9" s="105"/>
      <c r="D9" s="105"/>
      <c r="E9" s="83"/>
      <c r="F9" s="83"/>
      <c r="G9" s="83"/>
      <c r="H9" s="83"/>
      <c r="I9" s="83"/>
      <c r="J9" s="83"/>
      <c r="K9" s="83"/>
      <c r="L9" s="83"/>
      <c r="M9" s="83"/>
      <c r="N9" s="83"/>
      <c r="O9" s="83"/>
      <c r="P9" s="83"/>
      <c r="Q9" s="83"/>
      <c r="R9" s="83"/>
      <c r="S9" s="83"/>
      <c r="T9" s="83"/>
      <c r="U9" s="83"/>
    </row>
    <row r="10" spans="1:21" ht="16.5" x14ac:dyDescent="0.25">
      <c r="A10" s="103"/>
      <c r="B10" s="106"/>
      <c r="C10" s="106"/>
      <c r="D10" s="106"/>
      <c r="E10" s="83"/>
      <c r="F10" s="83"/>
      <c r="G10" s="83"/>
      <c r="H10" s="83"/>
      <c r="I10" s="83"/>
      <c r="J10" s="83"/>
      <c r="K10" s="83"/>
      <c r="L10" s="83"/>
      <c r="M10" s="83"/>
      <c r="N10" s="83"/>
      <c r="O10" s="83"/>
      <c r="P10" s="83"/>
      <c r="Q10" s="83"/>
      <c r="R10" s="83"/>
      <c r="S10" s="83"/>
      <c r="T10" s="83"/>
      <c r="U10" s="83"/>
    </row>
    <row r="11" spans="1:21" x14ac:dyDescent="0.25">
      <c r="A11" s="103"/>
      <c r="B11" s="103" t="s">
        <v>91</v>
      </c>
      <c r="C11" s="103" t="s">
        <v>146</v>
      </c>
      <c r="D11" s="103" t="s">
        <v>153</v>
      </c>
      <c r="E11" s="83"/>
      <c r="F11" s="83"/>
      <c r="G11" s="83"/>
      <c r="H11" s="83"/>
      <c r="I11" s="83"/>
      <c r="J11" s="83"/>
      <c r="K11" s="83"/>
      <c r="L11" s="83"/>
      <c r="M11" s="83"/>
      <c r="N11" s="83"/>
      <c r="O11" s="83"/>
      <c r="P11" s="83"/>
      <c r="Q11" s="83"/>
      <c r="R11" s="83"/>
      <c r="S11" s="83"/>
      <c r="T11" s="83"/>
      <c r="U11" s="83"/>
    </row>
    <row r="12" spans="1:21" x14ac:dyDescent="0.25">
      <c r="A12" s="103"/>
      <c r="B12" s="103" t="s">
        <v>89</v>
      </c>
      <c r="C12" s="103" t="s">
        <v>150</v>
      </c>
      <c r="D12" s="103" t="s">
        <v>154</v>
      </c>
      <c r="E12" s="83"/>
      <c r="F12" s="83"/>
      <c r="G12" s="83"/>
      <c r="H12" s="83"/>
      <c r="I12" s="83"/>
      <c r="J12" s="83"/>
      <c r="K12" s="83"/>
      <c r="L12" s="83"/>
      <c r="M12" s="83"/>
      <c r="N12" s="83"/>
      <c r="O12" s="83"/>
      <c r="P12" s="83"/>
      <c r="Q12" s="83"/>
      <c r="R12" s="83"/>
      <c r="S12" s="83"/>
      <c r="T12" s="83"/>
      <c r="U12" s="83"/>
    </row>
    <row r="13" spans="1:21" x14ac:dyDescent="0.25">
      <c r="A13" s="103"/>
      <c r="B13" s="103"/>
      <c r="C13" s="103" t="s">
        <v>149</v>
      </c>
      <c r="D13" s="103" t="s">
        <v>155</v>
      </c>
      <c r="E13" s="83"/>
      <c r="F13" s="83"/>
      <c r="G13" s="83"/>
      <c r="H13" s="83"/>
      <c r="I13" s="83"/>
      <c r="J13" s="83"/>
      <c r="K13" s="83"/>
      <c r="L13" s="83"/>
      <c r="M13" s="83"/>
      <c r="N13" s="83"/>
      <c r="O13" s="83"/>
      <c r="P13" s="83"/>
      <c r="Q13" s="83"/>
      <c r="R13" s="83"/>
      <c r="S13" s="83"/>
      <c r="T13" s="83"/>
      <c r="U13" s="83"/>
    </row>
    <row r="14" spans="1:21" x14ac:dyDescent="0.25">
      <c r="A14" s="103"/>
      <c r="B14" s="103"/>
      <c r="C14" s="103" t="s">
        <v>151</v>
      </c>
      <c r="D14" s="103" t="s">
        <v>156</v>
      </c>
      <c r="E14" s="83"/>
      <c r="F14" s="83"/>
      <c r="G14" s="83"/>
      <c r="H14" s="83"/>
      <c r="I14" s="83"/>
      <c r="J14" s="83"/>
      <c r="K14" s="83"/>
      <c r="L14" s="83"/>
      <c r="M14" s="83"/>
      <c r="N14" s="83"/>
      <c r="O14" s="83"/>
      <c r="P14" s="83"/>
      <c r="Q14" s="83"/>
      <c r="R14" s="83"/>
      <c r="S14" s="83"/>
      <c r="T14" s="83"/>
      <c r="U14" s="83"/>
    </row>
    <row r="15" spans="1:21" x14ac:dyDescent="0.25">
      <c r="A15" s="103"/>
      <c r="B15" s="103"/>
      <c r="C15" s="103" t="s">
        <v>152</v>
      </c>
      <c r="D15" s="103" t="s">
        <v>157</v>
      </c>
      <c r="E15" s="83"/>
      <c r="F15" s="83"/>
      <c r="G15" s="83"/>
      <c r="H15" s="83"/>
      <c r="I15" s="83"/>
      <c r="J15" s="83"/>
      <c r="K15" s="83"/>
      <c r="L15" s="83"/>
      <c r="M15" s="83"/>
      <c r="N15" s="83"/>
      <c r="O15" s="83"/>
      <c r="P15" s="83"/>
      <c r="Q15" s="83"/>
      <c r="R15" s="83"/>
      <c r="S15" s="83"/>
      <c r="T15" s="83"/>
      <c r="U15" s="83"/>
    </row>
    <row r="16" spans="1:21" x14ac:dyDescent="0.25">
      <c r="A16" s="103"/>
      <c r="B16" s="103"/>
      <c r="C16" s="103"/>
      <c r="D16" s="103"/>
      <c r="E16" s="83"/>
      <c r="F16" s="83"/>
      <c r="G16" s="83"/>
      <c r="H16" s="83"/>
      <c r="I16" s="83"/>
      <c r="J16" s="83"/>
      <c r="K16" s="83"/>
      <c r="L16" s="83"/>
      <c r="M16" s="83"/>
      <c r="N16" s="83"/>
      <c r="O16" s="83"/>
    </row>
    <row r="17" spans="1:15" x14ac:dyDescent="0.25">
      <c r="A17" s="103"/>
      <c r="B17" s="103"/>
      <c r="C17" s="103"/>
      <c r="D17" s="103"/>
      <c r="E17" s="83"/>
      <c r="F17" s="83"/>
      <c r="G17" s="83"/>
      <c r="H17" s="83"/>
      <c r="I17" s="83"/>
      <c r="J17" s="83"/>
      <c r="K17" s="83"/>
      <c r="L17" s="83"/>
      <c r="M17" s="83"/>
      <c r="N17" s="83"/>
      <c r="O17" s="83"/>
    </row>
    <row r="18" spans="1:15" x14ac:dyDescent="0.25">
      <c r="A18" s="103"/>
      <c r="B18" s="107"/>
      <c r="C18" s="107"/>
      <c r="D18" s="107"/>
      <c r="E18" s="83"/>
      <c r="F18" s="83"/>
      <c r="G18" s="83"/>
      <c r="H18" s="83"/>
      <c r="I18" s="83"/>
      <c r="J18" s="83"/>
      <c r="K18" s="83"/>
      <c r="L18" s="83"/>
      <c r="M18" s="83"/>
      <c r="N18" s="83"/>
      <c r="O18" s="83"/>
    </row>
    <row r="19" spans="1:15" x14ac:dyDescent="0.25">
      <c r="A19" s="103"/>
      <c r="B19" s="107"/>
      <c r="C19" s="107"/>
      <c r="D19" s="107"/>
      <c r="E19" s="83"/>
      <c r="F19" s="83"/>
      <c r="G19" s="83"/>
      <c r="H19" s="83"/>
      <c r="I19" s="83"/>
      <c r="J19" s="83"/>
      <c r="K19" s="83"/>
      <c r="L19" s="83"/>
      <c r="M19" s="83"/>
      <c r="N19" s="83"/>
      <c r="O19" s="83"/>
    </row>
    <row r="20" spans="1:15" x14ac:dyDescent="0.25">
      <c r="A20" s="103"/>
      <c r="B20" s="107"/>
      <c r="C20" s="107"/>
      <c r="D20" s="107"/>
      <c r="E20" s="83"/>
      <c r="F20" s="83"/>
      <c r="G20" s="83"/>
      <c r="H20" s="83"/>
      <c r="I20" s="83"/>
      <c r="J20" s="83"/>
      <c r="K20" s="83"/>
      <c r="L20" s="83"/>
      <c r="M20" s="83"/>
      <c r="N20" s="83"/>
      <c r="O20" s="83"/>
    </row>
    <row r="21" spans="1:15" x14ac:dyDescent="0.25">
      <c r="A21" s="103"/>
      <c r="B21" s="107"/>
      <c r="C21" s="107"/>
      <c r="D21" s="107"/>
      <c r="E21" s="83"/>
      <c r="F21" s="83"/>
      <c r="G21" s="83"/>
      <c r="H21" s="83"/>
      <c r="I21" s="83"/>
      <c r="J21" s="83"/>
      <c r="K21" s="83"/>
      <c r="L21" s="83"/>
      <c r="M21" s="83"/>
      <c r="N21" s="83"/>
      <c r="O21" s="83"/>
    </row>
    <row r="22" spans="1:15" ht="20.25" x14ac:dyDescent="0.25">
      <c r="A22" s="103"/>
      <c r="B22" s="103"/>
      <c r="C22" s="105"/>
      <c r="D22" s="105"/>
      <c r="E22" s="83"/>
      <c r="F22" s="83"/>
      <c r="G22" s="83"/>
      <c r="H22" s="83"/>
      <c r="I22" s="83"/>
      <c r="J22" s="83"/>
      <c r="K22" s="83"/>
      <c r="L22" s="83"/>
      <c r="M22" s="83"/>
      <c r="N22" s="83"/>
      <c r="O22" s="83"/>
    </row>
    <row r="23" spans="1:15" ht="20.25" x14ac:dyDescent="0.25">
      <c r="A23" s="103"/>
      <c r="B23" s="103"/>
      <c r="C23" s="105"/>
      <c r="D23" s="105"/>
      <c r="E23" s="83"/>
      <c r="F23" s="83"/>
      <c r="G23" s="83"/>
      <c r="H23" s="83"/>
      <c r="I23" s="83"/>
      <c r="J23" s="83"/>
      <c r="K23" s="83"/>
      <c r="L23" s="83"/>
      <c r="M23" s="83"/>
      <c r="N23" s="83"/>
      <c r="O23" s="83"/>
    </row>
    <row r="24" spans="1:15" ht="20.25" x14ac:dyDescent="0.25">
      <c r="A24" s="103"/>
      <c r="B24" s="103"/>
      <c r="C24" s="105"/>
      <c r="D24" s="105"/>
      <c r="E24" s="83"/>
      <c r="F24" s="83"/>
      <c r="G24" s="83"/>
      <c r="H24" s="83"/>
      <c r="I24" s="83"/>
      <c r="J24" s="83"/>
      <c r="K24" s="83"/>
      <c r="L24" s="83"/>
      <c r="M24" s="83"/>
      <c r="N24" s="83"/>
      <c r="O24" s="83"/>
    </row>
    <row r="25" spans="1:15" ht="20.25" x14ac:dyDescent="0.25">
      <c r="A25" s="103"/>
      <c r="B25" s="103"/>
      <c r="C25" s="105"/>
      <c r="D25" s="105"/>
      <c r="E25" s="83"/>
      <c r="F25" s="83"/>
      <c r="G25" s="83"/>
      <c r="H25" s="83"/>
      <c r="I25" s="83"/>
      <c r="J25" s="83"/>
      <c r="K25" s="83"/>
      <c r="L25" s="83"/>
      <c r="M25" s="83"/>
      <c r="N25" s="83"/>
      <c r="O25" s="83"/>
    </row>
    <row r="26" spans="1:15" ht="20.25" x14ac:dyDescent="0.25">
      <c r="A26" s="103"/>
      <c r="B26" s="103"/>
      <c r="C26" s="105"/>
      <c r="D26" s="105"/>
      <c r="E26" s="83"/>
      <c r="F26" s="83"/>
      <c r="G26" s="83"/>
      <c r="H26" s="83"/>
      <c r="I26" s="83"/>
      <c r="J26" s="83"/>
      <c r="K26" s="83"/>
      <c r="L26" s="83"/>
      <c r="M26" s="83"/>
      <c r="N26" s="83"/>
      <c r="O26" s="83"/>
    </row>
    <row r="27" spans="1:15" ht="20.25" x14ac:dyDescent="0.25">
      <c r="A27" s="103"/>
      <c r="B27" s="103"/>
      <c r="C27" s="105"/>
      <c r="D27" s="105"/>
      <c r="E27" s="83"/>
      <c r="F27" s="83"/>
      <c r="G27" s="83"/>
      <c r="H27" s="83"/>
      <c r="I27" s="83"/>
      <c r="J27" s="83"/>
      <c r="K27" s="83"/>
      <c r="L27" s="83"/>
      <c r="M27" s="83"/>
      <c r="N27" s="83"/>
      <c r="O27" s="83"/>
    </row>
    <row r="28" spans="1:15" ht="20.25" x14ac:dyDescent="0.25">
      <c r="A28" s="103"/>
      <c r="B28" s="103"/>
      <c r="C28" s="105"/>
      <c r="D28" s="105"/>
      <c r="E28" s="83"/>
      <c r="F28" s="83"/>
      <c r="G28" s="83"/>
      <c r="H28" s="83"/>
      <c r="I28" s="83"/>
      <c r="J28" s="83"/>
      <c r="K28" s="83"/>
      <c r="L28" s="83"/>
      <c r="M28" s="83"/>
      <c r="N28" s="83"/>
      <c r="O28" s="83"/>
    </row>
    <row r="29" spans="1:15" ht="20.25" x14ac:dyDescent="0.25">
      <c r="A29" s="103"/>
      <c r="B29" s="103"/>
      <c r="C29" s="105"/>
      <c r="D29" s="105"/>
      <c r="E29" s="83"/>
      <c r="F29" s="83"/>
      <c r="G29" s="83"/>
      <c r="H29" s="83"/>
      <c r="I29" s="83"/>
      <c r="J29" s="83"/>
      <c r="K29" s="83"/>
      <c r="L29" s="83"/>
      <c r="M29" s="83"/>
      <c r="N29" s="83"/>
      <c r="O29" s="83"/>
    </row>
    <row r="30" spans="1:15" ht="20.25" x14ac:dyDescent="0.25">
      <c r="A30" s="103"/>
      <c r="B30" s="103"/>
      <c r="C30" s="105"/>
      <c r="D30" s="105"/>
      <c r="E30" s="83"/>
      <c r="F30" s="83"/>
      <c r="G30" s="83"/>
      <c r="H30" s="83"/>
      <c r="I30" s="83"/>
      <c r="J30" s="83"/>
      <c r="K30" s="83"/>
      <c r="L30" s="83"/>
      <c r="M30" s="83"/>
      <c r="N30" s="83"/>
      <c r="O30" s="83"/>
    </row>
    <row r="31" spans="1:15" ht="20.25" x14ac:dyDescent="0.25">
      <c r="A31" s="103"/>
      <c r="B31" s="103"/>
      <c r="C31" s="105"/>
      <c r="D31" s="105"/>
      <c r="E31" s="83"/>
      <c r="F31" s="83"/>
      <c r="G31" s="83"/>
      <c r="H31" s="83"/>
      <c r="I31" s="83"/>
      <c r="J31" s="83"/>
      <c r="K31" s="83"/>
      <c r="L31" s="83"/>
      <c r="M31" s="83"/>
      <c r="N31" s="83"/>
      <c r="O31" s="83"/>
    </row>
    <row r="32" spans="1:15" ht="20.25" x14ac:dyDescent="0.25">
      <c r="A32" s="103"/>
      <c r="B32" s="103"/>
      <c r="C32" s="105"/>
      <c r="D32" s="105"/>
      <c r="E32" s="83"/>
      <c r="F32" s="83"/>
      <c r="G32" s="83"/>
      <c r="H32" s="83"/>
      <c r="I32" s="83"/>
      <c r="J32" s="83"/>
      <c r="K32" s="83"/>
      <c r="L32" s="83"/>
      <c r="M32" s="83"/>
      <c r="N32" s="83"/>
      <c r="O32" s="83"/>
    </row>
    <row r="33" spans="1:15" ht="20.25" x14ac:dyDescent="0.25">
      <c r="A33" s="103"/>
      <c r="B33" s="103"/>
      <c r="C33" s="105"/>
      <c r="D33" s="105"/>
      <c r="E33" s="83"/>
      <c r="F33" s="83"/>
      <c r="G33" s="83"/>
      <c r="H33" s="83"/>
      <c r="I33" s="83"/>
      <c r="J33" s="83"/>
      <c r="K33" s="83"/>
      <c r="L33" s="83"/>
      <c r="M33" s="83"/>
      <c r="N33" s="83"/>
      <c r="O33" s="83"/>
    </row>
    <row r="34" spans="1:15" ht="20.25" x14ac:dyDescent="0.25">
      <c r="A34" s="103"/>
      <c r="B34" s="103"/>
      <c r="C34" s="105"/>
      <c r="D34" s="105"/>
      <c r="E34" s="83"/>
      <c r="F34" s="83"/>
      <c r="G34" s="83"/>
      <c r="H34" s="83"/>
      <c r="I34" s="83"/>
      <c r="J34" s="83"/>
      <c r="K34" s="83"/>
      <c r="L34" s="83"/>
      <c r="M34" s="83"/>
      <c r="N34" s="83"/>
      <c r="O34" s="83"/>
    </row>
    <row r="35" spans="1:15" ht="20.25" x14ac:dyDescent="0.25">
      <c r="A35" s="103"/>
      <c r="B35" s="103"/>
      <c r="C35" s="105"/>
      <c r="D35" s="105"/>
      <c r="E35" s="83"/>
      <c r="F35" s="83"/>
      <c r="G35" s="83"/>
      <c r="H35" s="83"/>
      <c r="I35" s="83"/>
      <c r="J35" s="83"/>
      <c r="K35" s="83"/>
      <c r="L35" s="83"/>
      <c r="M35" s="83"/>
      <c r="N35" s="83"/>
      <c r="O35" s="83"/>
    </row>
    <row r="36" spans="1:15" ht="20.25" x14ac:dyDescent="0.25">
      <c r="A36" s="103"/>
      <c r="B36" s="103"/>
      <c r="C36" s="105"/>
      <c r="D36" s="105"/>
      <c r="E36" s="83"/>
      <c r="F36" s="83"/>
      <c r="G36" s="83"/>
      <c r="H36" s="83"/>
      <c r="I36" s="83"/>
      <c r="J36" s="83"/>
      <c r="K36" s="83"/>
      <c r="L36" s="83"/>
      <c r="M36" s="83"/>
      <c r="N36" s="83"/>
      <c r="O36" s="83"/>
    </row>
    <row r="37" spans="1:15" ht="20.25" x14ac:dyDescent="0.25">
      <c r="A37" s="103"/>
      <c r="B37" s="103"/>
      <c r="C37" s="105"/>
      <c r="D37" s="105"/>
      <c r="E37" s="83"/>
      <c r="F37" s="83"/>
      <c r="G37" s="83"/>
      <c r="H37" s="83"/>
      <c r="I37" s="83"/>
      <c r="J37" s="83"/>
      <c r="K37" s="83"/>
      <c r="L37" s="83"/>
      <c r="M37" s="83"/>
      <c r="N37" s="83"/>
      <c r="O37" s="83"/>
    </row>
    <row r="38" spans="1:15" ht="20.25" x14ac:dyDescent="0.25">
      <c r="A38" s="103"/>
      <c r="B38" s="103"/>
      <c r="C38" s="105"/>
      <c r="D38" s="105"/>
      <c r="E38" s="83"/>
      <c r="F38" s="83"/>
      <c r="G38" s="83"/>
      <c r="H38" s="83"/>
      <c r="I38" s="83"/>
      <c r="J38" s="83"/>
      <c r="K38" s="83"/>
      <c r="L38" s="83"/>
      <c r="M38" s="83"/>
      <c r="N38" s="83"/>
      <c r="O38" s="83"/>
    </row>
    <row r="39" spans="1:15" ht="20.25" x14ac:dyDescent="0.25">
      <c r="A39" s="103"/>
      <c r="B39" s="103"/>
      <c r="C39" s="105"/>
      <c r="D39" s="105"/>
      <c r="E39" s="83"/>
      <c r="F39" s="83"/>
      <c r="G39" s="83"/>
      <c r="H39" s="83"/>
      <c r="I39" s="83"/>
      <c r="J39" s="83"/>
      <c r="K39" s="83"/>
      <c r="L39" s="83"/>
      <c r="M39" s="83"/>
      <c r="N39" s="83"/>
      <c r="O39" s="83"/>
    </row>
    <row r="40" spans="1:15" ht="20.25" x14ac:dyDescent="0.25">
      <c r="A40" s="103"/>
      <c r="B40" s="103"/>
      <c r="C40" s="105"/>
      <c r="D40" s="105"/>
      <c r="E40" s="83"/>
      <c r="F40" s="83"/>
      <c r="G40" s="83"/>
      <c r="H40" s="83"/>
      <c r="I40" s="83"/>
      <c r="J40" s="83"/>
      <c r="K40" s="83"/>
      <c r="L40" s="83"/>
      <c r="M40" s="83"/>
      <c r="N40" s="83"/>
      <c r="O40" s="83"/>
    </row>
    <row r="41" spans="1:15" ht="20.25" x14ac:dyDescent="0.25">
      <c r="A41" s="103"/>
      <c r="B41" s="103"/>
      <c r="C41" s="105"/>
      <c r="D41" s="105"/>
      <c r="E41" s="83"/>
      <c r="F41" s="83"/>
      <c r="G41" s="83"/>
      <c r="H41" s="83"/>
      <c r="I41" s="83"/>
      <c r="J41" s="83"/>
      <c r="K41" s="83"/>
      <c r="L41" s="83"/>
      <c r="M41" s="83"/>
      <c r="N41" s="83"/>
      <c r="O41" s="83"/>
    </row>
    <row r="42" spans="1:15" ht="20.25" x14ac:dyDescent="0.25">
      <c r="A42" s="103"/>
      <c r="B42" s="103"/>
      <c r="C42" s="105"/>
      <c r="D42" s="105"/>
      <c r="E42" s="83"/>
      <c r="F42" s="83"/>
      <c r="G42" s="83"/>
      <c r="H42" s="83"/>
      <c r="I42" s="83"/>
      <c r="J42" s="83"/>
      <c r="K42" s="83"/>
      <c r="L42" s="83"/>
      <c r="M42" s="83"/>
      <c r="N42" s="83"/>
      <c r="O42" s="83"/>
    </row>
    <row r="43" spans="1:15" ht="20.25" x14ac:dyDescent="0.25">
      <c r="A43" s="103"/>
      <c r="B43" s="103"/>
      <c r="C43" s="105"/>
      <c r="D43" s="105"/>
      <c r="E43" s="83"/>
      <c r="F43" s="83"/>
      <c r="G43" s="83"/>
      <c r="H43" s="83"/>
      <c r="I43" s="83"/>
      <c r="J43" s="83"/>
      <c r="K43" s="83"/>
      <c r="L43" s="83"/>
      <c r="M43" s="83"/>
      <c r="N43" s="83"/>
      <c r="O43" s="83"/>
    </row>
    <row r="44" spans="1:15" ht="20.25" x14ac:dyDescent="0.25">
      <c r="A44" s="103"/>
      <c r="B44" s="103"/>
      <c r="C44" s="105"/>
      <c r="D44" s="105"/>
      <c r="E44" s="83"/>
      <c r="F44" s="83"/>
      <c r="G44" s="83"/>
      <c r="H44" s="83"/>
      <c r="I44" s="83"/>
      <c r="J44" s="83"/>
      <c r="K44" s="83"/>
      <c r="L44" s="83"/>
      <c r="M44" s="83"/>
      <c r="N44" s="83"/>
      <c r="O44" s="83"/>
    </row>
    <row r="45" spans="1:15" ht="20.25" x14ac:dyDescent="0.25">
      <c r="A45" s="103"/>
      <c r="B45" s="103"/>
      <c r="C45" s="105"/>
      <c r="D45" s="105"/>
      <c r="E45" s="83"/>
      <c r="F45" s="83"/>
      <c r="G45" s="83"/>
      <c r="H45" s="83"/>
      <c r="I45" s="83"/>
      <c r="J45" s="83"/>
      <c r="K45" s="83"/>
      <c r="L45" s="83"/>
      <c r="M45" s="83"/>
      <c r="N45" s="83"/>
      <c r="O45" s="83"/>
    </row>
    <row r="46" spans="1:15" ht="20.25" x14ac:dyDescent="0.25">
      <c r="A46" s="103"/>
      <c r="B46" s="103"/>
      <c r="C46" s="105"/>
      <c r="D46" s="105"/>
      <c r="E46" s="83"/>
      <c r="F46" s="83"/>
      <c r="G46" s="83"/>
      <c r="H46" s="83"/>
      <c r="I46" s="83"/>
      <c r="J46" s="83"/>
      <c r="K46" s="83"/>
      <c r="L46" s="83"/>
      <c r="M46" s="83"/>
      <c r="N46" s="83"/>
      <c r="O46" s="83"/>
    </row>
    <row r="47" spans="1:15" ht="20.25" x14ac:dyDescent="0.25">
      <c r="A47" s="103"/>
      <c r="B47" s="103"/>
      <c r="C47" s="105"/>
      <c r="D47" s="105"/>
      <c r="E47" s="83"/>
      <c r="F47" s="83"/>
      <c r="G47" s="83"/>
      <c r="H47" s="83"/>
      <c r="I47" s="83"/>
      <c r="J47" s="83"/>
      <c r="K47" s="83"/>
      <c r="L47" s="83"/>
      <c r="M47" s="83"/>
      <c r="N47" s="83"/>
      <c r="O47" s="83"/>
    </row>
    <row r="48" spans="1:15" ht="20.25" x14ac:dyDescent="0.25">
      <c r="A48" s="103"/>
      <c r="B48" s="103"/>
      <c r="C48" s="105"/>
      <c r="D48" s="105"/>
      <c r="E48" s="83"/>
      <c r="F48" s="83"/>
      <c r="G48" s="83"/>
      <c r="H48" s="83"/>
      <c r="I48" s="83"/>
      <c r="J48" s="83"/>
      <c r="K48" s="83"/>
      <c r="L48" s="83"/>
      <c r="M48" s="83"/>
      <c r="N48" s="83"/>
      <c r="O48" s="83"/>
    </row>
    <row r="49" spans="1:15" ht="20.25" x14ac:dyDescent="0.25">
      <c r="A49" s="103"/>
      <c r="B49" s="103"/>
      <c r="C49" s="105"/>
      <c r="D49" s="105"/>
      <c r="E49" s="83"/>
      <c r="F49" s="83"/>
      <c r="G49" s="83"/>
      <c r="H49" s="83"/>
      <c r="I49" s="83"/>
      <c r="J49" s="83"/>
      <c r="K49" s="83"/>
      <c r="L49" s="83"/>
      <c r="M49" s="83"/>
      <c r="N49" s="83"/>
      <c r="O49" s="83"/>
    </row>
    <row r="50" spans="1:15" ht="20.25" x14ac:dyDescent="0.25">
      <c r="A50" s="103"/>
      <c r="B50" s="103"/>
      <c r="C50" s="105"/>
      <c r="D50" s="105"/>
      <c r="E50" s="83"/>
      <c r="F50" s="83"/>
      <c r="G50" s="83"/>
      <c r="H50" s="83"/>
      <c r="I50" s="83"/>
      <c r="J50" s="83"/>
      <c r="K50" s="83"/>
      <c r="L50" s="83"/>
      <c r="M50" s="83"/>
      <c r="N50" s="83"/>
      <c r="O50" s="83"/>
    </row>
    <row r="51" spans="1:15" ht="20.25" x14ac:dyDescent="0.25">
      <c r="A51" s="103"/>
      <c r="B51" s="103"/>
      <c r="C51" s="105"/>
      <c r="D51" s="105"/>
      <c r="E51" s="83"/>
      <c r="F51" s="83"/>
      <c r="G51" s="83"/>
      <c r="H51" s="83"/>
      <c r="I51" s="83"/>
      <c r="J51" s="83"/>
      <c r="K51" s="83"/>
      <c r="L51" s="83"/>
      <c r="M51" s="83"/>
      <c r="N51" s="83"/>
      <c r="O51" s="83"/>
    </row>
    <row r="52" spans="1:15" ht="20.25" x14ac:dyDescent="0.25">
      <c r="A52" s="103"/>
      <c r="B52" s="23"/>
      <c r="C52" s="34"/>
      <c r="D52" s="34"/>
    </row>
    <row r="53" spans="1:15" ht="20.25" x14ac:dyDescent="0.25">
      <c r="A53" s="103"/>
      <c r="B53" s="23"/>
      <c r="C53" s="34"/>
      <c r="D53" s="34"/>
    </row>
    <row r="54" spans="1:15" ht="20.25" x14ac:dyDescent="0.25">
      <c r="A54" s="103"/>
      <c r="B54" s="23"/>
      <c r="C54" s="34"/>
      <c r="D54" s="34"/>
    </row>
    <row r="55" spans="1:15" ht="20.25" x14ac:dyDescent="0.25">
      <c r="A55" s="103"/>
      <c r="B55" s="23"/>
      <c r="C55" s="34"/>
      <c r="D55" s="34"/>
    </row>
    <row r="56" spans="1:15" ht="20.25" x14ac:dyDescent="0.25">
      <c r="A56" s="103"/>
      <c r="B56" s="23"/>
      <c r="C56" s="34"/>
      <c r="D56" s="34"/>
    </row>
    <row r="57" spans="1:15" ht="20.25" x14ac:dyDescent="0.25">
      <c r="A57" s="103"/>
      <c r="B57" s="23"/>
      <c r="C57" s="34"/>
      <c r="D57" s="34"/>
    </row>
    <row r="58" spans="1:15" ht="20.25" x14ac:dyDescent="0.25">
      <c r="A58" s="103"/>
      <c r="B58" s="23"/>
      <c r="C58" s="34"/>
      <c r="D58" s="34"/>
    </row>
    <row r="59" spans="1:15" ht="20.25" x14ac:dyDescent="0.25">
      <c r="A59" s="103"/>
      <c r="B59" s="23"/>
      <c r="C59" s="34"/>
      <c r="D59" s="34"/>
    </row>
    <row r="60" spans="1:15" ht="20.25" x14ac:dyDescent="0.25">
      <c r="A60" s="103"/>
      <c r="B60" s="23"/>
      <c r="C60" s="34"/>
      <c r="D60" s="34"/>
    </row>
    <row r="61" spans="1:15" ht="20.25" x14ac:dyDescent="0.25">
      <c r="A61" s="103"/>
      <c r="B61" s="23"/>
      <c r="C61" s="34"/>
      <c r="D61" s="34"/>
    </row>
    <row r="62" spans="1:15" ht="20.25" x14ac:dyDescent="0.25">
      <c r="A62" s="103"/>
      <c r="B62" s="23"/>
      <c r="C62" s="34"/>
      <c r="D62" s="34"/>
    </row>
    <row r="63" spans="1:15" ht="20.25" x14ac:dyDescent="0.25">
      <c r="A63" s="103"/>
      <c r="B63" s="23"/>
      <c r="C63" s="34"/>
      <c r="D63" s="34"/>
    </row>
    <row r="64" spans="1:15" ht="20.25" x14ac:dyDescent="0.25">
      <c r="A64" s="103"/>
      <c r="B64" s="23"/>
      <c r="C64" s="34"/>
      <c r="D64" s="34"/>
    </row>
    <row r="65" spans="1:4" ht="20.25" x14ac:dyDescent="0.25">
      <c r="A65" s="103"/>
      <c r="B65" s="23"/>
      <c r="C65" s="34"/>
      <c r="D65" s="34"/>
    </row>
    <row r="66" spans="1:4" ht="20.25" x14ac:dyDescent="0.25">
      <c r="A66" s="103"/>
      <c r="B66" s="23"/>
      <c r="C66" s="34"/>
      <c r="D66" s="34"/>
    </row>
    <row r="67" spans="1:4" ht="20.25" x14ac:dyDescent="0.25">
      <c r="A67" s="103"/>
      <c r="B67" s="23"/>
      <c r="C67" s="34"/>
      <c r="D67" s="34"/>
    </row>
    <row r="68" spans="1:4" ht="20.25" x14ac:dyDescent="0.25">
      <c r="A68" s="103"/>
      <c r="B68" s="23"/>
      <c r="C68" s="34"/>
      <c r="D68" s="34"/>
    </row>
    <row r="69" spans="1:4" ht="20.25" x14ac:dyDescent="0.25">
      <c r="A69" s="103"/>
      <c r="B69" s="23"/>
      <c r="C69" s="34"/>
      <c r="D69" s="34"/>
    </row>
    <row r="70" spans="1:4" ht="20.25" x14ac:dyDescent="0.25">
      <c r="A70" s="103"/>
      <c r="B70" s="23"/>
      <c r="C70" s="34"/>
      <c r="D70" s="34"/>
    </row>
    <row r="71" spans="1:4" ht="20.25" x14ac:dyDescent="0.25">
      <c r="A71" s="103"/>
      <c r="B71" s="23"/>
      <c r="C71" s="34"/>
      <c r="D71" s="34"/>
    </row>
    <row r="72" spans="1:4" ht="20.25" x14ac:dyDescent="0.25">
      <c r="A72" s="103"/>
      <c r="B72" s="23"/>
      <c r="C72" s="34"/>
      <c r="D72" s="34"/>
    </row>
    <row r="73" spans="1:4" ht="20.25" x14ac:dyDescent="0.25">
      <c r="A73" s="103"/>
      <c r="B73" s="23"/>
      <c r="C73" s="34"/>
      <c r="D73" s="34"/>
    </row>
    <row r="74" spans="1:4" ht="20.25" x14ac:dyDescent="0.25">
      <c r="A74" s="103"/>
      <c r="B74" s="23"/>
      <c r="C74" s="34"/>
      <c r="D74" s="34"/>
    </row>
    <row r="75" spans="1:4" ht="20.25" x14ac:dyDescent="0.25">
      <c r="A75" s="103"/>
      <c r="B75" s="23"/>
      <c r="C75" s="34"/>
      <c r="D75" s="34"/>
    </row>
    <row r="76" spans="1:4" ht="20.25" x14ac:dyDescent="0.25">
      <c r="A76" s="103"/>
      <c r="B76" s="23"/>
      <c r="C76" s="34"/>
      <c r="D76" s="34"/>
    </row>
    <row r="77" spans="1:4" ht="20.25" x14ac:dyDescent="0.25">
      <c r="A77" s="103"/>
      <c r="B77" s="23"/>
      <c r="C77" s="34"/>
      <c r="D77" s="34"/>
    </row>
    <row r="78" spans="1:4" ht="20.25" x14ac:dyDescent="0.25">
      <c r="A78" s="103"/>
      <c r="B78" s="23"/>
      <c r="C78" s="34"/>
      <c r="D78" s="34"/>
    </row>
    <row r="79" spans="1:4" ht="20.25" x14ac:dyDescent="0.25">
      <c r="A79" s="103"/>
      <c r="B79" s="23"/>
      <c r="C79" s="34"/>
      <c r="D79" s="34"/>
    </row>
    <row r="80" spans="1:4" ht="20.25" x14ac:dyDescent="0.25">
      <c r="A80" s="103"/>
      <c r="B80" s="23"/>
      <c r="C80" s="34"/>
      <c r="D80" s="34"/>
    </row>
    <row r="81" spans="1:4" ht="20.25" x14ac:dyDescent="0.25">
      <c r="A81" s="103"/>
      <c r="B81" s="23"/>
      <c r="C81" s="34"/>
      <c r="D81" s="34"/>
    </row>
    <row r="82" spans="1:4" ht="20.25" x14ac:dyDescent="0.25">
      <c r="A82" s="103"/>
      <c r="B82" s="23"/>
      <c r="C82" s="34"/>
      <c r="D82" s="34"/>
    </row>
    <row r="83" spans="1:4" ht="20.25" x14ac:dyDescent="0.25">
      <c r="A83" s="103"/>
      <c r="B83" s="23"/>
      <c r="C83" s="34"/>
      <c r="D83" s="34"/>
    </row>
    <row r="84" spans="1:4" ht="20.25" x14ac:dyDescent="0.25">
      <c r="A84" s="103"/>
      <c r="B84" s="23"/>
      <c r="C84" s="34"/>
      <c r="D84" s="34"/>
    </row>
    <row r="85" spans="1:4" ht="20.25" x14ac:dyDescent="0.25">
      <c r="A85" s="103"/>
      <c r="B85" s="23"/>
      <c r="C85" s="34"/>
      <c r="D85" s="34"/>
    </row>
    <row r="86" spans="1:4" ht="20.25" x14ac:dyDescent="0.25">
      <c r="A86" s="103"/>
      <c r="B86" s="23"/>
      <c r="C86" s="34"/>
      <c r="D86" s="34"/>
    </row>
    <row r="87" spans="1:4" ht="20.25" x14ac:dyDescent="0.25">
      <c r="A87" s="103"/>
      <c r="B87" s="23"/>
      <c r="C87" s="34"/>
      <c r="D87" s="34"/>
    </row>
    <row r="88" spans="1:4" ht="20.25" x14ac:dyDescent="0.25">
      <c r="A88" s="103"/>
      <c r="B88" s="23"/>
      <c r="C88" s="34"/>
      <c r="D88" s="34"/>
    </row>
    <row r="89" spans="1:4" ht="20.25" x14ac:dyDescent="0.25">
      <c r="A89" s="103"/>
      <c r="B89" s="23"/>
      <c r="C89" s="34"/>
      <c r="D89" s="34"/>
    </row>
    <row r="90" spans="1:4" ht="20.25" x14ac:dyDescent="0.25">
      <c r="A90" s="103"/>
      <c r="B90" s="23"/>
      <c r="C90" s="34"/>
      <c r="D90" s="34"/>
    </row>
    <row r="91" spans="1:4" ht="20.25" x14ac:dyDescent="0.25">
      <c r="A91" s="103"/>
      <c r="B91" s="23"/>
      <c r="C91" s="34"/>
      <c r="D91" s="34"/>
    </row>
    <row r="92" spans="1:4" ht="20.25" x14ac:dyDescent="0.25">
      <c r="A92" s="103"/>
      <c r="B92" s="23"/>
      <c r="C92" s="34"/>
      <c r="D92" s="34"/>
    </row>
    <row r="93" spans="1:4" ht="20.25" x14ac:dyDescent="0.25">
      <c r="A93" s="103"/>
      <c r="B93" s="23"/>
      <c r="C93" s="34"/>
      <c r="D93" s="34"/>
    </row>
    <row r="94" spans="1:4" ht="20.25" x14ac:dyDescent="0.25">
      <c r="A94" s="103"/>
      <c r="B94" s="23"/>
      <c r="C94" s="34"/>
      <c r="D94" s="34"/>
    </row>
    <row r="95" spans="1:4" ht="20.25" x14ac:dyDescent="0.25">
      <c r="A95" s="103"/>
      <c r="B95" s="23"/>
      <c r="C95" s="34"/>
      <c r="D95" s="34"/>
    </row>
    <row r="96" spans="1:4" ht="20.25" x14ac:dyDescent="0.25">
      <c r="A96" s="103"/>
      <c r="B96" s="23"/>
      <c r="C96" s="34"/>
      <c r="D96" s="34"/>
    </row>
    <row r="97" spans="1:4" ht="20.25" x14ac:dyDescent="0.25">
      <c r="A97" s="103"/>
      <c r="B97" s="23"/>
      <c r="C97" s="34"/>
      <c r="D97" s="34"/>
    </row>
    <row r="98" spans="1:4" ht="20.25" x14ac:dyDescent="0.25">
      <c r="A98" s="103"/>
      <c r="B98" s="23"/>
      <c r="C98" s="34"/>
      <c r="D98" s="34"/>
    </row>
    <row r="99" spans="1:4" ht="20.25" x14ac:dyDescent="0.25">
      <c r="A99" s="103"/>
      <c r="B99" s="23"/>
      <c r="C99" s="34"/>
      <c r="D99" s="34"/>
    </row>
    <row r="100" spans="1:4" ht="20.25" x14ac:dyDescent="0.25">
      <c r="A100" s="103"/>
      <c r="B100" s="23"/>
      <c r="C100" s="34"/>
      <c r="D100" s="34"/>
    </row>
    <row r="101" spans="1:4" ht="20.25" x14ac:dyDescent="0.25">
      <c r="A101" s="103"/>
      <c r="B101" s="23"/>
      <c r="C101" s="34"/>
      <c r="D101" s="34"/>
    </row>
    <row r="102" spans="1:4" ht="20.25" x14ac:dyDescent="0.25">
      <c r="A102" s="103"/>
      <c r="B102" s="23"/>
      <c r="C102" s="34"/>
      <c r="D102" s="34"/>
    </row>
    <row r="103" spans="1:4" ht="20.25" x14ac:dyDescent="0.25">
      <c r="A103" s="103"/>
      <c r="B103" s="23"/>
      <c r="C103" s="34"/>
      <c r="D103" s="34"/>
    </row>
    <row r="104" spans="1:4" ht="20.25" x14ac:dyDescent="0.25">
      <c r="A104" s="103"/>
      <c r="B104" s="23"/>
      <c r="C104" s="34"/>
      <c r="D104" s="34"/>
    </row>
    <row r="105" spans="1:4" ht="20.25" x14ac:dyDescent="0.25">
      <c r="A105" s="103"/>
      <c r="B105" s="23"/>
      <c r="C105" s="34"/>
      <c r="D105" s="34"/>
    </row>
    <row r="106" spans="1:4" ht="20.25" x14ac:dyDescent="0.25">
      <c r="A106" s="103"/>
      <c r="B106" s="23"/>
      <c r="C106" s="34"/>
      <c r="D106" s="34"/>
    </row>
    <row r="107" spans="1:4" ht="20.25" x14ac:dyDescent="0.25">
      <c r="A107" s="103"/>
      <c r="B107" s="23"/>
      <c r="C107" s="34"/>
      <c r="D107" s="34"/>
    </row>
    <row r="108" spans="1:4" ht="20.25" x14ac:dyDescent="0.25">
      <c r="A108" s="103"/>
      <c r="B108" s="23"/>
      <c r="C108" s="34"/>
      <c r="D108" s="34"/>
    </row>
    <row r="109" spans="1:4" ht="20.25" x14ac:dyDescent="0.25">
      <c r="A109" s="103"/>
      <c r="B109" s="23"/>
      <c r="C109" s="34"/>
      <c r="D109" s="34"/>
    </row>
    <row r="110" spans="1:4" ht="20.25" x14ac:dyDescent="0.25">
      <c r="A110" s="103"/>
      <c r="B110" s="23"/>
      <c r="C110" s="34"/>
      <c r="D110" s="34"/>
    </row>
    <row r="111" spans="1:4" ht="20.25" x14ac:dyDescent="0.25">
      <c r="A111" s="103"/>
      <c r="B111" s="23"/>
      <c r="C111" s="34"/>
      <c r="D111" s="34"/>
    </row>
    <row r="112" spans="1:4" ht="20.25" x14ac:dyDescent="0.25">
      <c r="A112" s="103"/>
      <c r="B112" s="23"/>
      <c r="C112" s="34"/>
      <c r="D112" s="34"/>
    </row>
    <row r="113" spans="1:4" ht="20.25" x14ac:dyDescent="0.25">
      <c r="A113" s="103"/>
      <c r="B113" s="23"/>
      <c r="C113" s="34"/>
      <c r="D113" s="34"/>
    </row>
    <row r="114" spans="1:4" ht="20.25" x14ac:dyDescent="0.25">
      <c r="A114" s="103"/>
      <c r="B114" s="23"/>
      <c r="C114" s="34"/>
      <c r="D114" s="34"/>
    </row>
    <row r="115" spans="1:4" ht="20.25" x14ac:dyDescent="0.25">
      <c r="A115" s="103"/>
      <c r="B115" s="23"/>
      <c r="C115" s="34"/>
      <c r="D115" s="34"/>
    </row>
    <row r="116" spans="1:4" ht="20.25" x14ac:dyDescent="0.25">
      <c r="A116" s="103"/>
      <c r="B116" s="23"/>
      <c r="C116" s="34"/>
      <c r="D116" s="34"/>
    </row>
    <row r="117" spans="1:4" ht="20.25" x14ac:dyDescent="0.25">
      <c r="A117" s="103"/>
      <c r="B117" s="23"/>
      <c r="C117" s="34"/>
      <c r="D117" s="34"/>
    </row>
    <row r="118" spans="1:4" ht="20.25" x14ac:dyDescent="0.25">
      <c r="A118" s="103"/>
      <c r="B118" s="23"/>
      <c r="C118" s="34"/>
      <c r="D118" s="34"/>
    </row>
    <row r="119" spans="1:4" ht="20.25" x14ac:dyDescent="0.25">
      <c r="A119" s="103"/>
      <c r="B119" s="23"/>
      <c r="C119" s="34"/>
      <c r="D119" s="34"/>
    </row>
    <row r="120" spans="1:4" ht="20.25" x14ac:dyDescent="0.25">
      <c r="A120" s="103"/>
      <c r="B120" s="23"/>
      <c r="C120" s="34"/>
      <c r="D120" s="34"/>
    </row>
    <row r="121" spans="1:4" ht="20.25" x14ac:dyDescent="0.25">
      <c r="A121" s="103"/>
      <c r="B121" s="23"/>
      <c r="C121" s="34"/>
      <c r="D121" s="34"/>
    </row>
    <row r="122" spans="1:4" ht="20.25" x14ac:dyDescent="0.25">
      <c r="A122" s="103"/>
      <c r="B122" s="23"/>
      <c r="C122" s="34"/>
      <c r="D122" s="34"/>
    </row>
    <row r="123" spans="1:4" ht="20.25" x14ac:dyDescent="0.25">
      <c r="A123" s="103"/>
      <c r="B123" s="23"/>
      <c r="C123" s="34"/>
      <c r="D123" s="34"/>
    </row>
    <row r="124" spans="1:4" ht="20.25" x14ac:dyDescent="0.25">
      <c r="A124" s="103"/>
      <c r="B124" s="23"/>
      <c r="C124" s="34"/>
      <c r="D124" s="34"/>
    </row>
    <row r="125" spans="1:4" ht="20.25" x14ac:dyDescent="0.25">
      <c r="A125" s="103"/>
      <c r="B125" s="23"/>
      <c r="C125" s="34"/>
      <c r="D125" s="34"/>
    </row>
    <row r="126" spans="1:4" ht="20.25" x14ac:dyDescent="0.25">
      <c r="A126" s="103"/>
      <c r="B126" s="23"/>
      <c r="C126" s="34"/>
      <c r="D126" s="34"/>
    </row>
    <row r="127" spans="1:4" ht="20.25" x14ac:dyDescent="0.25">
      <c r="A127" s="103"/>
      <c r="B127" s="23"/>
      <c r="C127" s="34"/>
      <c r="D127" s="34"/>
    </row>
    <row r="128" spans="1:4" ht="20.25" x14ac:dyDescent="0.25">
      <c r="A128" s="103"/>
      <c r="B128" s="23"/>
      <c r="C128" s="34"/>
      <c r="D128" s="34"/>
    </row>
    <row r="129" spans="1:4" ht="20.25" x14ac:dyDescent="0.25">
      <c r="A129" s="103"/>
      <c r="B129" s="23"/>
      <c r="C129" s="34"/>
      <c r="D129" s="34"/>
    </row>
    <row r="130" spans="1:4" ht="20.25" x14ac:dyDescent="0.25">
      <c r="A130" s="103"/>
      <c r="B130" s="23"/>
      <c r="C130" s="34"/>
      <c r="D130" s="34"/>
    </row>
    <row r="131" spans="1:4" ht="20.25" x14ac:dyDescent="0.25">
      <c r="A131" s="103"/>
      <c r="B131" s="23"/>
      <c r="C131" s="34"/>
      <c r="D131" s="34"/>
    </row>
    <row r="132" spans="1:4" ht="20.25" x14ac:dyDescent="0.25">
      <c r="A132" s="103"/>
      <c r="B132" s="23"/>
      <c r="C132" s="34"/>
      <c r="D132" s="34"/>
    </row>
    <row r="133" spans="1:4" ht="20.25" x14ac:dyDescent="0.25">
      <c r="A133" s="103"/>
      <c r="B133" s="23"/>
      <c r="C133" s="34"/>
      <c r="D133" s="34"/>
    </row>
    <row r="134" spans="1:4" ht="20.25" x14ac:dyDescent="0.25">
      <c r="A134" s="103"/>
      <c r="B134" s="23"/>
      <c r="C134" s="34"/>
      <c r="D134" s="34"/>
    </row>
    <row r="135" spans="1:4" ht="20.25" x14ac:dyDescent="0.25">
      <c r="A135" s="103"/>
      <c r="B135" s="23"/>
      <c r="C135" s="34"/>
      <c r="D135" s="34"/>
    </row>
    <row r="136" spans="1:4" ht="20.25" x14ac:dyDescent="0.25">
      <c r="A136" s="103"/>
      <c r="B136" s="23"/>
      <c r="C136" s="34"/>
      <c r="D136" s="34"/>
    </row>
    <row r="137" spans="1:4" ht="20.25" x14ac:dyDescent="0.25">
      <c r="A137" s="103"/>
      <c r="B137" s="23"/>
      <c r="C137" s="34"/>
      <c r="D137" s="34"/>
    </row>
    <row r="138" spans="1:4" ht="20.25" x14ac:dyDescent="0.25">
      <c r="A138" s="103"/>
      <c r="B138" s="23"/>
      <c r="C138" s="34"/>
      <c r="D138" s="34"/>
    </row>
    <row r="139" spans="1:4" ht="20.25" x14ac:dyDescent="0.25">
      <c r="A139" s="103"/>
      <c r="B139" s="23"/>
      <c r="C139" s="34"/>
      <c r="D139" s="34"/>
    </row>
    <row r="140" spans="1:4" ht="20.25" x14ac:dyDescent="0.25">
      <c r="A140" s="103"/>
      <c r="B140" s="23"/>
      <c r="C140" s="34"/>
      <c r="D140" s="34"/>
    </row>
    <row r="141" spans="1:4" ht="20.25" x14ac:dyDescent="0.25">
      <c r="A141" s="103"/>
      <c r="B141" s="23"/>
      <c r="C141" s="34"/>
      <c r="D141" s="34"/>
    </row>
    <row r="142" spans="1:4" ht="20.25" x14ac:dyDescent="0.25">
      <c r="A142" s="103"/>
      <c r="B142" s="23"/>
      <c r="C142" s="34"/>
      <c r="D142" s="34"/>
    </row>
    <row r="143" spans="1:4" ht="20.25" x14ac:dyDescent="0.25">
      <c r="A143" s="103"/>
      <c r="B143" s="23"/>
      <c r="C143" s="34"/>
      <c r="D143" s="34"/>
    </row>
    <row r="144" spans="1:4" ht="20.25" x14ac:dyDescent="0.25">
      <c r="A144" s="103"/>
      <c r="B144" s="23"/>
      <c r="C144" s="34"/>
      <c r="D144" s="34"/>
    </row>
    <row r="145" spans="1:4" ht="20.25" x14ac:dyDescent="0.25">
      <c r="A145" s="103"/>
      <c r="B145" s="23"/>
      <c r="C145" s="34"/>
      <c r="D145" s="34"/>
    </row>
    <row r="146" spans="1:4" ht="20.25" x14ac:dyDescent="0.25">
      <c r="A146" s="103"/>
      <c r="B146" s="23"/>
      <c r="C146" s="34"/>
      <c r="D146" s="34"/>
    </row>
    <row r="147" spans="1:4" ht="20.25" x14ac:dyDescent="0.25">
      <c r="A147" s="103"/>
      <c r="B147" s="23"/>
      <c r="C147" s="34"/>
      <c r="D147" s="34"/>
    </row>
    <row r="148" spans="1:4" ht="20.25" x14ac:dyDescent="0.25">
      <c r="A148" s="103"/>
      <c r="B148" s="23"/>
      <c r="C148" s="34"/>
      <c r="D148" s="34"/>
    </row>
    <row r="149" spans="1:4" ht="20.25" x14ac:dyDescent="0.25">
      <c r="A149" s="103"/>
      <c r="B149" s="23"/>
      <c r="C149" s="34"/>
      <c r="D149" s="34"/>
    </row>
    <row r="150" spans="1:4" ht="20.25" x14ac:dyDescent="0.25">
      <c r="A150" s="103"/>
      <c r="B150" s="23"/>
      <c r="C150" s="34"/>
      <c r="D150" s="34"/>
    </row>
    <row r="151" spans="1:4" ht="20.25" x14ac:dyDescent="0.25">
      <c r="A151" s="103"/>
      <c r="B151" s="23"/>
      <c r="C151" s="34"/>
      <c r="D151" s="34"/>
    </row>
    <row r="152" spans="1:4" ht="20.25" x14ac:dyDescent="0.25">
      <c r="A152" s="103"/>
      <c r="B152" s="23"/>
      <c r="C152" s="34"/>
      <c r="D152" s="34"/>
    </row>
    <row r="153" spans="1:4" ht="20.25" x14ac:dyDescent="0.25">
      <c r="A153" s="103"/>
      <c r="B153" s="23"/>
      <c r="C153" s="34"/>
      <c r="D153" s="34"/>
    </row>
    <row r="154" spans="1:4" ht="20.25" x14ac:dyDescent="0.25">
      <c r="A154" s="103"/>
      <c r="B154" s="23"/>
      <c r="C154" s="34"/>
      <c r="D154" s="34"/>
    </row>
    <row r="155" spans="1:4" ht="20.25" x14ac:dyDescent="0.25">
      <c r="A155" s="103"/>
      <c r="B155" s="23"/>
      <c r="C155" s="34"/>
      <c r="D155" s="34"/>
    </row>
    <row r="156" spans="1:4" ht="20.25" x14ac:dyDescent="0.25">
      <c r="A156" s="103"/>
      <c r="B156" s="23"/>
      <c r="C156" s="34"/>
      <c r="D156" s="34"/>
    </row>
    <row r="157" spans="1:4" ht="20.25" x14ac:dyDescent="0.25">
      <c r="A157" s="103"/>
      <c r="B157" s="23"/>
      <c r="C157" s="34"/>
      <c r="D157" s="34"/>
    </row>
    <row r="158" spans="1:4" ht="20.25" x14ac:dyDescent="0.25">
      <c r="A158" s="103"/>
      <c r="B158" s="23"/>
      <c r="C158" s="34"/>
      <c r="D158" s="34"/>
    </row>
    <row r="159" spans="1:4" ht="20.25" x14ac:dyDescent="0.25">
      <c r="A159" s="103"/>
      <c r="B159" s="23"/>
      <c r="C159" s="34"/>
      <c r="D159" s="34"/>
    </row>
    <row r="160" spans="1:4" ht="20.25" x14ac:dyDescent="0.25">
      <c r="A160" s="103"/>
      <c r="B160" s="23"/>
      <c r="C160" s="34"/>
      <c r="D160" s="34"/>
    </row>
    <row r="161" spans="1:4" ht="20.25" x14ac:dyDescent="0.25">
      <c r="A161" s="103"/>
      <c r="B161" s="23"/>
      <c r="C161" s="34"/>
      <c r="D161" s="34"/>
    </row>
    <row r="162" spans="1:4" ht="20.25" x14ac:dyDescent="0.25">
      <c r="A162" s="103"/>
      <c r="B162" s="23"/>
      <c r="C162" s="34"/>
      <c r="D162" s="34"/>
    </row>
    <row r="163" spans="1:4" ht="20.25" x14ac:dyDescent="0.25">
      <c r="A163" s="103"/>
      <c r="B163" s="23"/>
      <c r="C163" s="34"/>
      <c r="D163" s="34"/>
    </row>
    <row r="164" spans="1:4" ht="20.25" x14ac:dyDescent="0.25">
      <c r="A164" s="103"/>
      <c r="B164" s="23"/>
      <c r="C164" s="34"/>
      <c r="D164" s="34"/>
    </row>
    <row r="165" spans="1:4" ht="20.25" x14ac:dyDescent="0.25">
      <c r="A165" s="103"/>
      <c r="B165" s="23"/>
      <c r="C165" s="34"/>
      <c r="D165" s="34"/>
    </row>
    <row r="166" spans="1:4" ht="20.25" x14ac:dyDescent="0.25">
      <c r="A166" s="103"/>
      <c r="B166" s="23"/>
      <c r="C166" s="34"/>
      <c r="D166" s="34"/>
    </row>
    <row r="167" spans="1:4" ht="20.25" x14ac:dyDescent="0.25">
      <c r="A167" s="103"/>
      <c r="B167" s="23"/>
      <c r="C167" s="34"/>
      <c r="D167" s="34"/>
    </row>
    <row r="168" spans="1:4" ht="20.25" x14ac:dyDescent="0.25">
      <c r="A168" s="103"/>
      <c r="B168" s="23"/>
      <c r="C168" s="34"/>
      <c r="D168" s="34"/>
    </row>
    <row r="169" spans="1:4" ht="20.25" x14ac:dyDescent="0.25">
      <c r="A169" s="103"/>
      <c r="B169" s="23"/>
      <c r="C169" s="34"/>
      <c r="D169" s="34"/>
    </row>
    <row r="170" spans="1:4" ht="20.25" x14ac:dyDescent="0.25">
      <c r="A170" s="103"/>
      <c r="B170" s="23"/>
      <c r="C170" s="34"/>
      <c r="D170" s="34"/>
    </row>
    <row r="171" spans="1:4" ht="20.25" x14ac:dyDescent="0.25">
      <c r="A171" s="103"/>
      <c r="B171" s="23"/>
      <c r="C171" s="34"/>
      <c r="D171" s="34"/>
    </row>
    <row r="172" spans="1:4" ht="20.25" x14ac:dyDescent="0.25">
      <c r="A172" s="103"/>
      <c r="B172" s="23"/>
      <c r="C172" s="34"/>
      <c r="D172" s="34"/>
    </row>
    <row r="173" spans="1:4" ht="20.25" x14ac:dyDescent="0.25">
      <c r="A173" s="103"/>
      <c r="B173" s="23"/>
      <c r="C173" s="34"/>
      <c r="D173" s="34"/>
    </row>
    <row r="174" spans="1:4" ht="20.25" x14ac:dyDescent="0.25">
      <c r="A174" s="103"/>
      <c r="B174" s="23"/>
      <c r="C174" s="34"/>
      <c r="D174" s="34"/>
    </row>
    <row r="175" spans="1:4" ht="20.25" x14ac:dyDescent="0.25">
      <c r="A175" s="103"/>
      <c r="B175" s="23"/>
      <c r="C175" s="34"/>
      <c r="D175" s="34"/>
    </row>
    <row r="176" spans="1:4" ht="20.25" x14ac:dyDescent="0.25">
      <c r="A176" s="103"/>
      <c r="B176" s="23"/>
      <c r="C176" s="34"/>
      <c r="D176" s="34"/>
    </row>
    <row r="177" spans="1:4" ht="20.25" x14ac:dyDescent="0.25">
      <c r="A177" s="103"/>
      <c r="B177" s="23"/>
      <c r="C177" s="34"/>
      <c r="D177" s="34"/>
    </row>
    <row r="178" spans="1:4" ht="20.25" x14ac:dyDescent="0.25">
      <c r="A178" s="103"/>
      <c r="B178" s="23"/>
      <c r="C178" s="34"/>
      <c r="D178" s="34"/>
    </row>
    <row r="179" spans="1:4" ht="20.25" x14ac:dyDescent="0.25">
      <c r="A179" s="103"/>
      <c r="B179" s="23"/>
      <c r="C179" s="34"/>
      <c r="D179" s="34"/>
    </row>
    <row r="180" spans="1:4" ht="20.25" x14ac:dyDescent="0.25">
      <c r="A180" s="103"/>
      <c r="B180" s="23"/>
      <c r="C180" s="34"/>
      <c r="D180" s="34"/>
    </row>
    <row r="181" spans="1:4" ht="20.25" x14ac:dyDescent="0.25">
      <c r="A181" s="103"/>
      <c r="B181" s="23"/>
      <c r="C181" s="34"/>
      <c r="D181" s="34"/>
    </row>
    <row r="182" spans="1:4" ht="20.25" x14ac:dyDescent="0.25">
      <c r="A182" s="103"/>
      <c r="B182" s="23"/>
      <c r="C182" s="34"/>
      <c r="D182" s="34"/>
    </row>
    <row r="183" spans="1:4" ht="20.25" x14ac:dyDescent="0.25">
      <c r="A183" s="103"/>
      <c r="B183" s="23"/>
      <c r="C183" s="34"/>
      <c r="D183" s="34"/>
    </row>
    <row r="184" spans="1:4" ht="20.25" x14ac:dyDescent="0.25">
      <c r="A184" s="103"/>
      <c r="B184" s="23"/>
      <c r="C184" s="34"/>
      <c r="D184" s="34"/>
    </row>
    <row r="185" spans="1:4" ht="20.25" x14ac:dyDescent="0.25">
      <c r="A185" s="103"/>
      <c r="B185" s="23"/>
      <c r="C185" s="34"/>
      <c r="D185" s="34"/>
    </row>
    <row r="186" spans="1:4" ht="20.25" x14ac:dyDescent="0.25">
      <c r="A186" s="103"/>
      <c r="B186" s="23"/>
      <c r="C186" s="34"/>
      <c r="D186" s="34"/>
    </row>
    <row r="187" spans="1:4" ht="20.25" x14ac:dyDescent="0.25">
      <c r="A187" s="103"/>
      <c r="B187" s="23"/>
      <c r="C187" s="34"/>
      <c r="D187" s="34"/>
    </row>
    <row r="188" spans="1:4" ht="20.25" x14ac:dyDescent="0.25">
      <c r="A188" s="103"/>
      <c r="B188" s="23"/>
      <c r="C188" s="34"/>
      <c r="D188" s="34"/>
    </row>
    <row r="189" spans="1:4" ht="20.25" x14ac:dyDescent="0.25">
      <c r="A189" s="103"/>
      <c r="B189" s="23"/>
      <c r="C189" s="34"/>
      <c r="D189" s="34"/>
    </row>
    <row r="190" spans="1:4" ht="20.25" x14ac:dyDescent="0.25">
      <c r="A190" s="103"/>
      <c r="B190" s="23"/>
      <c r="C190" s="34"/>
      <c r="D190" s="34"/>
    </row>
    <row r="191" spans="1:4" ht="20.25" x14ac:dyDescent="0.25">
      <c r="A191" s="103"/>
      <c r="B191" s="23"/>
      <c r="C191" s="34"/>
      <c r="D191" s="34"/>
    </row>
    <row r="192" spans="1:4" ht="20.25" x14ac:dyDescent="0.25">
      <c r="A192" s="103"/>
      <c r="B192" s="23"/>
      <c r="C192" s="34"/>
      <c r="D192" s="34"/>
    </row>
    <row r="193" spans="1:4" ht="20.25" x14ac:dyDescent="0.25">
      <c r="A193" s="103"/>
      <c r="B193" s="23"/>
      <c r="C193" s="34"/>
      <c r="D193" s="34"/>
    </row>
    <row r="194" spans="1:4" ht="20.25" x14ac:dyDescent="0.25">
      <c r="A194" s="103"/>
      <c r="B194" s="23"/>
      <c r="C194" s="34"/>
      <c r="D194" s="34"/>
    </row>
    <row r="195" spans="1:4" ht="20.25" x14ac:dyDescent="0.25">
      <c r="A195" s="103"/>
      <c r="B195" s="23"/>
      <c r="C195" s="34"/>
      <c r="D195" s="34"/>
    </row>
    <row r="196" spans="1:4" ht="20.25" x14ac:dyDescent="0.25">
      <c r="A196" s="103"/>
      <c r="B196" s="23"/>
      <c r="C196" s="34"/>
      <c r="D196" s="34"/>
    </row>
    <row r="197" spans="1:4" ht="20.25" x14ac:dyDescent="0.25">
      <c r="A197" s="103"/>
      <c r="B197" s="23"/>
      <c r="C197" s="34"/>
      <c r="D197" s="34"/>
    </row>
    <row r="198" spans="1:4" ht="20.25" x14ac:dyDescent="0.25">
      <c r="A198" s="103"/>
      <c r="B198" s="23"/>
      <c r="C198" s="34"/>
      <c r="D198" s="34"/>
    </row>
    <row r="199" spans="1:4" ht="20.25" x14ac:dyDescent="0.25">
      <c r="A199" s="103"/>
      <c r="B199" s="23"/>
      <c r="C199" s="34"/>
      <c r="D199" s="34"/>
    </row>
    <row r="200" spans="1:4" ht="20.25" x14ac:dyDescent="0.25">
      <c r="A200" s="103"/>
      <c r="B200" s="23"/>
      <c r="C200" s="34"/>
      <c r="D200" s="34"/>
    </row>
    <row r="201" spans="1:4" ht="20.25" x14ac:dyDescent="0.25">
      <c r="A201" s="103"/>
      <c r="B201" s="23"/>
      <c r="C201" s="34"/>
      <c r="D201" s="34"/>
    </row>
    <row r="202" spans="1:4" ht="20.25" x14ac:dyDescent="0.25">
      <c r="A202" s="103"/>
      <c r="B202" s="23"/>
      <c r="C202" s="34"/>
      <c r="D202" s="34"/>
    </row>
    <row r="203" spans="1:4" ht="20.25" x14ac:dyDescent="0.25">
      <c r="A203" s="103"/>
      <c r="B203" s="23"/>
      <c r="C203" s="34"/>
      <c r="D203" s="34"/>
    </row>
    <row r="204" spans="1:4" ht="20.25" x14ac:dyDescent="0.25">
      <c r="A204" s="103"/>
      <c r="B204" s="23"/>
      <c r="C204" s="34"/>
      <c r="D204" s="34"/>
    </row>
    <row r="205" spans="1:4" ht="20.25" x14ac:dyDescent="0.25">
      <c r="A205" s="103"/>
      <c r="B205" s="23"/>
      <c r="C205" s="34"/>
      <c r="D205" s="34"/>
    </row>
    <row r="206" spans="1:4" ht="20.25" x14ac:dyDescent="0.25">
      <c r="A206" s="103"/>
      <c r="B206" s="23"/>
      <c r="C206" s="34"/>
      <c r="D206" s="34"/>
    </row>
    <row r="207" spans="1:4" ht="20.25" x14ac:dyDescent="0.25">
      <c r="A207" s="103"/>
      <c r="B207" s="23"/>
      <c r="C207" s="34"/>
      <c r="D207" s="34"/>
    </row>
    <row r="208" spans="1:4" x14ac:dyDescent="0.25">
      <c r="A208" s="83"/>
      <c r="B208" s="23"/>
      <c r="C208" s="23"/>
      <c r="D208" s="23"/>
    </row>
    <row r="209" spans="1:8" ht="20.25" x14ac:dyDescent="0.25">
      <c r="A209" s="83"/>
      <c r="B209" s="30" t="s">
        <v>88</v>
      </c>
      <c r="C209" s="30" t="s">
        <v>145</v>
      </c>
      <c r="D209" s="33" t="s">
        <v>88</v>
      </c>
      <c r="E209" s="33" t="s">
        <v>145</v>
      </c>
    </row>
    <row r="210" spans="1:8" ht="21" x14ac:dyDescent="0.35">
      <c r="A210" s="83"/>
      <c r="B210" s="31" t="s">
        <v>90</v>
      </c>
      <c r="C210" s="31" t="s">
        <v>58</v>
      </c>
      <c r="D210" t="s">
        <v>90</v>
      </c>
      <c r="F210" t="str">
        <f>IF(NOT(ISBLANK(D210)),D210,IF(NOT(ISBLANK(E210)),"     "&amp;E210,FALSE))</f>
        <v>Afectación Económica o presupuestal</v>
      </c>
      <c r="G210" t="s">
        <v>90</v>
      </c>
      <c r="H210" t="str">
        <f>IF(NOT(ISERROR(MATCH(G210,_xlfn.ANCHORARRAY(B221),0))),F223&amp;"Por favor no seleccionar los criterios de impacto",G210)</f>
        <v>❌Por favor no seleccionar los criterios de impacto</v>
      </c>
    </row>
    <row r="211" spans="1:8" ht="21" x14ac:dyDescent="0.35">
      <c r="A211" s="83"/>
      <c r="B211" s="31" t="s">
        <v>90</v>
      </c>
      <c r="C211" s="31" t="s">
        <v>93</v>
      </c>
      <c r="E211" t="s">
        <v>58</v>
      </c>
      <c r="F211" t="str">
        <f t="shared" ref="F211:F221" si="0">IF(NOT(ISBLANK(D211)),D211,IF(NOT(ISBLANK(E211)),"     "&amp;E211,FALSE))</f>
        <v xml:space="preserve">     Afectación menor a 10 SMLMV .</v>
      </c>
    </row>
    <row r="212" spans="1:8" ht="21" x14ac:dyDescent="0.35">
      <c r="A212" s="83"/>
      <c r="B212" s="31" t="s">
        <v>90</v>
      </c>
      <c r="C212" s="31" t="s">
        <v>94</v>
      </c>
      <c r="E212" t="s">
        <v>93</v>
      </c>
      <c r="F212" t="str">
        <f t="shared" si="0"/>
        <v xml:space="preserve">     Entre 10 y 50 SMLMV </v>
      </c>
    </row>
    <row r="213" spans="1:8" ht="21" x14ac:dyDescent="0.35">
      <c r="A213" s="83"/>
      <c r="B213" s="31" t="s">
        <v>90</v>
      </c>
      <c r="C213" s="31" t="s">
        <v>95</v>
      </c>
      <c r="E213" t="s">
        <v>94</v>
      </c>
      <c r="F213" t="str">
        <f t="shared" si="0"/>
        <v xml:space="preserve">     Entre 50 y 100 SMLMV </v>
      </c>
    </row>
    <row r="214" spans="1:8" ht="21" x14ac:dyDescent="0.35">
      <c r="A214" s="83"/>
      <c r="B214" s="31" t="s">
        <v>90</v>
      </c>
      <c r="C214" s="31" t="s">
        <v>96</v>
      </c>
      <c r="E214" t="s">
        <v>95</v>
      </c>
      <c r="F214" t="str">
        <f t="shared" si="0"/>
        <v xml:space="preserve">     Entre 100 y 500 SMLMV </v>
      </c>
    </row>
    <row r="215" spans="1:8" ht="21" x14ac:dyDescent="0.35">
      <c r="A215" s="83"/>
      <c r="B215" s="31" t="s">
        <v>57</v>
      </c>
      <c r="C215" s="31" t="s">
        <v>97</v>
      </c>
      <c r="E215" t="s">
        <v>96</v>
      </c>
      <c r="F215" t="str">
        <f t="shared" si="0"/>
        <v xml:space="preserve">     Mayor a 500 SMLMV </v>
      </c>
    </row>
    <row r="216" spans="1:8" ht="21" x14ac:dyDescent="0.35">
      <c r="A216" s="83"/>
      <c r="B216" s="31" t="s">
        <v>57</v>
      </c>
      <c r="C216" s="31" t="s">
        <v>98</v>
      </c>
      <c r="D216" t="s">
        <v>57</v>
      </c>
      <c r="F216" t="str">
        <f t="shared" si="0"/>
        <v>Pérdida Reputacional</v>
      </c>
    </row>
    <row r="217" spans="1:8" ht="21" x14ac:dyDescent="0.35">
      <c r="A217" s="83"/>
      <c r="B217" s="31" t="s">
        <v>57</v>
      </c>
      <c r="C217" s="31" t="s">
        <v>100</v>
      </c>
      <c r="E217" t="s">
        <v>97</v>
      </c>
      <c r="F217" t="str">
        <f t="shared" si="0"/>
        <v xml:space="preserve">     El riesgo afecta la imagen de alguna área de la organización</v>
      </c>
    </row>
    <row r="218" spans="1:8" ht="21" x14ac:dyDescent="0.35">
      <c r="A218" s="83"/>
      <c r="B218" s="31" t="s">
        <v>57</v>
      </c>
      <c r="C218" s="31" t="s">
        <v>99</v>
      </c>
      <c r="E218" t="s">
        <v>98</v>
      </c>
      <c r="F218" t="str">
        <f t="shared" si="0"/>
        <v xml:space="preserve">     El riesgo afecta la imagen de la entidad internamente, de conocimiento general, nivel interno, de junta dircetiva y accionistas y/o de provedores</v>
      </c>
    </row>
    <row r="219" spans="1:8" ht="21" x14ac:dyDescent="0.35">
      <c r="A219" s="83"/>
      <c r="B219" s="31" t="s">
        <v>57</v>
      </c>
      <c r="C219" s="31" t="s">
        <v>118</v>
      </c>
      <c r="E219" t="s">
        <v>100</v>
      </c>
      <c r="F219" t="str">
        <f t="shared" si="0"/>
        <v xml:space="preserve">     El riesgo afecta la imagen de la entidad con algunos usuarios de relevancia frente al logro de los objetivos</v>
      </c>
    </row>
    <row r="220" spans="1:8" x14ac:dyDescent="0.25">
      <c r="A220" s="83"/>
      <c r="B220" s="32"/>
      <c r="C220" s="32"/>
      <c r="E220" t="s">
        <v>99</v>
      </c>
      <c r="F220" t="str">
        <f t="shared" si="0"/>
        <v xml:space="preserve">     El riesgo afecta la imagen de de la entidad con efecto publicitario sostenido a nivel de sector administrativo, nivel departamental o municipal</v>
      </c>
    </row>
    <row r="221" spans="1:8" x14ac:dyDescent="0.25">
      <c r="A221" s="83"/>
      <c r="B221" s="32" t="str" cm="1">
        <f t="array" ref="B221:B223">_xlfn.UNIQUE(Tabla1[[#All],[Criterios]])</f>
        <v>Criterios</v>
      </c>
      <c r="C221" s="32"/>
      <c r="E221" t="s">
        <v>118</v>
      </c>
      <c r="F221" t="str">
        <f t="shared" si="0"/>
        <v xml:space="preserve">     El riesgo afecta la imagen de la entidad a nivel nacional, con efecto publicitarios sostenible a nivel país</v>
      </c>
    </row>
    <row r="222" spans="1:8" x14ac:dyDescent="0.25">
      <c r="A222" s="83"/>
      <c r="B222" s="32" t="str">
        <v>Afectación Económica o presupuestal</v>
      </c>
      <c r="C222" s="32"/>
    </row>
    <row r="223" spans="1:8" x14ac:dyDescent="0.25">
      <c r="B223" s="32" t="str">
        <v>Pérdida Reputacional</v>
      </c>
      <c r="C223" s="32"/>
      <c r="F223" s="35" t="s">
        <v>147</v>
      </c>
    </row>
    <row r="224" spans="1:8" x14ac:dyDescent="0.25">
      <c r="B224" s="22"/>
      <c r="C224" s="22"/>
      <c r="F224" s="35" t="s">
        <v>148</v>
      </c>
    </row>
    <row r="225" spans="2:4" x14ac:dyDescent="0.25">
      <c r="B225" s="22"/>
      <c r="C225" s="22"/>
    </row>
    <row r="226" spans="2:4" x14ac:dyDescent="0.25">
      <c r="B226" s="22"/>
      <c r="C226" s="22"/>
    </row>
    <row r="227" spans="2:4" x14ac:dyDescent="0.25">
      <c r="B227" s="22"/>
      <c r="C227" s="22"/>
      <c r="D227" s="22"/>
    </row>
    <row r="228" spans="2:4" x14ac:dyDescent="0.25">
      <c r="B228" s="22"/>
      <c r="C228" s="22"/>
      <c r="D228" s="22"/>
    </row>
    <row r="229" spans="2:4" x14ac:dyDescent="0.25">
      <c r="B229" s="22"/>
      <c r="C229" s="22"/>
      <c r="D229" s="22"/>
    </row>
    <row r="230" spans="2:4" x14ac:dyDescent="0.25">
      <c r="B230" s="22"/>
      <c r="C230" s="22"/>
      <c r="D230" s="22"/>
    </row>
    <row r="231" spans="2:4" x14ac:dyDescent="0.25">
      <c r="B231" s="22"/>
      <c r="C231" s="22"/>
      <c r="D231" s="22"/>
    </row>
    <row r="232" spans="2:4" x14ac:dyDescent="0.25">
      <c r="B232" s="22"/>
      <c r="C232" s="22"/>
      <c r="D232" s="22"/>
    </row>
  </sheetData>
  <mergeCells count="1">
    <mergeCell ref="B1:D1"/>
  </mergeCells>
  <dataValidations disablePrompts="1" count="1">
    <dataValidation type="list" allowBlank="1" showInputMessage="1" showErrorMessage="1" sqref="G210" xr:uid="{00000000-0002-0000-1300-000000000000}">
      <formula1>$F$210:$F$221</formula1>
    </dataValidation>
  </dataValidations>
  <pageMargins left="0.7" right="0.7" top="0.75" bottom="0.75" header="0.3" footer="0.3"/>
  <pageSetup orientation="portrait" r:id="rId2"/>
  <tableParts count="1">
    <tablePart r:id="rId3"/>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7" tint="-0.249977111117893"/>
  </sheetPr>
  <dimension ref="B1:F16"/>
  <sheetViews>
    <sheetView topLeftCell="A13" zoomScale="120" zoomScaleNormal="120" workbookViewId="0">
      <selection activeCell="E10" sqref="E10"/>
    </sheetView>
  </sheetViews>
  <sheetFormatPr baseColWidth="10" defaultColWidth="14.28515625" defaultRowHeight="12.75" x14ac:dyDescent="0.2"/>
  <cols>
    <col min="1" max="2" width="14.28515625" style="88"/>
    <col min="3" max="3" width="17" style="88" customWidth="1"/>
    <col min="4" max="4" width="14.28515625" style="88"/>
    <col min="5" max="5" width="46" style="88" customWidth="1"/>
    <col min="6" max="16384" width="14.28515625" style="88"/>
  </cols>
  <sheetData>
    <row r="1" spans="2:6" ht="24" customHeight="1" thickBot="1" x14ac:dyDescent="0.25">
      <c r="B1" s="375" t="s">
        <v>78</v>
      </c>
      <c r="C1" s="376"/>
      <c r="D1" s="376"/>
      <c r="E1" s="376"/>
      <c r="F1" s="377"/>
    </row>
    <row r="2" spans="2:6" ht="16.5" thickBot="1" x14ac:dyDescent="0.3">
      <c r="B2" s="89"/>
      <c r="C2" s="89"/>
      <c r="D2" s="89"/>
      <c r="E2" s="89"/>
      <c r="F2" s="89"/>
    </row>
    <row r="3" spans="2:6" ht="16.5" thickBot="1" x14ac:dyDescent="0.25">
      <c r="B3" s="379" t="s">
        <v>64</v>
      </c>
      <c r="C3" s="380"/>
      <c r="D3" s="380"/>
      <c r="E3" s="101" t="s">
        <v>65</v>
      </c>
      <c r="F3" s="102" t="s">
        <v>66</v>
      </c>
    </row>
    <row r="4" spans="2:6" ht="31.5" x14ac:dyDescent="0.2">
      <c r="B4" s="381" t="s">
        <v>67</v>
      </c>
      <c r="C4" s="383" t="s">
        <v>13</v>
      </c>
      <c r="D4" s="90" t="s">
        <v>14</v>
      </c>
      <c r="E4" s="91" t="s">
        <v>68</v>
      </c>
      <c r="F4" s="92">
        <v>0.25</v>
      </c>
    </row>
    <row r="5" spans="2:6" ht="47.25" x14ac:dyDescent="0.2">
      <c r="B5" s="382"/>
      <c r="C5" s="384"/>
      <c r="D5" s="93" t="s">
        <v>15</v>
      </c>
      <c r="E5" s="94" t="s">
        <v>69</v>
      </c>
      <c r="F5" s="95">
        <v>0.15</v>
      </c>
    </row>
    <row r="6" spans="2:6" ht="47.25" x14ac:dyDescent="0.2">
      <c r="B6" s="382"/>
      <c r="C6" s="384"/>
      <c r="D6" s="93" t="s">
        <v>16</v>
      </c>
      <c r="E6" s="94" t="s">
        <v>70</v>
      </c>
      <c r="F6" s="95">
        <v>0.1</v>
      </c>
    </row>
    <row r="7" spans="2:6" ht="63" x14ac:dyDescent="0.2">
      <c r="B7" s="382"/>
      <c r="C7" s="384" t="s">
        <v>17</v>
      </c>
      <c r="D7" s="93" t="s">
        <v>10</v>
      </c>
      <c r="E7" s="94" t="s">
        <v>71</v>
      </c>
      <c r="F7" s="95">
        <v>0.25</v>
      </c>
    </row>
    <row r="8" spans="2:6" ht="31.5" x14ac:dyDescent="0.2">
      <c r="B8" s="382"/>
      <c r="C8" s="384"/>
      <c r="D8" s="93" t="s">
        <v>9</v>
      </c>
      <c r="E8" s="94" t="s">
        <v>72</v>
      </c>
      <c r="F8" s="95">
        <v>0.15</v>
      </c>
    </row>
    <row r="9" spans="2:6" ht="47.25" x14ac:dyDescent="0.2">
      <c r="B9" s="382" t="s">
        <v>162</v>
      </c>
      <c r="C9" s="384" t="s">
        <v>18</v>
      </c>
      <c r="D9" s="93" t="s">
        <v>19</v>
      </c>
      <c r="E9" s="94" t="s">
        <v>73</v>
      </c>
      <c r="F9" s="96" t="s">
        <v>74</v>
      </c>
    </row>
    <row r="10" spans="2:6" ht="63" x14ac:dyDescent="0.2">
      <c r="B10" s="382"/>
      <c r="C10" s="384"/>
      <c r="D10" s="93" t="s">
        <v>20</v>
      </c>
      <c r="E10" s="94" t="s">
        <v>75</v>
      </c>
      <c r="F10" s="96" t="s">
        <v>74</v>
      </c>
    </row>
    <row r="11" spans="2:6" ht="47.25" x14ac:dyDescent="0.2">
      <c r="B11" s="382"/>
      <c r="C11" s="384" t="s">
        <v>21</v>
      </c>
      <c r="D11" s="93" t="s">
        <v>22</v>
      </c>
      <c r="E11" s="94" t="s">
        <v>76</v>
      </c>
      <c r="F11" s="96" t="s">
        <v>74</v>
      </c>
    </row>
    <row r="12" spans="2:6" ht="47.25" x14ac:dyDescent="0.2">
      <c r="B12" s="382"/>
      <c r="C12" s="384"/>
      <c r="D12" s="93" t="s">
        <v>23</v>
      </c>
      <c r="E12" s="94" t="s">
        <v>77</v>
      </c>
      <c r="F12" s="96" t="s">
        <v>74</v>
      </c>
    </row>
    <row r="13" spans="2:6" ht="31.5" x14ac:dyDescent="0.2">
      <c r="B13" s="382"/>
      <c r="C13" s="384" t="s">
        <v>24</v>
      </c>
      <c r="D13" s="93" t="s">
        <v>119</v>
      </c>
      <c r="E13" s="94" t="s">
        <v>122</v>
      </c>
      <c r="F13" s="96" t="s">
        <v>74</v>
      </c>
    </row>
    <row r="14" spans="2:6" ht="32.25" thickBot="1" x14ac:dyDescent="0.25">
      <c r="B14" s="385"/>
      <c r="C14" s="386"/>
      <c r="D14" s="97" t="s">
        <v>120</v>
      </c>
      <c r="E14" s="98" t="s">
        <v>121</v>
      </c>
      <c r="F14" s="99" t="s">
        <v>74</v>
      </c>
    </row>
    <row r="15" spans="2:6" ht="49.5" customHeight="1" x14ac:dyDescent="0.2">
      <c r="B15" s="378" t="s">
        <v>159</v>
      </c>
      <c r="C15" s="378"/>
      <c r="D15" s="378"/>
      <c r="E15" s="378"/>
      <c r="F15" s="378"/>
    </row>
    <row r="16" spans="2:6" ht="27" customHeight="1" x14ac:dyDescent="0.25">
      <c r="B16" s="100"/>
    </row>
  </sheetData>
  <mergeCells count="10">
    <mergeCell ref="B1:F1"/>
    <mergeCell ref="B15:F15"/>
    <mergeCell ref="B3:D3"/>
    <mergeCell ref="B4:B8"/>
    <mergeCell ref="C4:C6"/>
    <mergeCell ref="C7:C8"/>
    <mergeCell ref="B9:B14"/>
    <mergeCell ref="C9:C10"/>
    <mergeCell ref="C11:C12"/>
    <mergeCell ref="C13:C14"/>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2:E19"/>
  <sheetViews>
    <sheetView topLeftCell="A4" workbookViewId="0">
      <selection activeCell="B13" sqref="B13:B19"/>
    </sheetView>
  </sheetViews>
  <sheetFormatPr baseColWidth="10" defaultRowHeight="15" x14ac:dyDescent="0.25"/>
  <sheetData>
    <row r="2" spans="2:5" x14ac:dyDescent="0.25">
      <c r="B2" t="s">
        <v>31</v>
      </c>
      <c r="E2" t="s">
        <v>133</v>
      </c>
    </row>
    <row r="3" spans="2:5" x14ac:dyDescent="0.25">
      <c r="B3" t="s">
        <v>32</v>
      </c>
      <c r="E3" t="s">
        <v>132</v>
      </c>
    </row>
    <row r="4" spans="2:5" x14ac:dyDescent="0.25">
      <c r="B4" t="s">
        <v>137</v>
      </c>
      <c r="E4" t="s">
        <v>134</v>
      </c>
    </row>
    <row r="5" spans="2:5" x14ac:dyDescent="0.25">
      <c r="B5" t="s">
        <v>136</v>
      </c>
    </row>
    <row r="8" spans="2:5" x14ac:dyDescent="0.25">
      <c r="B8" t="s">
        <v>86</v>
      </c>
    </row>
    <row r="9" spans="2:5" x14ac:dyDescent="0.25">
      <c r="B9" t="s">
        <v>40</v>
      </c>
    </row>
    <row r="10" spans="2:5" x14ac:dyDescent="0.25">
      <c r="B10" t="s">
        <v>41</v>
      </c>
    </row>
    <row r="13" spans="2:5" x14ac:dyDescent="0.25">
      <c r="B13" t="s">
        <v>129</v>
      </c>
    </row>
    <row r="14" spans="2:5" x14ac:dyDescent="0.25">
      <c r="B14" t="s">
        <v>123</v>
      </c>
    </row>
    <row r="15" spans="2:5" x14ac:dyDescent="0.25">
      <c r="B15" t="s">
        <v>126</v>
      </c>
    </row>
    <row r="16" spans="2:5" x14ac:dyDescent="0.25">
      <c r="B16" t="s">
        <v>124</v>
      </c>
    </row>
    <row r="17" spans="2:2" x14ac:dyDescent="0.25">
      <c r="B17" t="s">
        <v>125</v>
      </c>
    </row>
    <row r="18" spans="2:2" x14ac:dyDescent="0.25">
      <c r="B18" t="s">
        <v>127</v>
      </c>
    </row>
    <row r="19" spans="2:2" x14ac:dyDescent="0.25">
      <c r="B19" t="s">
        <v>128</v>
      </c>
    </row>
  </sheetData>
  <sortState xmlns:xlrd2="http://schemas.microsoft.com/office/spreadsheetml/2017/richdata2" ref="B2:B5">
    <sortCondition ref="B2:B5"/>
  </sortState>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3:A21"/>
  <sheetViews>
    <sheetView workbookViewId="0">
      <selection activeCell="A19" sqref="A19"/>
    </sheetView>
  </sheetViews>
  <sheetFormatPr baseColWidth="10" defaultRowHeight="12.75" x14ac:dyDescent="0.2"/>
  <cols>
    <col min="1" max="1" width="32.85546875" style="9" customWidth="1"/>
    <col min="2" max="16384" width="11.42578125" style="9"/>
  </cols>
  <sheetData>
    <row r="3" spans="1:1" x14ac:dyDescent="0.2">
      <c r="A3" s="10" t="s">
        <v>14</v>
      </c>
    </row>
    <row r="4" spans="1:1" x14ac:dyDescent="0.2">
      <c r="A4" s="10" t="s">
        <v>15</v>
      </c>
    </row>
    <row r="5" spans="1:1" x14ac:dyDescent="0.2">
      <c r="A5" s="10" t="s">
        <v>16</v>
      </c>
    </row>
    <row r="6" spans="1:1" x14ac:dyDescent="0.2">
      <c r="A6" s="10" t="s">
        <v>10</v>
      </c>
    </row>
    <row r="7" spans="1:1" x14ac:dyDescent="0.2">
      <c r="A7" s="10" t="s">
        <v>9</v>
      </c>
    </row>
    <row r="8" spans="1:1" x14ac:dyDescent="0.2">
      <c r="A8" s="10" t="s">
        <v>19</v>
      </c>
    </row>
    <row r="9" spans="1:1" x14ac:dyDescent="0.2">
      <c r="A9" s="10" t="s">
        <v>20</v>
      </c>
    </row>
    <row r="10" spans="1:1" x14ac:dyDescent="0.2">
      <c r="A10" s="10" t="s">
        <v>22</v>
      </c>
    </row>
    <row r="11" spans="1:1" x14ac:dyDescent="0.2">
      <c r="A11" s="10" t="s">
        <v>23</v>
      </c>
    </row>
    <row r="12" spans="1:1" x14ac:dyDescent="0.2">
      <c r="A12" s="10" t="s">
        <v>25</v>
      </c>
    </row>
    <row r="13" spans="1:1" x14ac:dyDescent="0.2">
      <c r="A13" s="10" t="s">
        <v>26</v>
      </c>
    </row>
    <row r="14" spans="1:1" x14ac:dyDescent="0.2">
      <c r="A14" s="10" t="s">
        <v>27</v>
      </c>
    </row>
    <row r="16" spans="1:1" x14ac:dyDescent="0.2">
      <c r="A16" s="10" t="s">
        <v>30</v>
      </c>
    </row>
    <row r="17" spans="1:1" x14ac:dyDescent="0.2">
      <c r="A17" s="10" t="s">
        <v>31</v>
      </c>
    </row>
    <row r="18" spans="1:1" x14ac:dyDescent="0.2">
      <c r="A18" s="10" t="s">
        <v>32</v>
      </c>
    </row>
    <row r="20" spans="1:1" x14ac:dyDescent="0.2">
      <c r="A20" s="10" t="s">
        <v>40</v>
      </c>
    </row>
    <row r="21" spans="1:1" x14ac:dyDescent="0.2">
      <c r="A21" s="10" t="s">
        <v>41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BP72"/>
  <sheetViews>
    <sheetView topLeftCell="P6" zoomScale="68" zoomScaleNormal="68" workbookViewId="0">
      <selection activeCell="AG10" sqref="AG10:AH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320</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321</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322</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132</v>
      </c>
      <c r="C10" s="218" t="s">
        <v>275</v>
      </c>
      <c r="D10" s="218" t="s">
        <v>276</v>
      </c>
      <c r="E10" s="230" t="s">
        <v>277</v>
      </c>
      <c r="F10" s="218" t="s">
        <v>123</v>
      </c>
      <c r="G10" s="221">
        <v>236</v>
      </c>
      <c r="H10" s="224" t="str">
        <f>IF(G10&lt;=0,"",IF(G10&lt;=2,"Muy Baja",IF(G10&lt;=24,"Baja",IF(G10&lt;=500,"Media",IF(G10&lt;=5000,"Alta","Muy Alta")))))</f>
        <v>Media</v>
      </c>
      <c r="I10" s="212">
        <f>IF(H10="","",IF(H10="Muy Baja",0.2,IF(H10="Baja",0.4,IF(H10="Media",0.6,IF(H10="Alta",0.8,IF(H10="Muy Alta",1,))))))</f>
        <v>0.6</v>
      </c>
      <c r="J10" s="227" t="s">
        <v>156</v>
      </c>
      <c r="K10" s="212" t="str">
        <f>IF(NOT(ISERROR(MATCH(J10,'Tabla Impacto'!$B$221:$B$223,0))),'Tabla Impacto'!$F$223&amp;"Por favor no seleccionar los criterios de impacto(Afectación Económica o presupuestal y Pérdida Reputacional)",J10)</f>
        <v xml:space="preserve">     El riesgo afecta la imagen de de la entidad con efecto publicitario sostenido a nivel de sector administrativo, nivel departamental o municipal</v>
      </c>
      <c r="L10" s="224" t="str">
        <f>IF(OR(K10='Tabla Impacto'!$C$11,K10='Tabla Impacto'!$D$11),"Leve",IF(OR(K10='Tabla Impacto'!$C$12,K10='Tabla Impacto'!$D$12),"Menor",IF(OR(K10='Tabla Impacto'!$C$13,K10='Tabla Impacto'!$D$13),"Moderado",IF(OR(K10='Tabla Impacto'!$C$14,K10='Tabla Impacto'!$D$14),"Mayor",IF(OR(K10='Tabla Impacto'!$C$15,K10='Tabla Impacto'!$D$15),"Catastrófico","")))))</f>
        <v>Mayor</v>
      </c>
      <c r="M10" s="212">
        <f>IF(L10="","",IF(L10="Leve",0.2,IF(L10="Menor",0.4,IF(L10="Moderado",0.6,IF(L10="Mayor",0.8,IF(L10="Catastrófico",1,))))))</f>
        <v>0.8</v>
      </c>
      <c r="N10" s="209"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123">
        <v>1</v>
      </c>
      <c r="P10" s="124" t="s">
        <v>278</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IFERROR(IF(AB10="","",IF(AB10&lt;=0.2,"Leve",IF(AB10&lt;=0.4,"Menor",IF(AB10&lt;=0.6,"Moderado",IF(AB10&lt;=0.8,"Mayor","Catastrófico"))))),"")</f>
        <v>Mayor</v>
      </c>
      <c r="AB10" s="130">
        <f>IFERROR(IF(Q10="Impacto",(M10-(+M10*T10)),IF(Q10="Probabilidad",M10,"")),"")</f>
        <v>0.8</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Alto</v>
      </c>
      <c r="AD10" s="132" t="s">
        <v>136</v>
      </c>
      <c r="AE10" s="133" t="s">
        <v>279</v>
      </c>
      <c r="AF10" s="133" t="s">
        <v>280</v>
      </c>
      <c r="AG10" s="135">
        <v>46022</v>
      </c>
      <c r="AH10" s="135">
        <v>45783</v>
      </c>
      <c r="AI10" s="133" t="s">
        <v>368</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IF(NOT(ISERROR(MATCH(J11,_xlfn.ANCHORARRAY(E22),0))),I24&amp;"Por favor no seleccionar los criterios de impacto",J11)</f>
        <v>0</v>
      </c>
      <c r="L11" s="225"/>
      <c r="M11" s="213"/>
      <c r="N11" s="210"/>
      <c r="O11" s="123">
        <v>2</v>
      </c>
      <c r="P11" s="124" t="s">
        <v>361</v>
      </c>
      <c r="Q11" s="125" t="str">
        <f>IF(OR(R11="Preventivo",R11="Detectivo"),"Probabilidad",IF(R11="Correctivo","Impacto",""))</f>
        <v>Probabilidad</v>
      </c>
      <c r="R11" s="126" t="s">
        <v>15</v>
      </c>
      <c r="S11" s="126" t="s">
        <v>9</v>
      </c>
      <c r="T11" s="127" t="str">
        <f t="shared" ref="T11:T15" si="0">IF(AND(R11="Preventivo",S11="Automático"),"50%",IF(AND(R11="Preventivo",S11="Manual"),"40%",IF(AND(R11="Detectivo",S11="Automático"),"40%",IF(AND(R11="Detectivo",S11="Manual"),"30%",IF(AND(R11="Correctivo",S11="Automático"),"35%",IF(AND(R11="Correctivo",S11="Manual"),"25%",""))))))</f>
        <v>30%</v>
      </c>
      <c r="U11" s="126" t="s">
        <v>20</v>
      </c>
      <c r="V11" s="126" t="s">
        <v>23</v>
      </c>
      <c r="W11" s="126" t="s">
        <v>119</v>
      </c>
      <c r="X11" s="128">
        <f>IFERROR(IF(AND(Q10="Probabilidad",Q11="Probabilidad"),(Z10-(+Z10*T11)),IF(Q11="Probabilidad",(I10-(+I10*T11)),IF(Q11="Impacto",Z10,""))),"")</f>
        <v>0.252</v>
      </c>
      <c r="Y11" s="129" t="str">
        <f t="shared" ref="Y11:Y69" si="1">IFERROR(IF(X11="","",IF(X11&lt;=0.2,"Muy Baja",IF(X11&lt;=0.4,"Baja",IF(X11&lt;=0.6,"Media",IF(X11&lt;=0.8,"Alta","Muy Alta"))))),"")</f>
        <v>Baja</v>
      </c>
      <c r="Z11" s="130">
        <f t="shared" ref="Z11:Z15" si="2">+X11</f>
        <v>0.252</v>
      </c>
      <c r="AA11" s="129" t="str">
        <f t="shared" ref="AA11:AA69" si="3">IFERROR(IF(AB11="","",IF(AB11&lt;=0.2,"Leve",IF(AB11&lt;=0.4,"Menor",IF(AB11&lt;=0.6,"Moderado",IF(AB11&lt;=0.8,"Mayor","Catastrófico"))))),"")</f>
        <v>Mayor</v>
      </c>
      <c r="AB11" s="130">
        <f>IFERROR(IF(AND(Q10="Impacto",Q11="Impacto"),(AB10-(+AB10*T11)),IF(Q11="Impacto",($M$10-(+$M$10*T11)),IF(Q11="Probabilidad",AB10,""))),"")</f>
        <v>0.8</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Alto</v>
      </c>
      <c r="AD11" s="132" t="s">
        <v>136</v>
      </c>
      <c r="AE11" s="133" t="s">
        <v>362</v>
      </c>
      <c r="AF11" s="134" t="s">
        <v>281</v>
      </c>
      <c r="AG11" s="135">
        <v>46022</v>
      </c>
      <c r="AH11" s="135">
        <v>45783</v>
      </c>
      <c r="AI11" s="133" t="s">
        <v>369</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IF(NOT(ISERROR(MATCH(J12,_xlfn.ANCHORARRAY(E23),0))),I25&amp;"Por favor no seleccionar los criterios de impacto",J12)</f>
        <v>0</v>
      </c>
      <c r="L12" s="225"/>
      <c r="M12" s="213"/>
      <c r="N12" s="210"/>
      <c r="O12" s="123">
        <v>3</v>
      </c>
      <c r="P12" s="124"/>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36"/>
      <c r="E16" s="236"/>
      <c r="F16" s="218"/>
      <c r="G16" s="221"/>
      <c r="H16" s="224" t="str">
        <f>IF(G16&lt;=0,"",IF(G16&lt;=2,"Muy Baja",IF(G16&lt;=24,"Baja",IF(G16&lt;=500,"Media",IF(G16&lt;=5000,"Alta","Muy Alta")))))</f>
        <v/>
      </c>
      <c r="I16" s="212" t="str">
        <f>IF(H16="","",IF(H16="Muy Baja",0.2,IF(H16="Baja",0.4,IF(H16="Media",0.6,IF(H16="Alta",0.8,IF(H16="Muy Alta",1,))))))</f>
        <v/>
      </c>
      <c r="J16" s="227"/>
      <c r="K16" s="212">
        <f>IF(NOT(ISERROR(MATCH(J16,'Tabla Impacto'!$B$221:$B$223,0))),'Tabla Impacto'!$F$223&amp;"Por favor no seleccionar los criterios de impacto(Afectación Económica o presupuestal y Pérdida Reputacional)",J16)</f>
        <v>0</v>
      </c>
      <c r="L16" s="224" t="str">
        <f>IF(OR(K16='Tabla Impacto'!$C$11,K16='Tabla Impacto'!$D$11),"Leve",IF(OR(K16='Tabla Impacto'!$C$12,K16='Tabla Impacto'!$D$12),"Menor",IF(OR(K16='Tabla Impacto'!$C$13,K16='Tabla Impacto'!$D$13),"Moderado",IF(OR(K16='Tabla Impacto'!$C$14,K16='Tabla Impacto'!$D$14),"Mayor",IF(OR(K16='Tabla Impacto'!$C$15,K16='Tabla Impacto'!$D$15),"Catastrófico","")))))</f>
        <v/>
      </c>
      <c r="M16" s="212" t="str">
        <f>IF(L16="","",IF(L16="Leve",0.2,IF(L16="Menor",0.4,IF(L16="Moderado",0.6,IF(L16="Mayor",0.8,IF(L16="Catastrófico",1,))))))</f>
        <v/>
      </c>
      <c r="N16" s="209"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37"/>
      <c r="E17" s="237"/>
      <c r="F17" s="219"/>
      <c r="G17" s="222"/>
      <c r="H17" s="225"/>
      <c r="I17" s="213"/>
      <c r="J17" s="228"/>
      <c r="K17" s="213">
        <f>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37"/>
      <c r="E18" s="237"/>
      <c r="F18" s="219"/>
      <c r="G18" s="222"/>
      <c r="H18" s="225"/>
      <c r="I18" s="213"/>
      <c r="J18" s="228"/>
      <c r="K18" s="213">
        <f>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36"/>
      <c r="E19" s="236"/>
      <c r="F19" s="219"/>
      <c r="G19" s="222"/>
      <c r="H19" s="225"/>
      <c r="I19" s="213"/>
      <c r="J19" s="228"/>
      <c r="K19" s="213">
        <f>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37"/>
      <c r="E20" s="237"/>
      <c r="F20" s="219"/>
      <c r="G20" s="222"/>
      <c r="H20" s="225"/>
      <c r="I20" s="213"/>
      <c r="J20" s="228"/>
      <c r="K20" s="213">
        <f>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37"/>
      <c r="E21" s="237"/>
      <c r="F21" s="220"/>
      <c r="G21" s="223"/>
      <c r="H21" s="226"/>
      <c r="I21" s="214"/>
      <c r="J21" s="229"/>
      <c r="K21" s="214">
        <f>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IF(NOT(ISERROR(MATCH(J22,'Tabla Impacto'!$B$221:$B$223,0))),'Tabla Impacto'!$F$223&amp;"Por favor no seleccionar los criterios de impacto(Afectación Económica o presupuestal y Pérdida Reputacional)",J22)</f>
        <v>0</v>
      </c>
      <c r="L22" s="224" t="str">
        <f>IF(OR(K22='Tabla Impacto'!$C$11,K22='Tabla Impacto'!$D$11),"Leve",IF(OR(K22='Tabla Impacto'!$C$12,K22='Tabla Impacto'!$D$12),"Menor",IF(OR(K22='Tabla Impacto'!$C$13,K22='Tabla Impacto'!$D$13),"Moderado",IF(OR(K22='Tabla Impacto'!$C$14,K22='Tabla Impacto'!$D$14),"Mayor",IF(OR(K22='Tabla Impacto'!$C$15,K22='Tabla Impacto'!$D$15),"Catastrófico","")))))</f>
        <v/>
      </c>
      <c r="M22" s="212" t="str">
        <f>IF(L22="","",IF(L22="Leve",0.2,IF(L22="Menor",0.4,IF(L22="Moderado",0.6,IF(L22="Mayor",0.8,IF(L22="Catastrófico",1,))))))</f>
        <v/>
      </c>
      <c r="N22" s="209"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IF(NOT(ISERROR(MATCH(J28,'Tabla Impacto'!$B$221:$B$223,0))),'Tabla Impacto'!$F$223&amp;"Por favor no seleccionar los criterios de impacto(Afectación Económica o presupuestal y Pérdida Reputacional)",J28)</f>
        <v>0</v>
      </c>
      <c r="L28" s="224" t="str">
        <f>IF(OR(K28='Tabla Impacto'!$C$11,K28='Tabla Impacto'!$D$11),"Leve",IF(OR(K28='Tabla Impacto'!$C$12,K28='Tabla Impacto'!$D$12),"Menor",IF(OR(K28='Tabla Impacto'!$C$13,K28='Tabla Impacto'!$D$13),"Moderado",IF(OR(K28='Tabla Impacto'!$C$14,K28='Tabla Impacto'!$D$14),"Mayor",IF(OR(K28='Tabla Impacto'!$C$15,K28='Tabla Impacto'!$D$15),"Catastrófico","")))))</f>
        <v/>
      </c>
      <c r="M28" s="212" t="str">
        <f>IF(L28="","",IF(L28="Leve",0.2,IF(L28="Menor",0.4,IF(L28="Moderado",0.6,IF(L28="Mayor",0.8,IF(L28="Catastrófico",1,))))))</f>
        <v/>
      </c>
      <c r="N28" s="209"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IF(NOT(ISERROR(MATCH(J34,'Tabla Impacto'!$B$221:$B$223,0))),'Tabla Impacto'!$F$223&amp;"Por favor no seleccionar los criterios de impacto(Afectación Económica o presupuestal y Pérdida Reputacional)",J34)</f>
        <v>0</v>
      </c>
      <c r="L34" s="224" t="str">
        <f>IF(OR(K34='Tabla Impacto'!$C$11,K34='Tabla Impacto'!$D$11),"Leve",IF(OR(K34='Tabla Impacto'!$C$12,K34='Tabla Impacto'!$D$12),"Menor",IF(OR(K34='Tabla Impacto'!$C$13,K34='Tabla Impacto'!$D$13),"Moderado",IF(OR(K34='Tabla Impacto'!$C$14,K34='Tabla Impacto'!$D$14),"Mayor",IF(OR(K34='Tabla Impacto'!$C$15,K34='Tabla Impacto'!$D$15),"Catastrófico","")))))</f>
        <v/>
      </c>
      <c r="M34" s="212" t="str">
        <f>IF(L34="","",IF(L34="Leve",0.2,IF(L34="Menor",0.4,IF(L34="Moderado",0.6,IF(L34="Mayor",0.8,IF(L34="Catastrófico",1,))))))</f>
        <v/>
      </c>
      <c r="N34" s="209"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IF(NOT(ISERROR(MATCH(J40,'Tabla Impacto'!$B$221:$B$223,0))),'Tabla Impacto'!$F$223&amp;"Por favor no seleccionar los criterios de impacto(Afectación Económica o presupuestal y Pérdida Reputacional)",J40)</f>
        <v>0</v>
      </c>
      <c r="L40" s="224" t="str">
        <f>IF(OR(K40='Tabla Impacto'!$C$11,K40='Tabla Impacto'!$D$11),"Leve",IF(OR(K40='Tabla Impacto'!$C$12,K40='Tabla Impacto'!$D$12),"Menor",IF(OR(K40='Tabla Impacto'!$C$13,K40='Tabla Impacto'!$D$13),"Moderado",IF(OR(K40='Tabla Impacto'!$C$14,K40='Tabla Impacto'!$D$14),"Mayor",IF(OR(K40='Tabla Impacto'!$C$15,K40='Tabla Impacto'!$D$15),"Catastrófico","")))))</f>
        <v/>
      </c>
      <c r="M40" s="212" t="str">
        <f>IF(L40="","",IF(L40="Leve",0.2,IF(L40="Menor",0.4,IF(L40="Moderado",0.6,IF(L40="Mayor",0.8,IF(L40="Catastrófico",1,))))))</f>
        <v/>
      </c>
      <c r="N40" s="209"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IF(NOT(ISERROR(MATCH(J46,'Tabla Impacto'!$B$221:$B$223,0))),'Tabla Impacto'!$F$223&amp;"Por favor no seleccionar los criterios de impacto(Afectación Económica o presupuestal y Pérdida Reputacional)",J46)</f>
        <v>0</v>
      </c>
      <c r="L46" s="224" t="str">
        <f>IF(OR(K46='Tabla Impacto'!$C$11,K46='Tabla Impacto'!$D$11),"Leve",IF(OR(K46='Tabla Impacto'!$C$12,K46='Tabla Impacto'!$D$12),"Menor",IF(OR(K46='Tabla Impacto'!$C$13,K46='Tabla Impacto'!$D$13),"Moderado",IF(OR(K46='Tabla Impacto'!$C$14,K46='Tabla Impacto'!$D$14),"Mayor",IF(OR(K46='Tabla Impacto'!$C$15,K46='Tabla Impacto'!$D$15),"Catastrófico","")))))</f>
        <v/>
      </c>
      <c r="M46" s="212" t="str">
        <f>IF(L46="","",IF(L46="Leve",0.2,IF(L46="Menor",0.4,IF(L46="Moderado",0.6,IF(L46="Mayor",0.8,IF(L46="Catastrófico",1,))))))</f>
        <v/>
      </c>
      <c r="N46" s="209"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IF(NOT(ISERROR(MATCH(J52,'Tabla Impacto'!$B$221:$B$223,0))),'Tabla Impacto'!$F$223&amp;"Por favor no seleccionar los criterios de impacto(Afectación Económica o presupuestal y Pérdida Reputacional)",J52)</f>
        <v>0</v>
      </c>
      <c r="L52" s="224" t="str">
        <f>IF(OR(K52='Tabla Impacto'!$C$11,K52='Tabla Impacto'!$D$11),"Leve",IF(OR(K52='Tabla Impacto'!$C$12,K52='Tabla Impacto'!$D$12),"Menor",IF(OR(K52='Tabla Impacto'!$C$13,K52='Tabla Impacto'!$D$13),"Moderado",IF(OR(K52='Tabla Impacto'!$C$14,K52='Tabla Impacto'!$D$14),"Mayor",IF(OR(K52='Tabla Impacto'!$C$15,K52='Tabla Impacto'!$D$15),"Catastrófico","")))))</f>
        <v/>
      </c>
      <c r="M52" s="212" t="str">
        <f>IF(L52="","",IF(L52="Leve",0.2,IF(L52="Menor",0.4,IF(L52="Moderado",0.6,IF(L52="Mayor",0.8,IF(L52="Catastrófico",1,))))))</f>
        <v/>
      </c>
      <c r="N52" s="209"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IF(NOT(ISERROR(MATCH(J58,'Tabla Impacto'!$B$221:$B$223,0))),'Tabla Impacto'!$F$223&amp;"Por favor no seleccionar los criterios de impacto(Afectación Económica o presupuestal y Pérdida Reputacional)",J58)</f>
        <v>0</v>
      </c>
      <c r="L58" s="224" t="str">
        <f>IF(OR(K58='Tabla Impacto'!$C$11,K58='Tabla Impacto'!$D$11),"Leve",IF(OR(K58='Tabla Impacto'!$C$12,K58='Tabla Impacto'!$D$12),"Menor",IF(OR(K58='Tabla Impacto'!$C$13,K58='Tabla Impacto'!$D$13),"Moderado",IF(OR(K58='Tabla Impacto'!$C$14,K58='Tabla Impacto'!$D$14),"Mayor",IF(OR(K58='Tabla Impacto'!$C$15,K58='Tabla Impacto'!$D$15),"Catastrófico","")))))</f>
        <v/>
      </c>
      <c r="M58" s="212" t="str">
        <f>IF(L58="","",IF(L58="Leve",0.2,IF(L58="Menor",0.4,IF(L58="Moderado",0.6,IF(L58="Mayor",0.8,IF(L58="Catastrófico",1,))))))</f>
        <v/>
      </c>
      <c r="N58" s="209"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IF(NOT(ISERROR(MATCH(J64,'Tabla Impacto'!$B$221:$B$223,0))),'Tabla Impacto'!$F$223&amp;"Por favor no seleccionar los criterios de impacto(Afectación Económica o presupuestal y Pérdida Reputacional)",J64)</f>
        <v>0</v>
      </c>
      <c r="L64" s="224" t="str">
        <f>IF(OR(K64='Tabla Impacto'!$C$11,K64='Tabla Impacto'!$D$11),"Leve",IF(OR(K64='Tabla Impacto'!$C$12,K64='Tabla Impacto'!$D$12),"Menor",IF(OR(K64='Tabla Impacto'!$C$13,K64='Tabla Impacto'!$D$13),"Moderado",IF(OR(K64='Tabla Impacto'!$C$14,K64='Tabla Impacto'!$D$14),"Mayor",IF(OR(K64='Tabla Impacto'!$C$15,K64='Tabla Impacto'!$D$15),"Catastrófico","")))))</f>
        <v/>
      </c>
      <c r="M64" s="212" t="str">
        <f>IF(L64="","",IF(L64="Leve",0.2,IF(L64="Menor",0.4,IF(L64="Moderado",0.6,IF(L64="Mayor",0.8,IF(L64="Catastrófico",1,))))))</f>
        <v/>
      </c>
      <c r="N64" s="209"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1:AJ2"/>
    <mergeCell ref="A7:G7"/>
    <mergeCell ref="H7:N7"/>
    <mergeCell ref="O7:W7"/>
    <mergeCell ref="X7:AD7"/>
    <mergeCell ref="AE7:AJ7"/>
    <mergeCell ref="B70:AJ70"/>
    <mergeCell ref="M58:M63"/>
    <mergeCell ref="N58:N63"/>
    <mergeCell ref="A64:A69"/>
    <mergeCell ref="B64:B69"/>
    <mergeCell ref="C64:C69"/>
    <mergeCell ref="D64:D69"/>
    <mergeCell ref="E64:E69"/>
    <mergeCell ref="F64:F69"/>
    <mergeCell ref="G64:G69"/>
    <mergeCell ref="H64:H69"/>
    <mergeCell ref="I64:I69"/>
    <mergeCell ref="J64:J69"/>
    <mergeCell ref="K64:K69"/>
    <mergeCell ref="L64:L69"/>
    <mergeCell ref="M64:M69"/>
    <mergeCell ref="N64:N69"/>
    <mergeCell ref="J58:J63"/>
    <mergeCell ref="K58:K63"/>
    <mergeCell ref="L58:L63"/>
    <mergeCell ref="A58:A63"/>
    <mergeCell ref="B58:B63"/>
    <mergeCell ref="C58:C63"/>
    <mergeCell ref="D58:D63"/>
    <mergeCell ref="E58:E63"/>
    <mergeCell ref="F58:F63"/>
    <mergeCell ref="G58:G63"/>
    <mergeCell ref="H58:H63"/>
    <mergeCell ref="I58:I63"/>
    <mergeCell ref="M46:M51"/>
    <mergeCell ref="N46:N51"/>
    <mergeCell ref="F52:F57"/>
    <mergeCell ref="G52:G57"/>
    <mergeCell ref="H52:H57"/>
    <mergeCell ref="I52:I57"/>
    <mergeCell ref="J52:J57"/>
    <mergeCell ref="F46:F51"/>
    <mergeCell ref="G46:G51"/>
    <mergeCell ref="H46:H51"/>
    <mergeCell ref="I46:I51"/>
    <mergeCell ref="K52:K57"/>
    <mergeCell ref="L52:L57"/>
    <mergeCell ref="M52:M57"/>
    <mergeCell ref="N52:N57"/>
    <mergeCell ref="I34:I39"/>
    <mergeCell ref="J34:J39"/>
    <mergeCell ref="G40:G45"/>
    <mergeCell ref="H40:H45"/>
    <mergeCell ref="I40:I45"/>
    <mergeCell ref="K34:K39"/>
    <mergeCell ref="L34:L39"/>
    <mergeCell ref="A52:A57"/>
    <mergeCell ref="B52:B57"/>
    <mergeCell ref="C52:C57"/>
    <mergeCell ref="D52:D57"/>
    <mergeCell ref="E52:E57"/>
    <mergeCell ref="A46:A51"/>
    <mergeCell ref="B46:B51"/>
    <mergeCell ref="C46:C51"/>
    <mergeCell ref="D46:D51"/>
    <mergeCell ref="E46:E51"/>
    <mergeCell ref="M34:M39"/>
    <mergeCell ref="N34:N39"/>
    <mergeCell ref="M40:M45"/>
    <mergeCell ref="N40:N45"/>
    <mergeCell ref="J46:J51"/>
    <mergeCell ref="K46:K51"/>
    <mergeCell ref="L46:L51"/>
    <mergeCell ref="A34:A39"/>
    <mergeCell ref="B34:B39"/>
    <mergeCell ref="C34:C39"/>
    <mergeCell ref="A40:A45"/>
    <mergeCell ref="B40:B45"/>
    <mergeCell ref="C40:C45"/>
    <mergeCell ref="D40:D45"/>
    <mergeCell ref="E40:E45"/>
    <mergeCell ref="F40:F45"/>
    <mergeCell ref="D34:D39"/>
    <mergeCell ref="E34:E39"/>
    <mergeCell ref="J40:J45"/>
    <mergeCell ref="K40:K45"/>
    <mergeCell ref="L40:L45"/>
    <mergeCell ref="F34:F39"/>
    <mergeCell ref="G34:G39"/>
    <mergeCell ref="H34:H39"/>
    <mergeCell ref="M22:M27"/>
    <mergeCell ref="N22:N27"/>
    <mergeCell ref="A28:A33"/>
    <mergeCell ref="B28:B33"/>
    <mergeCell ref="C28:C33"/>
    <mergeCell ref="D28:D33"/>
    <mergeCell ref="E28:E33"/>
    <mergeCell ref="F28:F33"/>
    <mergeCell ref="G28:G33"/>
    <mergeCell ref="H28:H33"/>
    <mergeCell ref="I28:I33"/>
    <mergeCell ref="J28:J33"/>
    <mergeCell ref="K28:K33"/>
    <mergeCell ref="L28:L33"/>
    <mergeCell ref="M28:M33"/>
    <mergeCell ref="N28:N33"/>
    <mergeCell ref="K16:K21"/>
    <mergeCell ref="L16:L21"/>
    <mergeCell ref="M16:M21"/>
    <mergeCell ref="N16:N21"/>
    <mergeCell ref="A22:A27"/>
    <mergeCell ref="B22:B27"/>
    <mergeCell ref="C22:C27"/>
    <mergeCell ref="D22:D27"/>
    <mergeCell ref="E22:E27"/>
    <mergeCell ref="F22:F27"/>
    <mergeCell ref="G22:G27"/>
    <mergeCell ref="H22:H27"/>
    <mergeCell ref="I22:I27"/>
    <mergeCell ref="J22:J27"/>
    <mergeCell ref="K22:K27"/>
    <mergeCell ref="L22:L27"/>
    <mergeCell ref="F16:F21"/>
    <mergeCell ref="G16:G21"/>
    <mergeCell ref="H16:H21"/>
    <mergeCell ref="I16:I21"/>
    <mergeCell ref="J16:J21"/>
    <mergeCell ref="A16:A21"/>
    <mergeCell ref="B16:B21"/>
    <mergeCell ref="C16:C21"/>
    <mergeCell ref="AE8:AE9"/>
    <mergeCell ref="AJ8:AJ9"/>
    <mergeCell ref="AI8:AI9"/>
    <mergeCell ref="AH8:AH9"/>
    <mergeCell ref="AG8:AG9"/>
    <mergeCell ref="AF8:AF9"/>
    <mergeCell ref="A4:B4"/>
    <mergeCell ref="A5:B5"/>
    <mergeCell ref="A6:B6"/>
    <mergeCell ref="A8:A9"/>
    <mergeCell ref="F8:F9"/>
    <mergeCell ref="E8:E9"/>
    <mergeCell ref="D8:D9"/>
    <mergeCell ref="C8:C9"/>
    <mergeCell ref="AD8:AD9"/>
    <mergeCell ref="C5:N5"/>
    <mergeCell ref="C6:N6"/>
    <mergeCell ref="O8:O9"/>
    <mergeCell ref="AC8:AC9"/>
    <mergeCell ref="AB8:AB9"/>
    <mergeCell ref="X8:X9"/>
    <mergeCell ref="P8:P9"/>
    <mergeCell ref="C4:N4"/>
    <mergeCell ref="O4:Q4"/>
    <mergeCell ref="G8:G9"/>
    <mergeCell ref="H8:H9"/>
    <mergeCell ref="I8:I9"/>
    <mergeCell ref="L8:L9"/>
    <mergeCell ref="M8:M9"/>
    <mergeCell ref="B8:B9"/>
    <mergeCell ref="N8:N9"/>
    <mergeCell ref="J8:J9"/>
    <mergeCell ref="K8:K9"/>
    <mergeCell ref="N10:N15"/>
    <mergeCell ref="I10:I15"/>
    <mergeCell ref="J10:J15"/>
    <mergeCell ref="K10:K15"/>
    <mergeCell ref="L10:L15"/>
    <mergeCell ref="M10:M15"/>
    <mergeCell ref="AA8:AA9"/>
    <mergeCell ref="Y8:Y9"/>
    <mergeCell ref="Z8:Z9"/>
    <mergeCell ref="Q8:Q9"/>
    <mergeCell ref="R8:W8"/>
    <mergeCell ref="E16:E18"/>
    <mergeCell ref="E19:E21"/>
    <mergeCell ref="D16:D18"/>
    <mergeCell ref="D19:D21"/>
    <mergeCell ref="F10:F15"/>
    <mergeCell ref="G10:G15"/>
    <mergeCell ref="H10:H15"/>
    <mergeCell ref="A10:A15"/>
    <mergeCell ref="B10:B15"/>
    <mergeCell ref="C10:C15"/>
    <mergeCell ref="D10:D15"/>
    <mergeCell ref="E10:E15"/>
  </mergeCells>
  <conditionalFormatting sqref="H10 H16">
    <cfRule type="cellIs" dxfId="1364" priority="323" operator="equal">
      <formula>"Muy Baja"</formula>
    </cfRule>
    <cfRule type="cellIs" dxfId="1363" priority="319" operator="equal">
      <formula>"Muy Alta"</formula>
    </cfRule>
    <cfRule type="cellIs" dxfId="1362" priority="322" operator="equal">
      <formula>"Baja"</formula>
    </cfRule>
    <cfRule type="cellIs" dxfId="1361" priority="321" operator="equal">
      <formula>"Media"</formula>
    </cfRule>
    <cfRule type="cellIs" dxfId="1360" priority="320" operator="equal">
      <formula>"Alta"</formula>
    </cfRule>
  </conditionalFormatting>
  <conditionalFormatting sqref="H22">
    <cfRule type="cellIs" dxfId="1359" priority="222" operator="equal">
      <formula>"Alta"</formula>
    </cfRule>
    <cfRule type="cellIs" dxfId="1358" priority="225" operator="equal">
      <formula>"Muy Baja"</formula>
    </cfRule>
    <cfRule type="cellIs" dxfId="1357" priority="221" operator="equal">
      <formula>"Muy Alta"</formula>
    </cfRule>
    <cfRule type="cellIs" dxfId="1356" priority="224" operator="equal">
      <formula>"Baja"</formula>
    </cfRule>
    <cfRule type="cellIs" dxfId="1355" priority="223" operator="equal">
      <formula>"Media"</formula>
    </cfRule>
  </conditionalFormatting>
  <conditionalFormatting sqref="H28">
    <cfRule type="cellIs" dxfId="1354" priority="197" operator="equal">
      <formula>"Muy Baja"</formula>
    </cfRule>
    <cfRule type="cellIs" dxfId="1353" priority="195" operator="equal">
      <formula>"Media"</formula>
    </cfRule>
    <cfRule type="cellIs" dxfId="1352" priority="193" operator="equal">
      <formula>"Muy Alta"</formula>
    </cfRule>
    <cfRule type="cellIs" dxfId="1351" priority="194" operator="equal">
      <formula>"Alta"</formula>
    </cfRule>
    <cfRule type="cellIs" dxfId="1350" priority="196" operator="equal">
      <formula>"Baja"</formula>
    </cfRule>
  </conditionalFormatting>
  <conditionalFormatting sqref="H34">
    <cfRule type="cellIs" dxfId="1349" priority="166" operator="equal">
      <formula>"Alta"</formula>
    </cfRule>
    <cfRule type="cellIs" dxfId="1348" priority="165" operator="equal">
      <formula>"Muy Alta"</formula>
    </cfRule>
    <cfRule type="cellIs" dxfId="1347" priority="167" operator="equal">
      <formula>"Media"</formula>
    </cfRule>
    <cfRule type="cellIs" dxfId="1346" priority="168" operator="equal">
      <formula>"Baja"</formula>
    </cfRule>
    <cfRule type="cellIs" dxfId="1345" priority="169" operator="equal">
      <formula>"Muy Baja"</formula>
    </cfRule>
  </conditionalFormatting>
  <conditionalFormatting sqref="H40">
    <cfRule type="cellIs" dxfId="1344" priority="137" operator="equal">
      <formula>"Muy Alta"</formula>
    </cfRule>
    <cfRule type="cellIs" dxfId="1343" priority="139" operator="equal">
      <formula>"Media"</formula>
    </cfRule>
    <cfRule type="cellIs" dxfId="1342" priority="141" operator="equal">
      <formula>"Muy Baja"</formula>
    </cfRule>
    <cfRule type="cellIs" dxfId="1341" priority="140" operator="equal">
      <formula>"Baja"</formula>
    </cfRule>
    <cfRule type="cellIs" dxfId="1340" priority="138" operator="equal">
      <formula>"Alta"</formula>
    </cfRule>
  </conditionalFormatting>
  <conditionalFormatting sqref="H46">
    <cfRule type="cellIs" dxfId="1339" priority="113" operator="equal">
      <formula>"Muy Baja"</formula>
    </cfRule>
    <cfRule type="cellIs" dxfId="1338" priority="109" operator="equal">
      <formula>"Muy Alta"</formula>
    </cfRule>
    <cfRule type="cellIs" dxfId="1337" priority="110" operator="equal">
      <formula>"Alta"</formula>
    </cfRule>
    <cfRule type="cellIs" dxfId="1336" priority="111" operator="equal">
      <formula>"Media"</formula>
    </cfRule>
    <cfRule type="cellIs" dxfId="1335" priority="112" operator="equal">
      <formula>"Baja"</formula>
    </cfRule>
  </conditionalFormatting>
  <conditionalFormatting sqref="H52">
    <cfRule type="cellIs" dxfId="1334" priority="81" operator="equal">
      <formula>"Muy Alta"</formula>
    </cfRule>
    <cfRule type="cellIs" dxfId="1333" priority="83" operator="equal">
      <formula>"Media"</formula>
    </cfRule>
    <cfRule type="cellIs" dxfId="1332" priority="84" operator="equal">
      <formula>"Baja"</formula>
    </cfRule>
    <cfRule type="cellIs" dxfId="1331" priority="85" operator="equal">
      <formula>"Muy Baja"</formula>
    </cfRule>
    <cfRule type="cellIs" dxfId="1330" priority="82" operator="equal">
      <formula>"Alta"</formula>
    </cfRule>
  </conditionalFormatting>
  <conditionalFormatting sqref="H58">
    <cfRule type="cellIs" dxfId="1329" priority="56" operator="equal">
      <formula>"Baja"</formula>
    </cfRule>
    <cfRule type="cellIs" dxfId="1328" priority="53" operator="equal">
      <formula>"Muy Alta"</formula>
    </cfRule>
    <cfRule type="cellIs" dxfId="1327" priority="54" operator="equal">
      <formula>"Alta"</formula>
    </cfRule>
    <cfRule type="cellIs" dxfId="1326" priority="55" operator="equal">
      <formula>"Media"</formula>
    </cfRule>
    <cfRule type="cellIs" dxfId="1325" priority="57" operator="equal">
      <formula>"Muy Baja"</formula>
    </cfRule>
  </conditionalFormatting>
  <conditionalFormatting sqref="H64">
    <cfRule type="cellIs" dxfId="1324" priority="29" operator="equal">
      <formula>"Muy Baja"</formula>
    </cfRule>
    <cfRule type="cellIs" dxfId="1323" priority="25" operator="equal">
      <formula>"Muy Alta"</formula>
    </cfRule>
    <cfRule type="cellIs" dxfId="1322" priority="28" operator="equal">
      <formula>"Baja"</formula>
    </cfRule>
    <cfRule type="cellIs" dxfId="1321" priority="27" operator="equal">
      <formula>"Media"</formula>
    </cfRule>
    <cfRule type="cellIs" dxfId="1320" priority="26" operator="equal">
      <formula>"Alta"</formula>
    </cfRule>
  </conditionalFormatting>
  <conditionalFormatting sqref="K10:K69">
    <cfRule type="containsText" dxfId="1319" priority="1" operator="containsText" text="❌">
      <formula>NOT(ISERROR(SEARCH("❌",K10)))</formula>
    </cfRule>
  </conditionalFormatting>
  <conditionalFormatting sqref="L10 L16 L22 L28 L34 L40 L46 L52 L58 L64">
    <cfRule type="cellIs" dxfId="1318" priority="318" operator="equal">
      <formula>"Leve"</formula>
    </cfRule>
    <cfRule type="cellIs" dxfId="1317" priority="314" operator="equal">
      <formula>"Catastrófico"</formula>
    </cfRule>
    <cfRule type="cellIs" dxfId="1316" priority="315" operator="equal">
      <formula>"Mayor"</formula>
    </cfRule>
    <cfRule type="cellIs" dxfId="1315" priority="316" operator="equal">
      <formula>"Moderado"</formula>
    </cfRule>
    <cfRule type="cellIs" dxfId="1314" priority="317" operator="equal">
      <formula>"Menor"</formula>
    </cfRule>
  </conditionalFormatting>
  <conditionalFormatting sqref="N10">
    <cfRule type="cellIs" dxfId="1313" priority="313" operator="equal">
      <formula>"Bajo"</formula>
    </cfRule>
    <cfRule type="cellIs" dxfId="1312" priority="310" operator="equal">
      <formula>"Extremo"</formula>
    </cfRule>
    <cfRule type="cellIs" dxfId="1311" priority="311" operator="equal">
      <formula>"Alto"</formula>
    </cfRule>
    <cfRule type="cellIs" dxfId="1310" priority="312" operator="equal">
      <formula>"Moderado"</formula>
    </cfRule>
  </conditionalFormatting>
  <conditionalFormatting sqref="N16">
    <cfRule type="cellIs" dxfId="1309" priority="240" operator="equal">
      <formula>"Extremo"</formula>
    </cfRule>
    <cfRule type="cellIs" dxfId="1308" priority="243" operator="equal">
      <formula>"Bajo"</formula>
    </cfRule>
    <cfRule type="cellIs" dxfId="1307" priority="242" operator="equal">
      <formula>"Moderado"</formula>
    </cfRule>
    <cfRule type="cellIs" dxfId="1306" priority="241" operator="equal">
      <formula>"Alto"</formula>
    </cfRule>
  </conditionalFormatting>
  <conditionalFormatting sqref="N22">
    <cfRule type="cellIs" dxfId="1305" priority="215" operator="equal">
      <formula>"Bajo"</formula>
    </cfRule>
    <cfRule type="cellIs" dxfId="1304" priority="212" operator="equal">
      <formula>"Extremo"</formula>
    </cfRule>
    <cfRule type="cellIs" dxfId="1303" priority="213" operator="equal">
      <formula>"Alto"</formula>
    </cfRule>
    <cfRule type="cellIs" dxfId="1302" priority="214" operator="equal">
      <formula>"Moderado"</formula>
    </cfRule>
  </conditionalFormatting>
  <conditionalFormatting sqref="N28">
    <cfRule type="cellIs" dxfId="1301" priority="184" operator="equal">
      <formula>"Extremo"</formula>
    </cfRule>
    <cfRule type="cellIs" dxfId="1300" priority="185" operator="equal">
      <formula>"Alto"</formula>
    </cfRule>
    <cfRule type="cellIs" dxfId="1299" priority="186" operator="equal">
      <formula>"Moderado"</formula>
    </cfRule>
    <cfRule type="cellIs" dxfId="1298" priority="187" operator="equal">
      <formula>"Bajo"</formula>
    </cfRule>
  </conditionalFormatting>
  <conditionalFormatting sqref="N34">
    <cfRule type="cellIs" dxfId="1297" priority="157" operator="equal">
      <formula>"Alto"</formula>
    </cfRule>
    <cfRule type="cellIs" dxfId="1296" priority="156" operator="equal">
      <formula>"Extremo"</formula>
    </cfRule>
    <cfRule type="cellIs" dxfId="1295" priority="158" operator="equal">
      <formula>"Moderado"</formula>
    </cfRule>
    <cfRule type="cellIs" dxfId="1294" priority="159" operator="equal">
      <formula>"Bajo"</formula>
    </cfRule>
  </conditionalFormatting>
  <conditionalFormatting sqref="N40">
    <cfRule type="cellIs" dxfId="1293" priority="130" operator="equal">
      <formula>"Moderado"</formula>
    </cfRule>
    <cfRule type="cellIs" dxfId="1292" priority="129" operator="equal">
      <formula>"Alto"</formula>
    </cfRule>
    <cfRule type="cellIs" dxfId="1291" priority="131" operator="equal">
      <formula>"Bajo"</formula>
    </cfRule>
    <cfRule type="cellIs" dxfId="1290" priority="128" operator="equal">
      <formula>"Extremo"</formula>
    </cfRule>
  </conditionalFormatting>
  <conditionalFormatting sqref="N46">
    <cfRule type="cellIs" dxfId="1289" priority="103" operator="equal">
      <formula>"Bajo"</formula>
    </cfRule>
    <cfRule type="cellIs" dxfId="1288" priority="102" operator="equal">
      <formula>"Moderado"</formula>
    </cfRule>
    <cfRule type="cellIs" dxfId="1287" priority="101" operator="equal">
      <formula>"Alto"</formula>
    </cfRule>
    <cfRule type="cellIs" dxfId="1286" priority="100" operator="equal">
      <formula>"Extremo"</formula>
    </cfRule>
  </conditionalFormatting>
  <conditionalFormatting sqref="N52">
    <cfRule type="cellIs" dxfId="1285" priority="72" operator="equal">
      <formula>"Extremo"</formula>
    </cfRule>
    <cfRule type="cellIs" dxfId="1284" priority="73" operator="equal">
      <formula>"Alto"</formula>
    </cfRule>
    <cfRule type="cellIs" dxfId="1283" priority="75" operator="equal">
      <formula>"Bajo"</formula>
    </cfRule>
    <cfRule type="cellIs" dxfId="1282" priority="74" operator="equal">
      <formula>"Moderado"</formula>
    </cfRule>
  </conditionalFormatting>
  <conditionalFormatting sqref="N58">
    <cfRule type="cellIs" dxfId="1281" priority="44" operator="equal">
      <formula>"Extremo"</formula>
    </cfRule>
    <cfRule type="cellIs" dxfId="1280" priority="45" operator="equal">
      <formula>"Alto"</formula>
    </cfRule>
    <cfRule type="cellIs" dxfId="1279" priority="47" operator="equal">
      <formula>"Bajo"</formula>
    </cfRule>
    <cfRule type="cellIs" dxfId="1278" priority="46" operator="equal">
      <formula>"Moderado"</formula>
    </cfRule>
  </conditionalFormatting>
  <conditionalFormatting sqref="N64">
    <cfRule type="cellIs" dxfId="1277" priority="16" operator="equal">
      <formula>"Extremo"</formula>
    </cfRule>
    <cfRule type="cellIs" dxfId="1276" priority="19" operator="equal">
      <formula>"Bajo"</formula>
    </cfRule>
    <cfRule type="cellIs" dxfId="1275" priority="18" operator="equal">
      <formula>"Moderado"</formula>
    </cfRule>
    <cfRule type="cellIs" dxfId="1274" priority="17" operator="equal">
      <formula>"Alto"</formula>
    </cfRule>
  </conditionalFormatting>
  <conditionalFormatting sqref="Y10:Y69">
    <cfRule type="cellIs" dxfId="1273" priority="15" operator="equal">
      <formula>"Muy Baja"</formula>
    </cfRule>
    <cfRule type="cellIs" dxfId="1272" priority="13" operator="equal">
      <formula>"Media"</formula>
    </cfRule>
    <cfRule type="cellIs" dxfId="1271" priority="12" operator="equal">
      <formula>"Alta"</formula>
    </cfRule>
    <cfRule type="cellIs" dxfId="1270" priority="11" operator="equal">
      <formula>"Muy Alta"</formula>
    </cfRule>
    <cfRule type="cellIs" dxfId="1269" priority="14" operator="equal">
      <formula>"Baja"</formula>
    </cfRule>
  </conditionalFormatting>
  <conditionalFormatting sqref="AA10:AA69">
    <cfRule type="cellIs" dxfId="1268" priority="10" operator="equal">
      <formula>"Leve"</formula>
    </cfRule>
    <cfRule type="cellIs" dxfId="1267" priority="9" operator="equal">
      <formula>"Menor"</formula>
    </cfRule>
    <cfRule type="cellIs" dxfId="1266" priority="7" operator="equal">
      <formula>"Mayor"</formula>
    </cfRule>
    <cfRule type="cellIs" dxfId="1265" priority="6" operator="equal">
      <formula>"Catastrófico"</formula>
    </cfRule>
    <cfRule type="cellIs" dxfId="1264" priority="8" operator="equal">
      <formula>"Moderado"</formula>
    </cfRule>
  </conditionalFormatting>
  <conditionalFormatting sqref="AC10:AC69">
    <cfRule type="cellIs" dxfId="1263" priority="2" operator="equal">
      <formula>"Extremo"</formula>
    </cfRule>
    <cfRule type="cellIs" dxfId="1262" priority="5" operator="equal">
      <formula>"Bajo"</formula>
    </cfRule>
    <cfRule type="cellIs" dxfId="1261" priority="4" operator="equal">
      <formula>"Moderado"</formula>
    </cfRule>
    <cfRule type="cellIs" dxfId="1260" priority="3" operator="equal">
      <formula>"Alto"</formula>
    </cfRule>
  </conditionalFormatting>
  <pageMargins left="0.7" right="0.7" top="0.75" bottom="0.75" header="0.3" footer="0.3"/>
  <pageSetup orientation="portrait" r:id="rId1"/>
  <ignoredErrors>
    <ignoredError sqref="AB12" formula="1"/>
  </ignoredErrors>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200-000000000000}">
          <x14:formula1>
            <xm:f>'Tabla Valoración controles'!$D$4:$D$6</xm:f>
          </x14:formula1>
          <xm:sqref>R10:R69</xm:sqref>
        </x14:dataValidation>
        <x14:dataValidation type="list" allowBlank="1" showInputMessage="1" showErrorMessage="1" xr:uid="{00000000-0002-0000-0200-000001000000}">
          <x14:formula1>
            <xm:f>'Tabla Valoración controles'!$D$7:$D$8</xm:f>
          </x14:formula1>
          <xm:sqref>S10:S69</xm:sqref>
        </x14:dataValidation>
        <x14:dataValidation type="list" allowBlank="1" showInputMessage="1" showErrorMessage="1" xr:uid="{00000000-0002-0000-0200-000002000000}">
          <x14:formula1>
            <xm:f>'Tabla Valoración controles'!$D$9:$D$10</xm:f>
          </x14:formula1>
          <xm:sqref>U10:U69</xm:sqref>
        </x14:dataValidation>
        <x14:dataValidation type="list" allowBlank="1" showInputMessage="1" showErrorMessage="1" xr:uid="{00000000-0002-0000-0200-000003000000}">
          <x14:formula1>
            <xm:f>'Tabla Valoración controles'!$D$11:$D$12</xm:f>
          </x14:formula1>
          <xm:sqref>V10:V69</xm:sqref>
        </x14:dataValidation>
        <x14:dataValidation type="list" allowBlank="1" showInputMessage="1" showErrorMessage="1" xr:uid="{00000000-0002-0000-0200-000004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200-000005000000}">
          <x14:formula1>
            <xm:f>'Tabla Valoración controles'!$D$13:$D$14</xm:f>
          </x14:formula1>
          <xm:sqref>W10:W69</xm:sqref>
        </x14:dataValidation>
        <x14:dataValidation type="list" allowBlank="1" showInputMessage="1" showErrorMessage="1" xr:uid="{00000000-0002-0000-0200-000006000000}">
          <x14:formula1>
            <xm:f>'Opciones Tratamiento'!$B$13:$B$19</xm:f>
          </x14:formula1>
          <xm:sqref>F10:F69</xm:sqref>
        </x14:dataValidation>
        <x14:dataValidation type="list" allowBlank="1" showInputMessage="1" showErrorMessage="1" xr:uid="{00000000-0002-0000-0200-000007000000}">
          <x14:formula1>
            <xm:f>'Opciones Tratamiento'!$E$2:$E$4</xm:f>
          </x14:formula1>
          <xm:sqref>B10:B69</xm:sqref>
        </x14:dataValidation>
        <x14:dataValidation type="list" allowBlank="1" showInputMessage="1" showErrorMessage="1" xr:uid="{00000000-0002-0000-0200-000008000000}">
          <x14:formula1>
            <xm:f>'Opciones Tratamiento'!$B$2:$B$5</xm:f>
          </x14:formula1>
          <xm:sqref>AD10:AD69</xm:sqref>
        </x14:dataValidation>
        <x14:dataValidation type="list" allowBlank="1" showInputMessage="1" showErrorMessage="1" xr:uid="{00000000-0002-0000-0200-000009000000}">
          <x14:formula1>
            <xm:f>'Tabla Impacto'!$F$210:$F$221</xm:f>
          </x14:formula1>
          <xm:sqref>J10:J69</xm:sqref>
        </x14:dataValidation>
        <x14:dataValidation type="custom" allowBlank="1" showInputMessage="1" showErrorMessage="1" error="Recuerde que las acciones se generan bajo la medida de mitigar el riesgo" xr:uid="{00000000-0002-0000-0200-00000A000000}">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r:uid="{00000000-0002-0000-0200-00000B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200-00000C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200-00000D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200-00000E000000}">
          <x14:formula1>
            <xm:f>IF(OR(AD10='Opciones Tratamiento'!$B$2,AD10='Opciones Tratamiento'!$B$3,AD10='Opciones Tratamiento'!$B$4),ISBLANK(AD10),ISTEXT(AD10))</xm:f>
          </x14:formula1>
          <xm:sqref>AI10:AI69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BP72"/>
  <sheetViews>
    <sheetView topLeftCell="R12" zoomScale="68" zoomScaleNormal="68" workbookViewId="0">
      <selection activeCell="AG12" sqref="AG12:AH12"/>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326</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323</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324</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132</v>
      </c>
      <c r="C10" s="218" t="s">
        <v>232</v>
      </c>
      <c r="D10" s="218" t="s">
        <v>229</v>
      </c>
      <c r="E10" s="230" t="s">
        <v>233</v>
      </c>
      <c r="F10" s="218" t="s">
        <v>128</v>
      </c>
      <c r="G10" s="221">
        <v>3</v>
      </c>
      <c r="H10" s="224" t="str">
        <f>IF(G10&lt;=0,"",IF(G10&lt;=2,"Muy Baja",IF(G10&lt;=24,"Baja",IF(G10&lt;=500,"Media",IF(G10&lt;=5000,"Alta","Muy Alta")))))</f>
        <v>Baja</v>
      </c>
      <c r="I10" s="212">
        <f>IF(H10="","",IF(H10="Muy Baja",0.2,IF(H10="Baja",0.4,IF(H10="Media",0.6,IF(H10="Alta",0.8,IF(H10="Muy Alta",1,))))))</f>
        <v>0.4</v>
      </c>
      <c r="J10" s="227" t="s">
        <v>154</v>
      </c>
      <c r="K10" s="212" t="str">
        <f>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224" t="str">
        <f>IF(OR(K10='Tabla Impacto'!$C$11,K10='Tabla Impacto'!$D$11),"Leve",IF(OR(K10='Tabla Impacto'!$C$12,K10='Tabla Impacto'!$D$12),"Menor",IF(OR(K10='Tabla Impacto'!$C$13,K10='Tabla Impacto'!$D$13),"Moderado",IF(OR(K10='Tabla Impacto'!$C$14,K10='Tabla Impacto'!$D$14),"Mayor",IF(OR(K10='Tabla Impacto'!$C$15,K10='Tabla Impacto'!$D$15),"Catastrófico","")))))</f>
        <v>Menor</v>
      </c>
      <c r="M10" s="212">
        <f>IF(L10="","",IF(L10="Leve",0.2,IF(L10="Menor",0.4,IF(L10="Moderado",0.6,IF(L10="Mayor",0.8,IF(L10="Catastrófico",1,))))))</f>
        <v>0.4</v>
      </c>
      <c r="N10" s="209"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234</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IFERROR(IF(AB10="","",IF(AB10&lt;=0.2,"Leve",IF(AB10&lt;=0.4,"Menor",IF(AB10&lt;=0.6,"Moderado",IF(AB10&lt;=0.8,"Mayor","Catastrófico"))))),"")</f>
        <v>Menor</v>
      </c>
      <c r="AB10" s="130">
        <f>IFERROR(IF(Q10="Impacto",(M10-(+M10*T10)),IF(Q10="Probabilidad",M10,"")),"")</f>
        <v>0.4</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252</v>
      </c>
      <c r="AF10" s="133" t="s">
        <v>251</v>
      </c>
      <c r="AG10" s="135">
        <v>46022</v>
      </c>
      <c r="AH10" s="135">
        <v>45783</v>
      </c>
      <c r="AI10" s="133" t="s">
        <v>381</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IF(NOT(ISERROR(MATCH(J11,_xlfn.ANCHORARRAY(E22),0))),I24&amp;"Por favor no seleccionar los criterios de impacto",J11)</f>
        <v>0</v>
      </c>
      <c r="L11" s="225"/>
      <c r="M11" s="213"/>
      <c r="N11" s="210"/>
      <c r="O11" s="123">
        <v>2</v>
      </c>
      <c r="P11" s="124" t="s">
        <v>235</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23</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si="3">IFERROR(IF(AB11="","",IF(AB11&lt;=0.2,"Leve",IF(AB11&lt;=0.4,"Menor",IF(AB11&lt;=0.6,"Moderado",IF(AB11&lt;=0.8,"Mayor","Catastrófico"))))),"")</f>
        <v>Menor</v>
      </c>
      <c r="AB11" s="130">
        <f>IFERROR(IF(AND(Q10="Impacto",Q11="Impacto"),(AB10-(+AB10*T11)),IF(Q11="Impacto",($M$10-(+$M$10*T11)),IF(Q11="Probabilidad",AB10,""))),"")</f>
        <v>0.4</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Bajo</v>
      </c>
      <c r="AD11" s="132" t="s">
        <v>136</v>
      </c>
      <c r="AE11" s="133" t="s">
        <v>253</v>
      </c>
      <c r="AF11" s="133" t="s">
        <v>251</v>
      </c>
      <c r="AG11" s="135">
        <v>46022</v>
      </c>
      <c r="AH11" s="135">
        <v>45783</v>
      </c>
      <c r="AI11" s="133" t="s">
        <v>315</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IF(NOT(ISERROR(MATCH(J12,_xlfn.ANCHORARRAY(E23),0))),I25&amp;"Por favor no seleccionar los criterios de impacto",J12)</f>
        <v>0</v>
      </c>
      <c r="L12" s="225"/>
      <c r="M12" s="213"/>
      <c r="N12" s="210"/>
      <c r="O12" s="123">
        <v>3</v>
      </c>
      <c r="P12" s="124" t="s">
        <v>236</v>
      </c>
      <c r="Q12" s="125" t="str">
        <f>IF(OR(R12="Preventivo",R12="Detectivo"),"Probabilidad",IF(R12="Correctivo","Impacto",""))</f>
        <v>Probabilidad</v>
      </c>
      <c r="R12" s="126" t="s">
        <v>14</v>
      </c>
      <c r="S12" s="126" t="s">
        <v>9</v>
      </c>
      <c r="T12" s="127" t="str">
        <f t="shared" si="0"/>
        <v>40%</v>
      </c>
      <c r="U12" s="126" t="s">
        <v>20</v>
      </c>
      <c r="V12" s="126" t="s">
        <v>23</v>
      </c>
      <c r="W12" s="126" t="s">
        <v>120</v>
      </c>
      <c r="X12" s="128">
        <f>IFERROR(IF(AND(Q11="Probabilidad",Q12="Probabilidad"),(Z11-(+Z11*T12)),IF(AND(Q11="Impacto",Q12="Probabilidad"),(Z10-(+Z10*T12)),IF(Q12="Impacto",Z11,""))),"")</f>
        <v>8.6399999999999991E-2</v>
      </c>
      <c r="Y12" s="129" t="str">
        <f t="shared" si="1"/>
        <v>Muy Baja</v>
      </c>
      <c r="Z12" s="130">
        <f t="shared" si="2"/>
        <v>8.6399999999999991E-2</v>
      </c>
      <c r="AA12" s="129" t="str">
        <f t="shared" si="3"/>
        <v>Menor</v>
      </c>
      <c r="AB12" s="130">
        <f>IFERROR(IF(AND(Q11="Impacto",Q12="Impacto"),(AB11-(+AB11*T12)),IF(AND(Q11="Probabilidad",Q12="Impacto"),(AB10-(+AB10*T12)),IF(Q12="Probabilidad",AB11,""))),"")</f>
        <v>0.4</v>
      </c>
      <c r="AC12" s="131" t="str">
        <f t="shared" si="4"/>
        <v>Bajo</v>
      </c>
      <c r="AD12" s="132" t="s">
        <v>136</v>
      </c>
      <c r="AE12" s="133" t="s">
        <v>254</v>
      </c>
      <c r="AF12" s="133" t="s">
        <v>255</v>
      </c>
      <c r="AG12" s="135">
        <v>46022</v>
      </c>
      <c r="AH12" s="135">
        <v>45783</v>
      </c>
      <c r="AI12" s="133" t="s">
        <v>382</v>
      </c>
      <c r="AJ12" s="134" t="s">
        <v>41</v>
      </c>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IF(NOT(ISERROR(MATCH(J13,_xlfn.ANCHORARRAY(E24),0))),I26&amp;"Por favor no seleccionar los criterios de impacto",J13)</f>
        <v>0</v>
      </c>
      <c r="L13" s="225"/>
      <c r="M13" s="213"/>
      <c r="N13" s="210"/>
      <c r="O13" s="123">
        <v>4</v>
      </c>
      <c r="P13" s="124" t="s">
        <v>237</v>
      </c>
      <c r="Q13" s="125" t="str">
        <f t="shared" ref="Q13:Q15" si="5">IF(OR(R13="Preventivo",R13="Detectivo"),"Probabilidad",IF(R13="Correctivo","Impacto",""))</f>
        <v>Probabilidad</v>
      </c>
      <c r="R13" s="126" t="s">
        <v>14</v>
      </c>
      <c r="S13" s="126" t="s">
        <v>9</v>
      </c>
      <c r="T13" s="127" t="str">
        <f t="shared" si="0"/>
        <v>40%</v>
      </c>
      <c r="U13" s="126" t="s">
        <v>19</v>
      </c>
      <c r="V13" s="126" t="s">
        <v>22</v>
      </c>
      <c r="W13" s="126" t="s">
        <v>119</v>
      </c>
      <c r="X13" s="128">
        <f t="shared" ref="X13:X15" si="6">IFERROR(IF(AND(Q12="Probabilidad",Q13="Probabilidad"),(Z12-(+Z12*T13)),IF(AND(Q12="Impacto",Q13="Probabilidad"),(Z11-(+Z11*T13)),IF(Q13="Impacto",Z12,""))),"")</f>
        <v>5.183999999999999E-2</v>
      </c>
      <c r="Y13" s="129" t="str">
        <f t="shared" si="1"/>
        <v>Muy Baja</v>
      </c>
      <c r="Z13" s="130">
        <f t="shared" si="2"/>
        <v>5.183999999999999E-2</v>
      </c>
      <c r="AA13" s="129" t="str">
        <f t="shared" si="3"/>
        <v>Menor</v>
      </c>
      <c r="AB13" s="130">
        <f t="shared" ref="AB13:AB15" si="7">IFERROR(IF(AND(Q12="Impacto",Q13="Impacto"),(AB12-(+AB12*T13)),IF(AND(Q12="Probabilidad",Q13="Impacto"),(AB11-(+AB11*T13)),IF(Q13="Probabilidad",AB12,""))),"")</f>
        <v>0.4</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Bajo</v>
      </c>
      <c r="AD13" s="132" t="s">
        <v>136</v>
      </c>
      <c r="AE13" s="133" t="s">
        <v>256</v>
      </c>
      <c r="AF13" s="133" t="s">
        <v>251</v>
      </c>
      <c r="AG13" s="135">
        <v>46022</v>
      </c>
      <c r="AH13" s="135">
        <v>45783</v>
      </c>
      <c r="AI13" s="133" t="s">
        <v>392</v>
      </c>
      <c r="AJ13" s="134" t="s">
        <v>41</v>
      </c>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36"/>
      <c r="E16" s="236"/>
      <c r="F16" s="218"/>
      <c r="G16" s="221"/>
      <c r="H16" s="224" t="str">
        <f>IF(G16&lt;=0,"",IF(G16&lt;=2,"Muy Baja",IF(G16&lt;=24,"Baja",IF(G16&lt;=500,"Media",IF(G16&lt;=5000,"Alta","Muy Alta")))))</f>
        <v/>
      </c>
      <c r="I16" s="212" t="str">
        <f>IF(H16="","",IF(H16="Muy Baja",0.2,IF(H16="Baja",0.4,IF(H16="Media",0.6,IF(H16="Alta",0.8,IF(H16="Muy Alta",1,))))))</f>
        <v/>
      </c>
      <c r="J16" s="227"/>
      <c r="K16" s="212">
        <f>IF(NOT(ISERROR(MATCH(J16,'Tabla Impacto'!$B$221:$B$223,0))),'Tabla Impacto'!$F$223&amp;"Por favor no seleccionar los criterios de impacto(Afectación Económica o presupuestal y Pérdida Reputacional)",J16)</f>
        <v>0</v>
      </c>
      <c r="L16" s="224" t="str">
        <f>IF(OR(K16='Tabla Impacto'!$C$11,K16='Tabla Impacto'!$D$11),"Leve",IF(OR(K16='Tabla Impacto'!$C$12,K16='Tabla Impacto'!$D$12),"Menor",IF(OR(K16='Tabla Impacto'!$C$13,K16='Tabla Impacto'!$D$13),"Moderado",IF(OR(K16='Tabla Impacto'!$C$14,K16='Tabla Impacto'!$D$14),"Mayor",IF(OR(K16='Tabla Impacto'!$C$15,K16='Tabla Impacto'!$D$15),"Catastrófico","")))))</f>
        <v/>
      </c>
      <c r="M16" s="212" t="str">
        <f>IF(L16="","",IF(L16="Leve",0.2,IF(L16="Menor",0.4,IF(L16="Moderado",0.6,IF(L16="Mayor",0.8,IF(L16="Catastrófico",1,))))))</f>
        <v/>
      </c>
      <c r="N16" s="209"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37"/>
      <c r="E17" s="237"/>
      <c r="F17" s="219"/>
      <c r="G17" s="222"/>
      <c r="H17" s="225"/>
      <c r="I17" s="213"/>
      <c r="J17" s="228"/>
      <c r="K17" s="213">
        <f>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37"/>
      <c r="E18" s="237"/>
      <c r="F18" s="219"/>
      <c r="G18" s="222"/>
      <c r="H18" s="225"/>
      <c r="I18" s="213"/>
      <c r="J18" s="228"/>
      <c r="K18" s="213">
        <f>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36"/>
      <c r="E19" s="236"/>
      <c r="F19" s="219"/>
      <c r="G19" s="222"/>
      <c r="H19" s="225"/>
      <c r="I19" s="213"/>
      <c r="J19" s="228"/>
      <c r="K19" s="213">
        <f>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37"/>
      <c r="E20" s="237"/>
      <c r="F20" s="219"/>
      <c r="G20" s="222"/>
      <c r="H20" s="225"/>
      <c r="I20" s="213"/>
      <c r="J20" s="228"/>
      <c r="K20" s="213">
        <f>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37"/>
      <c r="E21" s="237"/>
      <c r="F21" s="220"/>
      <c r="G21" s="223"/>
      <c r="H21" s="226"/>
      <c r="I21" s="214"/>
      <c r="J21" s="229"/>
      <c r="K21" s="214">
        <f>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IF(NOT(ISERROR(MATCH(J22,'Tabla Impacto'!$B$221:$B$223,0))),'Tabla Impacto'!$F$223&amp;"Por favor no seleccionar los criterios de impacto(Afectación Económica o presupuestal y Pérdida Reputacional)",J22)</f>
        <v>0</v>
      </c>
      <c r="L22" s="224" t="str">
        <f>IF(OR(K22='Tabla Impacto'!$C$11,K22='Tabla Impacto'!$D$11),"Leve",IF(OR(K22='Tabla Impacto'!$C$12,K22='Tabla Impacto'!$D$12),"Menor",IF(OR(K22='Tabla Impacto'!$C$13,K22='Tabla Impacto'!$D$13),"Moderado",IF(OR(K22='Tabla Impacto'!$C$14,K22='Tabla Impacto'!$D$14),"Mayor",IF(OR(K22='Tabla Impacto'!$C$15,K22='Tabla Impacto'!$D$15),"Catastrófico","")))))</f>
        <v/>
      </c>
      <c r="M22" s="212" t="str">
        <f>IF(L22="","",IF(L22="Leve",0.2,IF(L22="Menor",0.4,IF(L22="Moderado",0.6,IF(L22="Mayor",0.8,IF(L22="Catastrófico",1,))))))</f>
        <v/>
      </c>
      <c r="N22" s="209"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IF(NOT(ISERROR(MATCH(J28,'Tabla Impacto'!$B$221:$B$223,0))),'Tabla Impacto'!$F$223&amp;"Por favor no seleccionar los criterios de impacto(Afectación Económica o presupuestal y Pérdida Reputacional)",J28)</f>
        <v>0</v>
      </c>
      <c r="L28" s="224" t="str">
        <f>IF(OR(K28='Tabla Impacto'!$C$11,K28='Tabla Impacto'!$D$11),"Leve",IF(OR(K28='Tabla Impacto'!$C$12,K28='Tabla Impacto'!$D$12),"Menor",IF(OR(K28='Tabla Impacto'!$C$13,K28='Tabla Impacto'!$D$13),"Moderado",IF(OR(K28='Tabla Impacto'!$C$14,K28='Tabla Impacto'!$D$14),"Mayor",IF(OR(K28='Tabla Impacto'!$C$15,K28='Tabla Impacto'!$D$15),"Catastrófico","")))))</f>
        <v/>
      </c>
      <c r="M28" s="212" t="str">
        <f>IF(L28="","",IF(L28="Leve",0.2,IF(L28="Menor",0.4,IF(L28="Moderado",0.6,IF(L28="Mayor",0.8,IF(L28="Catastrófico",1,))))))</f>
        <v/>
      </c>
      <c r="N28" s="209"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IF(NOT(ISERROR(MATCH(J34,'Tabla Impacto'!$B$221:$B$223,0))),'Tabla Impacto'!$F$223&amp;"Por favor no seleccionar los criterios de impacto(Afectación Económica o presupuestal y Pérdida Reputacional)",J34)</f>
        <v>0</v>
      </c>
      <c r="L34" s="224" t="str">
        <f>IF(OR(K34='Tabla Impacto'!$C$11,K34='Tabla Impacto'!$D$11),"Leve",IF(OR(K34='Tabla Impacto'!$C$12,K34='Tabla Impacto'!$D$12),"Menor",IF(OR(K34='Tabla Impacto'!$C$13,K34='Tabla Impacto'!$D$13),"Moderado",IF(OR(K34='Tabla Impacto'!$C$14,K34='Tabla Impacto'!$D$14),"Mayor",IF(OR(K34='Tabla Impacto'!$C$15,K34='Tabla Impacto'!$D$15),"Catastrófico","")))))</f>
        <v/>
      </c>
      <c r="M34" s="212" t="str">
        <f>IF(L34="","",IF(L34="Leve",0.2,IF(L34="Menor",0.4,IF(L34="Moderado",0.6,IF(L34="Mayor",0.8,IF(L34="Catastrófico",1,))))))</f>
        <v/>
      </c>
      <c r="N34" s="209"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IF(NOT(ISERROR(MATCH(J40,'Tabla Impacto'!$B$221:$B$223,0))),'Tabla Impacto'!$F$223&amp;"Por favor no seleccionar los criterios de impacto(Afectación Económica o presupuestal y Pérdida Reputacional)",J40)</f>
        <v>0</v>
      </c>
      <c r="L40" s="224" t="str">
        <f>IF(OR(K40='Tabla Impacto'!$C$11,K40='Tabla Impacto'!$D$11),"Leve",IF(OR(K40='Tabla Impacto'!$C$12,K40='Tabla Impacto'!$D$12),"Menor",IF(OR(K40='Tabla Impacto'!$C$13,K40='Tabla Impacto'!$D$13),"Moderado",IF(OR(K40='Tabla Impacto'!$C$14,K40='Tabla Impacto'!$D$14),"Mayor",IF(OR(K40='Tabla Impacto'!$C$15,K40='Tabla Impacto'!$D$15),"Catastrófico","")))))</f>
        <v/>
      </c>
      <c r="M40" s="212" t="str">
        <f>IF(L40="","",IF(L40="Leve",0.2,IF(L40="Menor",0.4,IF(L40="Moderado",0.6,IF(L40="Mayor",0.8,IF(L40="Catastrófico",1,))))))</f>
        <v/>
      </c>
      <c r="N40" s="209"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IF(NOT(ISERROR(MATCH(J46,'Tabla Impacto'!$B$221:$B$223,0))),'Tabla Impacto'!$F$223&amp;"Por favor no seleccionar los criterios de impacto(Afectación Económica o presupuestal y Pérdida Reputacional)",J46)</f>
        <v>0</v>
      </c>
      <c r="L46" s="224" t="str">
        <f>IF(OR(K46='Tabla Impacto'!$C$11,K46='Tabla Impacto'!$D$11),"Leve",IF(OR(K46='Tabla Impacto'!$C$12,K46='Tabla Impacto'!$D$12),"Menor",IF(OR(K46='Tabla Impacto'!$C$13,K46='Tabla Impacto'!$D$13),"Moderado",IF(OR(K46='Tabla Impacto'!$C$14,K46='Tabla Impacto'!$D$14),"Mayor",IF(OR(K46='Tabla Impacto'!$C$15,K46='Tabla Impacto'!$D$15),"Catastrófico","")))))</f>
        <v/>
      </c>
      <c r="M46" s="212" t="str">
        <f>IF(L46="","",IF(L46="Leve",0.2,IF(L46="Menor",0.4,IF(L46="Moderado",0.6,IF(L46="Mayor",0.8,IF(L46="Catastrófico",1,))))))</f>
        <v/>
      </c>
      <c r="N46" s="209"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IF(NOT(ISERROR(MATCH(J52,'Tabla Impacto'!$B$221:$B$223,0))),'Tabla Impacto'!$F$223&amp;"Por favor no seleccionar los criterios de impacto(Afectación Económica o presupuestal y Pérdida Reputacional)",J52)</f>
        <v>0</v>
      </c>
      <c r="L52" s="224" t="str">
        <f>IF(OR(K52='Tabla Impacto'!$C$11,K52='Tabla Impacto'!$D$11),"Leve",IF(OR(K52='Tabla Impacto'!$C$12,K52='Tabla Impacto'!$D$12),"Menor",IF(OR(K52='Tabla Impacto'!$C$13,K52='Tabla Impacto'!$D$13),"Moderado",IF(OR(K52='Tabla Impacto'!$C$14,K52='Tabla Impacto'!$D$14),"Mayor",IF(OR(K52='Tabla Impacto'!$C$15,K52='Tabla Impacto'!$D$15),"Catastrófico","")))))</f>
        <v/>
      </c>
      <c r="M52" s="212" t="str">
        <f>IF(L52="","",IF(L52="Leve",0.2,IF(L52="Menor",0.4,IF(L52="Moderado",0.6,IF(L52="Mayor",0.8,IF(L52="Catastrófico",1,))))))</f>
        <v/>
      </c>
      <c r="N52" s="209"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IF(NOT(ISERROR(MATCH(J58,'Tabla Impacto'!$B$221:$B$223,0))),'Tabla Impacto'!$F$223&amp;"Por favor no seleccionar los criterios de impacto(Afectación Económica o presupuestal y Pérdida Reputacional)",J58)</f>
        <v>0</v>
      </c>
      <c r="L58" s="224" t="str">
        <f>IF(OR(K58='Tabla Impacto'!$C$11,K58='Tabla Impacto'!$D$11),"Leve",IF(OR(K58='Tabla Impacto'!$C$12,K58='Tabla Impacto'!$D$12),"Menor",IF(OR(K58='Tabla Impacto'!$C$13,K58='Tabla Impacto'!$D$13),"Moderado",IF(OR(K58='Tabla Impacto'!$C$14,K58='Tabla Impacto'!$D$14),"Mayor",IF(OR(K58='Tabla Impacto'!$C$15,K58='Tabla Impacto'!$D$15),"Catastrófico","")))))</f>
        <v/>
      </c>
      <c r="M58" s="212" t="str">
        <f>IF(L58="","",IF(L58="Leve",0.2,IF(L58="Menor",0.4,IF(L58="Moderado",0.6,IF(L58="Mayor",0.8,IF(L58="Catastrófico",1,))))))</f>
        <v/>
      </c>
      <c r="N58" s="209"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IF(NOT(ISERROR(MATCH(J64,'Tabla Impacto'!$B$221:$B$223,0))),'Tabla Impacto'!$F$223&amp;"Por favor no seleccionar los criterios de impacto(Afectación Económica o presupuestal y Pérdida Reputacional)",J64)</f>
        <v>0</v>
      </c>
      <c r="L64" s="224" t="str">
        <f>IF(OR(K64='Tabla Impacto'!$C$11,K64='Tabla Impacto'!$D$11),"Leve",IF(OR(K64='Tabla Impacto'!$C$12,K64='Tabla Impacto'!$D$12),"Menor",IF(OR(K64='Tabla Impacto'!$C$13,K64='Tabla Impacto'!$D$13),"Moderado",IF(OR(K64='Tabla Impacto'!$C$14,K64='Tabla Impacto'!$D$14),"Mayor",IF(OR(K64='Tabla Impacto'!$C$15,K64='Tabla Impacto'!$D$15),"Catastrófico","")))))</f>
        <v/>
      </c>
      <c r="M64" s="212" t="str">
        <f>IF(L64="","",IF(L64="Leve",0.2,IF(L64="Menor",0.4,IF(L64="Moderado",0.6,IF(L64="Mayor",0.8,IF(L64="Catastrófico",1,))))))</f>
        <v/>
      </c>
      <c r="N64" s="209"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1259" priority="231" operator="equal">
      <formula>"Muy Baja"</formula>
    </cfRule>
    <cfRule type="cellIs" dxfId="1258" priority="227" operator="equal">
      <formula>"Muy Alta"</formula>
    </cfRule>
    <cfRule type="cellIs" dxfId="1257" priority="230" operator="equal">
      <formula>"Baja"</formula>
    </cfRule>
    <cfRule type="cellIs" dxfId="1256" priority="229" operator="equal">
      <formula>"Media"</formula>
    </cfRule>
    <cfRule type="cellIs" dxfId="1255" priority="228" operator="equal">
      <formula>"Alta"</formula>
    </cfRule>
  </conditionalFormatting>
  <conditionalFormatting sqref="H22">
    <cfRule type="cellIs" dxfId="1254" priority="182" operator="equal">
      <formula>"Alta"</formula>
    </cfRule>
    <cfRule type="cellIs" dxfId="1253" priority="185" operator="equal">
      <formula>"Muy Baja"</formula>
    </cfRule>
    <cfRule type="cellIs" dxfId="1252" priority="181" operator="equal">
      <formula>"Muy Alta"</formula>
    </cfRule>
    <cfRule type="cellIs" dxfId="1251" priority="184" operator="equal">
      <formula>"Baja"</formula>
    </cfRule>
    <cfRule type="cellIs" dxfId="1250" priority="183" operator="equal">
      <formula>"Media"</formula>
    </cfRule>
  </conditionalFormatting>
  <conditionalFormatting sqref="H28">
    <cfRule type="cellIs" dxfId="1249" priority="162" operator="equal">
      <formula>"Muy Baja"</formula>
    </cfRule>
    <cfRule type="cellIs" dxfId="1248" priority="160" operator="equal">
      <formula>"Media"</formula>
    </cfRule>
    <cfRule type="cellIs" dxfId="1247" priority="158" operator="equal">
      <formula>"Muy Alta"</formula>
    </cfRule>
    <cfRule type="cellIs" dxfId="1246" priority="159" operator="equal">
      <formula>"Alta"</formula>
    </cfRule>
    <cfRule type="cellIs" dxfId="1245" priority="161" operator="equal">
      <formula>"Baja"</formula>
    </cfRule>
  </conditionalFormatting>
  <conditionalFormatting sqref="H34">
    <cfRule type="cellIs" dxfId="1244" priority="136" operator="equal">
      <formula>"Alta"</formula>
    </cfRule>
    <cfRule type="cellIs" dxfId="1243" priority="135" operator="equal">
      <formula>"Muy Alta"</formula>
    </cfRule>
    <cfRule type="cellIs" dxfId="1242" priority="137" operator="equal">
      <formula>"Media"</formula>
    </cfRule>
    <cfRule type="cellIs" dxfId="1241" priority="138" operator="equal">
      <formula>"Baja"</formula>
    </cfRule>
    <cfRule type="cellIs" dxfId="1240" priority="139" operator="equal">
      <formula>"Muy Baja"</formula>
    </cfRule>
  </conditionalFormatting>
  <conditionalFormatting sqref="H40">
    <cfRule type="cellIs" dxfId="1239" priority="112" operator="equal">
      <formula>"Muy Alta"</formula>
    </cfRule>
    <cfRule type="cellIs" dxfId="1238" priority="114" operator="equal">
      <formula>"Media"</formula>
    </cfRule>
    <cfRule type="cellIs" dxfId="1237" priority="116" operator="equal">
      <formula>"Muy Baja"</formula>
    </cfRule>
    <cfRule type="cellIs" dxfId="1236" priority="115" operator="equal">
      <formula>"Baja"</formula>
    </cfRule>
    <cfRule type="cellIs" dxfId="1235" priority="113" operator="equal">
      <formula>"Alta"</formula>
    </cfRule>
  </conditionalFormatting>
  <conditionalFormatting sqref="H46">
    <cfRule type="cellIs" dxfId="1234" priority="93" operator="equal">
      <formula>"Muy Baja"</formula>
    </cfRule>
    <cfRule type="cellIs" dxfId="1233" priority="89" operator="equal">
      <formula>"Muy Alta"</formula>
    </cfRule>
    <cfRule type="cellIs" dxfId="1232" priority="90" operator="equal">
      <formula>"Alta"</formula>
    </cfRule>
    <cfRule type="cellIs" dxfId="1231" priority="91" operator="equal">
      <formula>"Media"</formula>
    </cfRule>
    <cfRule type="cellIs" dxfId="1230" priority="92" operator="equal">
      <formula>"Baja"</formula>
    </cfRule>
  </conditionalFormatting>
  <conditionalFormatting sqref="H52">
    <cfRule type="cellIs" dxfId="1229" priority="66" operator="equal">
      <formula>"Muy Alta"</formula>
    </cfRule>
    <cfRule type="cellIs" dxfId="1228" priority="68" operator="equal">
      <formula>"Media"</formula>
    </cfRule>
    <cfRule type="cellIs" dxfId="1227" priority="69" operator="equal">
      <formula>"Baja"</formula>
    </cfRule>
    <cfRule type="cellIs" dxfId="1226" priority="70" operator="equal">
      <formula>"Muy Baja"</formula>
    </cfRule>
    <cfRule type="cellIs" dxfId="1225" priority="67" operator="equal">
      <formula>"Alta"</formula>
    </cfRule>
  </conditionalFormatting>
  <conditionalFormatting sqref="H58">
    <cfRule type="cellIs" dxfId="1224" priority="46" operator="equal">
      <formula>"Baja"</formula>
    </cfRule>
    <cfRule type="cellIs" dxfId="1223" priority="43" operator="equal">
      <formula>"Muy Alta"</formula>
    </cfRule>
    <cfRule type="cellIs" dxfId="1222" priority="44" operator="equal">
      <formula>"Alta"</formula>
    </cfRule>
    <cfRule type="cellIs" dxfId="1221" priority="45" operator="equal">
      <formula>"Media"</formula>
    </cfRule>
    <cfRule type="cellIs" dxfId="1220" priority="47" operator="equal">
      <formula>"Muy Baja"</formula>
    </cfRule>
  </conditionalFormatting>
  <conditionalFormatting sqref="H64">
    <cfRule type="cellIs" dxfId="1219" priority="24" operator="equal">
      <formula>"Muy Baja"</formula>
    </cfRule>
    <cfRule type="cellIs" dxfId="1218" priority="20" operator="equal">
      <formula>"Muy Alta"</formula>
    </cfRule>
    <cfRule type="cellIs" dxfId="1217" priority="23" operator="equal">
      <formula>"Baja"</formula>
    </cfRule>
    <cfRule type="cellIs" dxfId="1216" priority="22" operator="equal">
      <formula>"Media"</formula>
    </cfRule>
    <cfRule type="cellIs" dxfId="1215" priority="21" operator="equal">
      <formula>"Alta"</formula>
    </cfRule>
  </conditionalFormatting>
  <conditionalFormatting sqref="K10:K69">
    <cfRule type="containsText" dxfId="1214" priority="1" operator="containsText" text="❌">
      <formula>NOT(ISERROR(SEARCH("❌",K10)))</formula>
    </cfRule>
  </conditionalFormatting>
  <conditionalFormatting sqref="L10 L16 L22 L28 L34 L40 L46 L52 L58 L64">
    <cfRule type="cellIs" dxfId="1213" priority="226" operator="equal">
      <formula>"Leve"</formula>
    </cfRule>
    <cfRule type="cellIs" dxfId="1212" priority="222" operator="equal">
      <formula>"Catastrófico"</formula>
    </cfRule>
    <cfRule type="cellIs" dxfId="1211" priority="223" operator="equal">
      <formula>"Mayor"</formula>
    </cfRule>
    <cfRule type="cellIs" dxfId="1210" priority="224" operator="equal">
      <formula>"Moderado"</formula>
    </cfRule>
    <cfRule type="cellIs" dxfId="1209" priority="225" operator="equal">
      <formula>"Menor"</formula>
    </cfRule>
  </conditionalFormatting>
  <conditionalFormatting sqref="N10">
    <cfRule type="cellIs" dxfId="1208" priority="221" operator="equal">
      <formula>"Bajo"</formula>
    </cfRule>
    <cfRule type="cellIs" dxfId="1207" priority="218" operator="equal">
      <formula>"Extremo"</formula>
    </cfRule>
    <cfRule type="cellIs" dxfId="1206" priority="219" operator="equal">
      <formula>"Alto"</formula>
    </cfRule>
    <cfRule type="cellIs" dxfId="1205" priority="220" operator="equal">
      <formula>"Moderado"</formula>
    </cfRule>
  </conditionalFormatting>
  <conditionalFormatting sqref="N16">
    <cfRule type="cellIs" dxfId="1204" priority="200" operator="equal">
      <formula>"Extremo"</formula>
    </cfRule>
    <cfRule type="cellIs" dxfId="1203" priority="203" operator="equal">
      <formula>"Bajo"</formula>
    </cfRule>
    <cfRule type="cellIs" dxfId="1202" priority="202" operator="equal">
      <formula>"Moderado"</formula>
    </cfRule>
    <cfRule type="cellIs" dxfId="1201" priority="201" operator="equal">
      <formula>"Alto"</formula>
    </cfRule>
  </conditionalFormatting>
  <conditionalFormatting sqref="N22">
    <cfRule type="cellIs" dxfId="1200" priority="180" operator="equal">
      <formula>"Bajo"</formula>
    </cfRule>
    <cfRule type="cellIs" dxfId="1199" priority="177" operator="equal">
      <formula>"Extremo"</formula>
    </cfRule>
    <cfRule type="cellIs" dxfId="1198" priority="178" operator="equal">
      <formula>"Alto"</formula>
    </cfRule>
    <cfRule type="cellIs" dxfId="1197" priority="179" operator="equal">
      <formula>"Moderado"</formula>
    </cfRule>
  </conditionalFormatting>
  <conditionalFormatting sqref="N28">
    <cfRule type="cellIs" dxfId="1196" priority="154" operator="equal">
      <formula>"Extremo"</formula>
    </cfRule>
    <cfRule type="cellIs" dxfId="1195" priority="155" operator="equal">
      <formula>"Alto"</formula>
    </cfRule>
    <cfRule type="cellIs" dxfId="1194" priority="156" operator="equal">
      <formula>"Moderado"</formula>
    </cfRule>
    <cfRule type="cellIs" dxfId="1193" priority="157" operator="equal">
      <formula>"Bajo"</formula>
    </cfRule>
  </conditionalFormatting>
  <conditionalFormatting sqref="N34">
    <cfRule type="cellIs" dxfId="1192" priority="132" operator="equal">
      <formula>"Alto"</formula>
    </cfRule>
    <cfRule type="cellIs" dxfId="1191" priority="131" operator="equal">
      <formula>"Extremo"</formula>
    </cfRule>
    <cfRule type="cellIs" dxfId="1190" priority="133" operator="equal">
      <formula>"Moderado"</formula>
    </cfRule>
    <cfRule type="cellIs" dxfId="1189" priority="134" operator="equal">
      <formula>"Bajo"</formula>
    </cfRule>
  </conditionalFormatting>
  <conditionalFormatting sqref="N40">
    <cfRule type="cellIs" dxfId="1188" priority="110" operator="equal">
      <formula>"Moderado"</formula>
    </cfRule>
    <cfRule type="cellIs" dxfId="1187" priority="109" operator="equal">
      <formula>"Alto"</formula>
    </cfRule>
    <cfRule type="cellIs" dxfId="1186" priority="111" operator="equal">
      <formula>"Bajo"</formula>
    </cfRule>
    <cfRule type="cellIs" dxfId="1185" priority="108" operator="equal">
      <formula>"Extremo"</formula>
    </cfRule>
  </conditionalFormatting>
  <conditionalFormatting sqref="N46">
    <cfRule type="cellIs" dxfId="1184" priority="88" operator="equal">
      <formula>"Bajo"</formula>
    </cfRule>
    <cfRule type="cellIs" dxfId="1183" priority="87" operator="equal">
      <formula>"Moderado"</formula>
    </cfRule>
    <cfRule type="cellIs" dxfId="1182" priority="86" operator="equal">
      <formula>"Alto"</formula>
    </cfRule>
    <cfRule type="cellIs" dxfId="1181" priority="85" operator="equal">
      <formula>"Extremo"</formula>
    </cfRule>
  </conditionalFormatting>
  <conditionalFormatting sqref="N52">
    <cfRule type="cellIs" dxfId="1180" priority="62" operator="equal">
      <formula>"Extremo"</formula>
    </cfRule>
    <cfRule type="cellIs" dxfId="1179" priority="63" operator="equal">
      <formula>"Alto"</formula>
    </cfRule>
    <cfRule type="cellIs" dxfId="1178" priority="65" operator="equal">
      <formula>"Bajo"</formula>
    </cfRule>
    <cfRule type="cellIs" dxfId="1177" priority="64" operator="equal">
      <formula>"Moderado"</formula>
    </cfRule>
  </conditionalFormatting>
  <conditionalFormatting sqref="N58">
    <cfRule type="cellIs" dxfId="1176" priority="39" operator="equal">
      <formula>"Extremo"</formula>
    </cfRule>
    <cfRule type="cellIs" dxfId="1175" priority="40" operator="equal">
      <formula>"Alto"</formula>
    </cfRule>
    <cfRule type="cellIs" dxfId="1174" priority="42" operator="equal">
      <formula>"Bajo"</formula>
    </cfRule>
    <cfRule type="cellIs" dxfId="1173" priority="41" operator="equal">
      <formula>"Moderado"</formula>
    </cfRule>
  </conditionalFormatting>
  <conditionalFormatting sqref="N64">
    <cfRule type="cellIs" dxfId="1172" priority="16" operator="equal">
      <formula>"Extremo"</formula>
    </cfRule>
    <cfRule type="cellIs" dxfId="1171" priority="19" operator="equal">
      <formula>"Bajo"</formula>
    </cfRule>
    <cfRule type="cellIs" dxfId="1170" priority="18" operator="equal">
      <formula>"Moderado"</formula>
    </cfRule>
    <cfRule type="cellIs" dxfId="1169" priority="17" operator="equal">
      <formula>"Alto"</formula>
    </cfRule>
  </conditionalFormatting>
  <conditionalFormatting sqref="Y10:Y69">
    <cfRule type="cellIs" dxfId="1168" priority="15" operator="equal">
      <formula>"Muy Baja"</formula>
    </cfRule>
    <cfRule type="cellIs" dxfId="1167" priority="13" operator="equal">
      <formula>"Media"</formula>
    </cfRule>
    <cfRule type="cellIs" dxfId="1166" priority="12" operator="equal">
      <formula>"Alta"</formula>
    </cfRule>
    <cfRule type="cellIs" dxfId="1165" priority="11" operator="equal">
      <formula>"Muy Alta"</formula>
    </cfRule>
    <cfRule type="cellIs" dxfId="1164" priority="14" operator="equal">
      <formula>"Baja"</formula>
    </cfRule>
  </conditionalFormatting>
  <conditionalFormatting sqref="AA10:AA69">
    <cfRule type="cellIs" dxfId="1163" priority="10" operator="equal">
      <formula>"Leve"</formula>
    </cfRule>
    <cfRule type="cellIs" dxfId="1162" priority="9" operator="equal">
      <formula>"Menor"</formula>
    </cfRule>
    <cfRule type="cellIs" dxfId="1161" priority="7" operator="equal">
      <formula>"Mayor"</formula>
    </cfRule>
    <cfRule type="cellIs" dxfId="1160" priority="6" operator="equal">
      <formula>"Catastrófico"</formula>
    </cfRule>
    <cfRule type="cellIs" dxfId="1159" priority="8" operator="equal">
      <formula>"Moderado"</formula>
    </cfRule>
  </conditionalFormatting>
  <conditionalFormatting sqref="AC10:AC69">
    <cfRule type="cellIs" dxfId="1158" priority="2" operator="equal">
      <formula>"Extremo"</formula>
    </cfRule>
    <cfRule type="cellIs" dxfId="1157" priority="5" operator="equal">
      <formula>"Bajo"</formula>
    </cfRule>
    <cfRule type="cellIs" dxfId="1156" priority="4" operator="equal">
      <formula>"Moderado"</formula>
    </cfRule>
    <cfRule type="cellIs" dxfId="1155"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0000000-0002-0000-0300-000000000000}">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0000000-0002-0000-0300-000001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300-000002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300-000003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300-000004000000}">
          <x14:formula1>
            <xm:f>IF(OR(AD10='Opciones Tratamiento'!$B$2,AD10='Opciones Tratamiento'!$B$3,AD10='Opciones Tratamiento'!$B$4),ISBLANK(AD10),ISTEXT(AD10))</xm:f>
          </x14:formula1>
          <xm:sqref>AE10:AE69</xm:sqref>
        </x14:dataValidation>
        <x14:dataValidation type="list" allowBlank="1" showInputMessage="1" showErrorMessage="1" xr:uid="{00000000-0002-0000-0300-000005000000}">
          <x14:formula1>
            <xm:f>'Tabla Impacto'!$F$210:$F$221</xm:f>
          </x14:formula1>
          <xm:sqref>J10:J69</xm:sqref>
        </x14:dataValidation>
        <x14:dataValidation type="list" allowBlank="1" showInputMessage="1" showErrorMessage="1" xr:uid="{00000000-0002-0000-0300-000006000000}">
          <x14:formula1>
            <xm:f>'Opciones Tratamiento'!$B$2:$B$5</xm:f>
          </x14:formula1>
          <xm:sqref>AD10:AD69</xm:sqref>
        </x14:dataValidation>
        <x14:dataValidation type="list" allowBlank="1" showInputMessage="1" showErrorMessage="1" xr:uid="{00000000-0002-0000-0300-000007000000}">
          <x14:formula1>
            <xm:f>'Opciones Tratamiento'!$E$2:$E$4</xm:f>
          </x14:formula1>
          <xm:sqref>B10:B69</xm:sqref>
        </x14:dataValidation>
        <x14:dataValidation type="list" allowBlank="1" showInputMessage="1" showErrorMessage="1" xr:uid="{00000000-0002-0000-0300-000008000000}">
          <x14:formula1>
            <xm:f>'Opciones Tratamiento'!$B$13:$B$19</xm:f>
          </x14:formula1>
          <xm:sqref>F10:F69</xm:sqref>
        </x14:dataValidation>
        <x14:dataValidation type="list" allowBlank="1" showInputMessage="1" showErrorMessage="1" xr:uid="{00000000-0002-0000-0300-000009000000}">
          <x14:formula1>
            <xm:f>'Tabla Valoración controles'!$D$13:$D$14</xm:f>
          </x14:formula1>
          <xm:sqref>W10:W69</xm:sqref>
        </x14:dataValidation>
        <x14:dataValidation type="list" allowBlank="1" showInputMessage="1" showErrorMessage="1" xr:uid="{00000000-0002-0000-0300-00000A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300-00000B000000}">
          <x14:formula1>
            <xm:f>'Tabla Valoración controles'!$D$11:$D$12</xm:f>
          </x14:formula1>
          <xm:sqref>V10:V69</xm:sqref>
        </x14:dataValidation>
        <x14:dataValidation type="list" allowBlank="1" showInputMessage="1" showErrorMessage="1" xr:uid="{00000000-0002-0000-0300-00000C000000}">
          <x14:formula1>
            <xm:f>'Tabla Valoración controles'!$D$9:$D$10</xm:f>
          </x14:formula1>
          <xm:sqref>U10:U69</xm:sqref>
        </x14:dataValidation>
        <x14:dataValidation type="list" allowBlank="1" showInputMessage="1" showErrorMessage="1" xr:uid="{00000000-0002-0000-0300-00000D000000}">
          <x14:formula1>
            <xm:f>'Tabla Valoración controles'!$D$7:$D$8</xm:f>
          </x14:formula1>
          <xm:sqref>S10:S69</xm:sqref>
        </x14:dataValidation>
        <x14:dataValidation type="list" allowBlank="1" showInputMessage="1" showErrorMessage="1" xr:uid="{00000000-0002-0000-0300-00000E000000}">
          <x14:formula1>
            <xm:f>'Tabla Valoración controles'!$D$4:$D$6</xm:f>
          </x14:formula1>
          <xm:sqref>R10:R69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BP72"/>
  <sheetViews>
    <sheetView topLeftCell="N9" zoomScale="64" zoomScaleNormal="64" workbookViewId="0">
      <selection activeCell="AI11" sqref="AI11"/>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327</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325</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329</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134</v>
      </c>
      <c r="C10" s="218" t="s">
        <v>258</v>
      </c>
      <c r="D10" s="218" t="s">
        <v>231</v>
      </c>
      <c r="E10" s="230" t="s">
        <v>230</v>
      </c>
      <c r="F10" s="218" t="s">
        <v>123</v>
      </c>
      <c r="G10" s="221">
        <v>12</v>
      </c>
      <c r="H10" s="224" t="str">
        <f>IF(G10&lt;=0,"",IF(G10&lt;=2,"Muy Baja",IF(G10&lt;=24,"Baja",IF(G10&lt;=500,"Media",IF(G10&lt;=5000,"Alta","Muy Alta")))))</f>
        <v>Baja</v>
      </c>
      <c r="I10" s="212">
        <f>IF(H10="","",IF(H10="Muy Baja",0.2,IF(H10="Baja",0.4,IF(H10="Media",0.6,IF(H10="Alta",0.8,IF(H10="Muy Alta",1,))))))</f>
        <v>0.4</v>
      </c>
      <c r="J10" s="227" t="s">
        <v>154</v>
      </c>
      <c r="K10" s="212" t="str">
        <f>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224" t="str">
        <f>IF(OR(K10='Tabla Impacto'!$C$11,K10='Tabla Impacto'!$D$11),"Leve",IF(OR(K10='Tabla Impacto'!$C$12,K10='Tabla Impacto'!$D$12),"Menor",IF(OR(K10='Tabla Impacto'!$C$13,K10='Tabla Impacto'!$D$13),"Moderado",IF(OR(K10='Tabla Impacto'!$C$14,K10='Tabla Impacto'!$D$14),"Mayor",IF(OR(K10='Tabla Impacto'!$C$15,K10='Tabla Impacto'!$D$15),"Catastrófico","")))))</f>
        <v>Menor</v>
      </c>
      <c r="M10" s="212">
        <f>IF(L10="","",IF(L10="Leve",0.2,IF(L10="Menor",0.4,IF(L10="Moderado",0.6,IF(L10="Mayor",0.8,IF(L10="Catastrófico",1,))))))</f>
        <v>0.4</v>
      </c>
      <c r="N10" s="209"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378</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IFERROR(IF(AB10="","",IF(AB10&lt;=0.2,"Leve",IF(AB10&lt;=0.4,"Menor",IF(AB10&lt;=0.6,"Moderado",IF(AB10&lt;=0.8,"Mayor","Catastrófico"))))),"")</f>
        <v>Menor</v>
      </c>
      <c r="AB10" s="130">
        <f>IFERROR(IF(Q10="Impacto",(M10-(+M10*T10)),IF(Q10="Probabilidad",M10,"")),"")</f>
        <v>0.4</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137</v>
      </c>
      <c r="AE10" s="133" t="s">
        <v>259</v>
      </c>
      <c r="AF10" s="133" t="s">
        <v>246</v>
      </c>
      <c r="AG10" s="135">
        <v>46022</v>
      </c>
      <c r="AH10" s="135">
        <v>45783</v>
      </c>
      <c r="AI10" s="133" t="s">
        <v>303</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IF(NOT(ISERROR(MATCH(J11,_xlfn.ANCHORARRAY(E22),0))),I24&amp;"Por favor no seleccionar los criterios de impacto",J11)</f>
        <v>0</v>
      </c>
      <c r="L11" s="225"/>
      <c r="M11" s="213"/>
      <c r="N11" s="210"/>
      <c r="O11" s="123">
        <v>2</v>
      </c>
      <c r="P11" s="124" t="s">
        <v>260</v>
      </c>
      <c r="Q11" s="125" t="str">
        <f>IF(OR(R11="Preventivo",R11="Detectivo"),"Probabilidad",IF(R11="Correctivo","Impacto",""))</f>
        <v>Impacto</v>
      </c>
      <c r="R11" s="126" t="s">
        <v>16</v>
      </c>
      <c r="S11" s="126" t="s">
        <v>9</v>
      </c>
      <c r="T11" s="127" t="str">
        <f t="shared" ref="T11:T15" si="0">IF(AND(R11="Preventivo",S11="Automático"),"50%",IF(AND(R11="Preventivo",S11="Manual"),"40%",IF(AND(R11="Detectivo",S11="Automático"),"40%",IF(AND(R11="Detectivo",S11="Manual"),"30%",IF(AND(R11="Correctivo",S11="Automático"),"35%",IF(AND(R11="Correctivo",S11="Manual"),"25%",""))))))</f>
        <v>25%</v>
      </c>
      <c r="U11" s="126" t="s">
        <v>19</v>
      </c>
      <c r="V11" s="126" t="s">
        <v>23</v>
      </c>
      <c r="W11" s="126" t="s">
        <v>119</v>
      </c>
      <c r="X11" s="128">
        <f>IFERROR(IF(AND(Q10="Probabilidad",Q11="Probabilidad"),(Z10-(+Z10*T11)),IF(Q11="Probabilidad",(I10-(+I10*T11)),IF(Q11="Impacto",Z10,""))),"")</f>
        <v>0.24</v>
      </c>
      <c r="Y11" s="129" t="str">
        <f t="shared" ref="Y11:Y69" si="1">IFERROR(IF(X11="","",IF(X11&lt;=0.2,"Muy Baja",IF(X11&lt;=0.4,"Baja",IF(X11&lt;=0.6,"Media",IF(X11&lt;=0.8,"Alta","Muy Alta"))))),"")</f>
        <v>Baja</v>
      </c>
      <c r="Z11" s="130">
        <f t="shared" ref="Z11:Z15" si="2">+X11</f>
        <v>0.24</v>
      </c>
      <c r="AA11" s="129" t="str">
        <f t="shared" ref="AA11:AA69" si="3">IFERROR(IF(AB11="","",IF(AB11&lt;=0.2,"Leve",IF(AB11&lt;=0.4,"Menor",IF(AB11&lt;=0.6,"Moderado",IF(AB11&lt;=0.8,"Mayor","Catastrófico"))))),"")</f>
        <v>Menor</v>
      </c>
      <c r="AB11" s="130">
        <f>IFERROR(IF(AND(Q10="Impacto",Q11="Impacto"),(AB10-(+AB10*T11)),IF(Q11="Impacto",($M$10-(+$M$10*T11)),IF(Q11="Probabilidad",AB10,""))),"")</f>
        <v>0.30000000000000004</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379</v>
      </c>
      <c r="AF11" s="134" t="s">
        <v>316</v>
      </c>
      <c r="AG11" s="135">
        <v>46022</v>
      </c>
      <c r="AH11" s="135">
        <v>45783</v>
      </c>
      <c r="AI11" s="133" t="s">
        <v>317</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36"/>
      <c r="E16" s="236"/>
      <c r="F16" s="218"/>
      <c r="G16" s="221"/>
      <c r="H16" s="224" t="str">
        <f>IF(G16&lt;=0,"",IF(G16&lt;=2,"Muy Baja",IF(G16&lt;=24,"Baja",IF(G16&lt;=500,"Media",IF(G16&lt;=5000,"Alta","Muy Alta")))))</f>
        <v/>
      </c>
      <c r="I16" s="212" t="str">
        <f>IF(H16="","",IF(H16="Muy Baja",0.2,IF(H16="Baja",0.4,IF(H16="Media",0.6,IF(H16="Alta",0.8,IF(H16="Muy Alta",1,))))))</f>
        <v/>
      </c>
      <c r="J16" s="227"/>
      <c r="K16" s="212">
        <f>IF(NOT(ISERROR(MATCH(J16,'Tabla Impacto'!$B$221:$B$223,0))),'Tabla Impacto'!$F$223&amp;"Por favor no seleccionar los criterios de impacto(Afectación Económica o presupuestal y Pérdida Reputacional)",J16)</f>
        <v>0</v>
      </c>
      <c r="L16" s="224" t="str">
        <f>IF(OR(K16='Tabla Impacto'!$C$11,K16='Tabla Impacto'!$D$11),"Leve",IF(OR(K16='Tabla Impacto'!$C$12,K16='Tabla Impacto'!$D$12),"Menor",IF(OR(K16='Tabla Impacto'!$C$13,K16='Tabla Impacto'!$D$13),"Moderado",IF(OR(K16='Tabla Impacto'!$C$14,K16='Tabla Impacto'!$D$14),"Mayor",IF(OR(K16='Tabla Impacto'!$C$15,K16='Tabla Impacto'!$D$15),"Catastrófico","")))))</f>
        <v/>
      </c>
      <c r="M16" s="212" t="str">
        <f>IF(L16="","",IF(L16="Leve",0.2,IF(L16="Menor",0.4,IF(L16="Moderado",0.6,IF(L16="Mayor",0.8,IF(L16="Catastrófico",1,))))))</f>
        <v/>
      </c>
      <c r="N16" s="209"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37"/>
      <c r="E17" s="237"/>
      <c r="F17" s="219"/>
      <c r="G17" s="222"/>
      <c r="H17" s="225"/>
      <c r="I17" s="213"/>
      <c r="J17" s="228"/>
      <c r="K17" s="213">
        <f>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37"/>
      <c r="E18" s="237"/>
      <c r="F18" s="219"/>
      <c r="G18" s="222"/>
      <c r="H18" s="225"/>
      <c r="I18" s="213"/>
      <c r="J18" s="228"/>
      <c r="K18" s="213">
        <f>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36"/>
      <c r="E19" s="236"/>
      <c r="F19" s="219"/>
      <c r="G19" s="222"/>
      <c r="H19" s="225"/>
      <c r="I19" s="213"/>
      <c r="J19" s="228"/>
      <c r="K19" s="213">
        <f>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37"/>
      <c r="E20" s="237"/>
      <c r="F20" s="219"/>
      <c r="G20" s="222"/>
      <c r="H20" s="225"/>
      <c r="I20" s="213"/>
      <c r="J20" s="228"/>
      <c r="K20" s="213">
        <f>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37"/>
      <c r="E21" s="237"/>
      <c r="F21" s="220"/>
      <c r="G21" s="223"/>
      <c r="H21" s="226"/>
      <c r="I21" s="214"/>
      <c r="J21" s="229"/>
      <c r="K21" s="214">
        <f>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IF(NOT(ISERROR(MATCH(J22,'Tabla Impacto'!$B$221:$B$223,0))),'Tabla Impacto'!$F$223&amp;"Por favor no seleccionar los criterios de impacto(Afectación Económica o presupuestal y Pérdida Reputacional)",J22)</f>
        <v>0</v>
      </c>
      <c r="L22" s="224" t="str">
        <f>IF(OR(K22='Tabla Impacto'!$C$11,K22='Tabla Impacto'!$D$11),"Leve",IF(OR(K22='Tabla Impacto'!$C$12,K22='Tabla Impacto'!$D$12),"Menor",IF(OR(K22='Tabla Impacto'!$C$13,K22='Tabla Impacto'!$D$13),"Moderado",IF(OR(K22='Tabla Impacto'!$C$14,K22='Tabla Impacto'!$D$14),"Mayor",IF(OR(K22='Tabla Impacto'!$C$15,K22='Tabla Impacto'!$D$15),"Catastrófico","")))))</f>
        <v/>
      </c>
      <c r="M22" s="212" t="str">
        <f>IF(L22="","",IF(L22="Leve",0.2,IF(L22="Menor",0.4,IF(L22="Moderado",0.6,IF(L22="Mayor",0.8,IF(L22="Catastrófico",1,))))))</f>
        <v/>
      </c>
      <c r="N22" s="209"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IF(NOT(ISERROR(MATCH(J28,'Tabla Impacto'!$B$221:$B$223,0))),'Tabla Impacto'!$F$223&amp;"Por favor no seleccionar los criterios de impacto(Afectación Económica o presupuestal y Pérdida Reputacional)",J28)</f>
        <v>0</v>
      </c>
      <c r="L28" s="224" t="str">
        <f>IF(OR(K28='Tabla Impacto'!$C$11,K28='Tabla Impacto'!$D$11),"Leve",IF(OR(K28='Tabla Impacto'!$C$12,K28='Tabla Impacto'!$D$12),"Menor",IF(OR(K28='Tabla Impacto'!$C$13,K28='Tabla Impacto'!$D$13),"Moderado",IF(OR(K28='Tabla Impacto'!$C$14,K28='Tabla Impacto'!$D$14),"Mayor",IF(OR(K28='Tabla Impacto'!$C$15,K28='Tabla Impacto'!$D$15),"Catastrófico","")))))</f>
        <v/>
      </c>
      <c r="M28" s="212" t="str">
        <f>IF(L28="","",IF(L28="Leve",0.2,IF(L28="Menor",0.4,IF(L28="Moderado",0.6,IF(L28="Mayor",0.8,IF(L28="Catastrófico",1,))))))</f>
        <v/>
      </c>
      <c r="N28" s="209"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IF(NOT(ISERROR(MATCH(J34,'Tabla Impacto'!$B$221:$B$223,0))),'Tabla Impacto'!$F$223&amp;"Por favor no seleccionar los criterios de impacto(Afectación Económica o presupuestal y Pérdida Reputacional)",J34)</f>
        <v>0</v>
      </c>
      <c r="L34" s="224" t="str">
        <f>IF(OR(K34='Tabla Impacto'!$C$11,K34='Tabla Impacto'!$D$11),"Leve",IF(OR(K34='Tabla Impacto'!$C$12,K34='Tabla Impacto'!$D$12),"Menor",IF(OR(K34='Tabla Impacto'!$C$13,K34='Tabla Impacto'!$D$13),"Moderado",IF(OR(K34='Tabla Impacto'!$C$14,K34='Tabla Impacto'!$D$14),"Mayor",IF(OR(K34='Tabla Impacto'!$C$15,K34='Tabla Impacto'!$D$15),"Catastrófico","")))))</f>
        <v/>
      </c>
      <c r="M34" s="212" t="str">
        <f>IF(L34="","",IF(L34="Leve",0.2,IF(L34="Menor",0.4,IF(L34="Moderado",0.6,IF(L34="Mayor",0.8,IF(L34="Catastrófico",1,))))))</f>
        <v/>
      </c>
      <c r="N34" s="209"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IF(NOT(ISERROR(MATCH(J40,'Tabla Impacto'!$B$221:$B$223,0))),'Tabla Impacto'!$F$223&amp;"Por favor no seleccionar los criterios de impacto(Afectación Económica o presupuestal y Pérdida Reputacional)",J40)</f>
        <v>0</v>
      </c>
      <c r="L40" s="224" t="str">
        <f>IF(OR(K40='Tabla Impacto'!$C$11,K40='Tabla Impacto'!$D$11),"Leve",IF(OR(K40='Tabla Impacto'!$C$12,K40='Tabla Impacto'!$D$12),"Menor",IF(OR(K40='Tabla Impacto'!$C$13,K40='Tabla Impacto'!$D$13),"Moderado",IF(OR(K40='Tabla Impacto'!$C$14,K40='Tabla Impacto'!$D$14),"Mayor",IF(OR(K40='Tabla Impacto'!$C$15,K40='Tabla Impacto'!$D$15),"Catastrófico","")))))</f>
        <v/>
      </c>
      <c r="M40" s="212" t="str">
        <f>IF(L40="","",IF(L40="Leve",0.2,IF(L40="Menor",0.4,IF(L40="Moderado",0.6,IF(L40="Mayor",0.8,IF(L40="Catastrófico",1,))))))</f>
        <v/>
      </c>
      <c r="N40" s="209"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IF(NOT(ISERROR(MATCH(J46,'Tabla Impacto'!$B$221:$B$223,0))),'Tabla Impacto'!$F$223&amp;"Por favor no seleccionar los criterios de impacto(Afectación Económica o presupuestal y Pérdida Reputacional)",J46)</f>
        <v>0</v>
      </c>
      <c r="L46" s="224" t="str">
        <f>IF(OR(K46='Tabla Impacto'!$C$11,K46='Tabla Impacto'!$D$11),"Leve",IF(OR(K46='Tabla Impacto'!$C$12,K46='Tabla Impacto'!$D$12),"Menor",IF(OR(K46='Tabla Impacto'!$C$13,K46='Tabla Impacto'!$D$13),"Moderado",IF(OR(K46='Tabla Impacto'!$C$14,K46='Tabla Impacto'!$D$14),"Mayor",IF(OR(K46='Tabla Impacto'!$C$15,K46='Tabla Impacto'!$D$15),"Catastrófico","")))))</f>
        <v/>
      </c>
      <c r="M46" s="212" t="str">
        <f>IF(L46="","",IF(L46="Leve",0.2,IF(L46="Menor",0.4,IF(L46="Moderado",0.6,IF(L46="Mayor",0.8,IF(L46="Catastrófico",1,))))))</f>
        <v/>
      </c>
      <c r="N46" s="209"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IF(NOT(ISERROR(MATCH(J52,'Tabla Impacto'!$B$221:$B$223,0))),'Tabla Impacto'!$F$223&amp;"Por favor no seleccionar los criterios de impacto(Afectación Económica o presupuestal y Pérdida Reputacional)",J52)</f>
        <v>0</v>
      </c>
      <c r="L52" s="224" t="str">
        <f>IF(OR(K52='Tabla Impacto'!$C$11,K52='Tabla Impacto'!$D$11),"Leve",IF(OR(K52='Tabla Impacto'!$C$12,K52='Tabla Impacto'!$D$12),"Menor",IF(OR(K52='Tabla Impacto'!$C$13,K52='Tabla Impacto'!$D$13),"Moderado",IF(OR(K52='Tabla Impacto'!$C$14,K52='Tabla Impacto'!$D$14),"Mayor",IF(OR(K52='Tabla Impacto'!$C$15,K52='Tabla Impacto'!$D$15),"Catastrófico","")))))</f>
        <v/>
      </c>
      <c r="M52" s="212" t="str">
        <f>IF(L52="","",IF(L52="Leve",0.2,IF(L52="Menor",0.4,IF(L52="Moderado",0.6,IF(L52="Mayor",0.8,IF(L52="Catastrófico",1,))))))</f>
        <v/>
      </c>
      <c r="N52" s="209"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IF(NOT(ISERROR(MATCH(J58,'Tabla Impacto'!$B$221:$B$223,0))),'Tabla Impacto'!$F$223&amp;"Por favor no seleccionar los criterios de impacto(Afectación Económica o presupuestal y Pérdida Reputacional)",J58)</f>
        <v>0</v>
      </c>
      <c r="L58" s="224" t="str">
        <f>IF(OR(K58='Tabla Impacto'!$C$11,K58='Tabla Impacto'!$D$11),"Leve",IF(OR(K58='Tabla Impacto'!$C$12,K58='Tabla Impacto'!$D$12),"Menor",IF(OR(K58='Tabla Impacto'!$C$13,K58='Tabla Impacto'!$D$13),"Moderado",IF(OR(K58='Tabla Impacto'!$C$14,K58='Tabla Impacto'!$D$14),"Mayor",IF(OR(K58='Tabla Impacto'!$C$15,K58='Tabla Impacto'!$D$15),"Catastrófico","")))))</f>
        <v/>
      </c>
      <c r="M58" s="212" t="str">
        <f>IF(L58="","",IF(L58="Leve",0.2,IF(L58="Menor",0.4,IF(L58="Moderado",0.6,IF(L58="Mayor",0.8,IF(L58="Catastrófico",1,))))))</f>
        <v/>
      </c>
      <c r="N58" s="209"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IF(NOT(ISERROR(MATCH(J64,'Tabla Impacto'!$B$221:$B$223,0))),'Tabla Impacto'!$F$223&amp;"Por favor no seleccionar los criterios de impacto(Afectación Económica o presupuestal y Pérdida Reputacional)",J64)</f>
        <v>0</v>
      </c>
      <c r="L64" s="224" t="str">
        <f>IF(OR(K64='Tabla Impacto'!$C$11,K64='Tabla Impacto'!$D$11),"Leve",IF(OR(K64='Tabla Impacto'!$C$12,K64='Tabla Impacto'!$D$12),"Menor",IF(OR(K64='Tabla Impacto'!$C$13,K64='Tabla Impacto'!$D$13),"Moderado",IF(OR(K64='Tabla Impacto'!$C$14,K64='Tabla Impacto'!$D$14),"Mayor",IF(OR(K64='Tabla Impacto'!$C$15,K64='Tabla Impacto'!$D$15),"Catastrófico","")))))</f>
        <v/>
      </c>
      <c r="M64" s="212" t="str">
        <f>IF(L64="","",IF(L64="Leve",0.2,IF(L64="Menor",0.4,IF(L64="Moderado",0.6,IF(L64="Mayor",0.8,IF(L64="Catastrófico",1,))))))</f>
        <v/>
      </c>
      <c r="N64" s="209"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1154" priority="231" operator="equal">
      <formula>"Muy Baja"</formula>
    </cfRule>
    <cfRule type="cellIs" dxfId="1153" priority="227" operator="equal">
      <formula>"Muy Alta"</formula>
    </cfRule>
    <cfRule type="cellIs" dxfId="1152" priority="230" operator="equal">
      <formula>"Baja"</formula>
    </cfRule>
    <cfRule type="cellIs" dxfId="1151" priority="229" operator="equal">
      <formula>"Media"</formula>
    </cfRule>
    <cfRule type="cellIs" dxfId="1150" priority="228" operator="equal">
      <formula>"Alta"</formula>
    </cfRule>
  </conditionalFormatting>
  <conditionalFormatting sqref="H22">
    <cfRule type="cellIs" dxfId="1149" priority="182" operator="equal">
      <formula>"Alta"</formula>
    </cfRule>
    <cfRule type="cellIs" dxfId="1148" priority="185" operator="equal">
      <formula>"Muy Baja"</formula>
    </cfRule>
    <cfRule type="cellIs" dxfId="1147" priority="181" operator="equal">
      <formula>"Muy Alta"</formula>
    </cfRule>
    <cfRule type="cellIs" dxfId="1146" priority="184" operator="equal">
      <formula>"Baja"</formula>
    </cfRule>
    <cfRule type="cellIs" dxfId="1145" priority="183" operator="equal">
      <formula>"Media"</formula>
    </cfRule>
  </conditionalFormatting>
  <conditionalFormatting sqref="H28">
    <cfRule type="cellIs" dxfId="1144" priority="162" operator="equal">
      <formula>"Muy Baja"</formula>
    </cfRule>
    <cfRule type="cellIs" dxfId="1143" priority="160" operator="equal">
      <formula>"Media"</formula>
    </cfRule>
    <cfRule type="cellIs" dxfId="1142" priority="158" operator="equal">
      <formula>"Muy Alta"</formula>
    </cfRule>
    <cfRule type="cellIs" dxfId="1141" priority="159" operator="equal">
      <formula>"Alta"</formula>
    </cfRule>
    <cfRule type="cellIs" dxfId="1140" priority="161" operator="equal">
      <formula>"Baja"</formula>
    </cfRule>
  </conditionalFormatting>
  <conditionalFormatting sqref="H34">
    <cfRule type="cellIs" dxfId="1139" priority="136" operator="equal">
      <formula>"Alta"</formula>
    </cfRule>
    <cfRule type="cellIs" dxfId="1138" priority="135" operator="equal">
      <formula>"Muy Alta"</formula>
    </cfRule>
    <cfRule type="cellIs" dxfId="1137" priority="137" operator="equal">
      <formula>"Media"</formula>
    </cfRule>
    <cfRule type="cellIs" dxfId="1136" priority="138" operator="equal">
      <formula>"Baja"</formula>
    </cfRule>
    <cfRule type="cellIs" dxfId="1135" priority="139" operator="equal">
      <formula>"Muy Baja"</formula>
    </cfRule>
  </conditionalFormatting>
  <conditionalFormatting sqref="H40">
    <cfRule type="cellIs" dxfId="1134" priority="112" operator="equal">
      <formula>"Muy Alta"</formula>
    </cfRule>
    <cfRule type="cellIs" dxfId="1133" priority="114" operator="equal">
      <formula>"Media"</formula>
    </cfRule>
    <cfRule type="cellIs" dxfId="1132" priority="116" operator="equal">
      <formula>"Muy Baja"</formula>
    </cfRule>
    <cfRule type="cellIs" dxfId="1131" priority="115" operator="equal">
      <formula>"Baja"</formula>
    </cfRule>
    <cfRule type="cellIs" dxfId="1130" priority="113" operator="equal">
      <formula>"Alta"</formula>
    </cfRule>
  </conditionalFormatting>
  <conditionalFormatting sqref="H46">
    <cfRule type="cellIs" dxfId="1129" priority="93" operator="equal">
      <formula>"Muy Baja"</formula>
    </cfRule>
    <cfRule type="cellIs" dxfId="1128" priority="89" operator="equal">
      <formula>"Muy Alta"</formula>
    </cfRule>
    <cfRule type="cellIs" dxfId="1127" priority="90" operator="equal">
      <formula>"Alta"</formula>
    </cfRule>
    <cfRule type="cellIs" dxfId="1126" priority="91" operator="equal">
      <formula>"Media"</formula>
    </cfRule>
    <cfRule type="cellIs" dxfId="1125" priority="92" operator="equal">
      <formula>"Baja"</formula>
    </cfRule>
  </conditionalFormatting>
  <conditionalFormatting sqref="H52">
    <cfRule type="cellIs" dxfId="1124" priority="66" operator="equal">
      <formula>"Muy Alta"</formula>
    </cfRule>
    <cfRule type="cellIs" dxfId="1123" priority="68" operator="equal">
      <formula>"Media"</formula>
    </cfRule>
    <cfRule type="cellIs" dxfId="1122" priority="69" operator="equal">
      <formula>"Baja"</formula>
    </cfRule>
    <cfRule type="cellIs" dxfId="1121" priority="70" operator="equal">
      <formula>"Muy Baja"</formula>
    </cfRule>
    <cfRule type="cellIs" dxfId="1120" priority="67" operator="equal">
      <formula>"Alta"</formula>
    </cfRule>
  </conditionalFormatting>
  <conditionalFormatting sqref="H58">
    <cfRule type="cellIs" dxfId="1119" priority="46" operator="equal">
      <formula>"Baja"</formula>
    </cfRule>
    <cfRule type="cellIs" dxfId="1118" priority="43" operator="equal">
      <formula>"Muy Alta"</formula>
    </cfRule>
    <cfRule type="cellIs" dxfId="1117" priority="44" operator="equal">
      <formula>"Alta"</formula>
    </cfRule>
    <cfRule type="cellIs" dxfId="1116" priority="45" operator="equal">
      <formula>"Media"</formula>
    </cfRule>
    <cfRule type="cellIs" dxfId="1115" priority="47" operator="equal">
      <formula>"Muy Baja"</formula>
    </cfRule>
  </conditionalFormatting>
  <conditionalFormatting sqref="H64">
    <cfRule type="cellIs" dxfId="1114" priority="24" operator="equal">
      <formula>"Muy Baja"</formula>
    </cfRule>
    <cfRule type="cellIs" dxfId="1113" priority="20" operator="equal">
      <formula>"Muy Alta"</formula>
    </cfRule>
    <cfRule type="cellIs" dxfId="1112" priority="23" operator="equal">
      <formula>"Baja"</formula>
    </cfRule>
    <cfRule type="cellIs" dxfId="1111" priority="22" operator="equal">
      <formula>"Media"</formula>
    </cfRule>
    <cfRule type="cellIs" dxfId="1110" priority="21" operator="equal">
      <formula>"Alta"</formula>
    </cfRule>
  </conditionalFormatting>
  <conditionalFormatting sqref="K10:K69">
    <cfRule type="containsText" dxfId="1109" priority="1" operator="containsText" text="❌">
      <formula>NOT(ISERROR(SEARCH("❌",K10)))</formula>
    </cfRule>
  </conditionalFormatting>
  <conditionalFormatting sqref="L10 L16 L22 L28 L34 L40 L46 L52 L58 L64">
    <cfRule type="cellIs" dxfId="1108" priority="226" operator="equal">
      <formula>"Leve"</formula>
    </cfRule>
    <cfRule type="cellIs" dxfId="1107" priority="222" operator="equal">
      <formula>"Catastrófico"</formula>
    </cfRule>
    <cfRule type="cellIs" dxfId="1106" priority="223" operator="equal">
      <formula>"Mayor"</formula>
    </cfRule>
    <cfRule type="cellIs" dxfId="1105" priority="224" operator="equal">
      <formula>"Moderado"</formula>
    </cfRule>
    <cfRule type="cellIs" dxfId="1104" priority="225" operator="equal">
      <formula>"Menor"</formula>
    </cfRule>
  </conditionalFormatting>
  <conditionalFormatting sqref="N10">
    <cfRule type="cellIs" dxfId="1103" priority="221" operator="equal">
      <formula>"Bajo"</formula>
    </cfRule>
    <cfRule type="cellIs" dxfId="1102" priority="218" operator="equal">
      <formula>"Extremo"</formula>
    </cfRule>
    <cfRule type="cellIs" dxfId="1101" priority="219" operator="equal">
      <formula>"Alto"</formula>
    </cfRule>
    <cfRule type="cellIs" dxfId="1100" priority="220" operator="equal">
      <formula>"Moderado"</formula>
    </cfRule>
  </conditionalFormatting>
  <conditionalFormatting sqref="N16">
    <cfRule type="cellIs" dxfId="1099" priority="200" operator="equal">
      <formula>"Extremo"</formula>
    </cfRule>
    <cfRule type="cellIs" dxfId="1098" priority="203" operator="equal">
      <formula>"Bajo"</formula>
    </cfRule>
    <cfRule type="cellIs" dxfId="1097" priority="202" operator="equal">
      <formula>"Moderado"</formula>
    </cfRule>
    <cfRule type="cellIs" dxfId="1096" priority="201" operator="equal">
      <formula>"Alto"</formula>
    </cfRule>
  </conditionalFormatting>
  <conditionalFormatting sqref="N22">
    <cfRule type="cellIs" dxfId="1095" priority="180" operator="equal">
      <formula>"Bajo"</formula>
    </cfRule>
    <cfRule type="cellIs" dxfId="1094" priority="177" operator="equal">
      <formula>"Extremo"</formula>
    </cfRule>
    <cfRule type="cellIs" dxfId="1093" priority="178" operator="equal">
      <formula>"Alto"</formula>
    </cfRule>
    <cfRule type="cellIs" dxfId="1092" priority="179" operator="equal">
      <formula>"Moderado"</formula>
    </cfRule>
  </conditionalFormatting>
  <conditionalFormatting sqref="N28">
    <cfRule type="cellIs" dxfId="1091" priority="154" operator="equal">
      <formula>"Extremo"</formula>
    </cfRule>
    <cfRule type="cellIs" dxfId="1090" priority="155" operator="equal">
      <formula>"Alto"</formula>
    </cfRule>
    <cfRule type="cellIs" dxfId="1089" priority="156" operator="equal">
      <formula>"Moderado"</formula>
    </cfRule>
    <cfRule type="cellIs" dxfId="1088" priority="157" operator="equal">
      <formula>"Bajo"</formula>
    </cfRule>
  </conditionalFormatting>
  <conditionalFormatting sqref="N34">
    <cfRule type="cellIs" dxfId="1087" priority="132" operator="equal">
      <formula>"Alto"</formula>
    </cfRule>
    <cfRule type="cellIs" dxfId="1086" priority="131" operator="equal">
      <formula>"Extremo"</formula>
    </cfRule>
    <cfRule type="cellIs" dxfId="1085" priority="133" operator="equal">
      <formula>"Moderado"</formula>
    </cfRule>
    <cfRule type="cellIs" dxfId="1084" priority="134" operator="equal">
      <formula>"Bajo"</formula>
    </cfRule>
  </conditionalFormatting>
  <conditionalFormatting sqref="N40">
    <cfRule type="cellIs" dxfId="1083" priority="110" operator="equal">
      <formula>"Moderado"</formula>
    </cfRule>
    <cfRule type="cellIs" dxfId="1082" priority="109" operator="equal">
      <formula>"Alto"</formula>
    </cfRule>
    <cfRule type="cellIs" dxfId="1081" priority="111" operator="equal">
      <formula>"Bajo"</formula>
    </cfRule>
    <cfRule type="cellIs" dxfId="1080" priority="108" operator="equal">
      <formula>"Extremo"</formula>
    </cfRule>
  </conditionalFormatting>
  <conditionalFormatting sqref="N46">
    <cfRule type="cellIs" dxfId="1079" priority="88" operator="equal">
      <formula>"Bajo"</formula>
    </cfRule>
    <cfRule type="cellIs" dxfId="1078" priority="87" operator="equal">
      <formula>"Moderado"</formula>
    </cfRule>
    <cfRule type="cellIs" dxfId="1077" priority="86" operator="equal">
      <formula>"Alto"</formula>
    </cfRule>
    <cfRule type="cellIs" dxfId="1076" priority="85" operator="equal">
      <formula>"Extremo"</formula>
    </cfRule>
  </conditionalFormatting>
  <conditionalFormatting sqref="N52">
    <cfRule type="cellIs" dxfId="1075" priority="62" operator="equal">
      <formula>"Extremo"</formula>
    </cfRule>
    <cfRule type="cellIs" dxfId="1074" priority="63" operator="equal">
      <formula>"Alto"</formula>
    </cfRule>
    <cfRule type="cellIs" dxfId="1073" priority="65" operator="equal">
      <formula>"Bajo"</formula>
    </cfRule>
    <cfRule type="cellIs" dxfId="1072" priority="64" operator="equal">
      <formula>"Moderado"</formula>
    </cfRule>
  </conditionalFormatting>
  <conditionalFormatting sqref="N58">
    <cfRule type="cellIs" dxfId="1071" priority="39" operator="equal">
      <formula>"Extremo"</formula>
    </cfRule>
    <cfRule type="cellIs" dxfId="1070" priority="40" operator="equal">
      <formula>"Alto"</formula>
    </cfRule>
    <cfRule type="cellIs" dxfId="1069" priority="42" operator="equal">
      <formula>"Bajo"</formula>
    </cfRule>
    <cfRule type="cellIs" dxfId="1068" priority="41" operator="equal">
      <formula>"Moderado"</formula>
    </cfRule>
  </conditionalFormatting>
  <conditionalFormatting sqref="N64">
    <cfRule type="cellIs" dxfId="1067" priority="16" operator="equal">
      <formula>"Extremo"</formula>
    </cfRule>
    <cfRule type="cellIs" dxfId="1066" priority="19" operator="equal">
      <formula>"Bajo"</formula>
    </cfRule>
    <cfRule type="cellIs" dxfId="1065" priority="18" operator="equal">
      <formula>"Moderado"</formula>
    </cfRule>
    <cfRule type="cellIs" dxfId="1064" priority="17" operator="equal">
      <formula>"Alto"</formula>
    </cfRule>
  </conditionalFormatting>
  <conditionalFormatting sqref="Y10:Y69">
    <cfRule type="cellIs" dxfId="1063" priority="15" operator="equal">
      <formula>"Muy Baja"</formula>
    </cfRule>
    <cfRule type="cellIs" dxfId="1062" priority="13" operator="equal">
      <formula>"Media"</formula>
    </cfRule>
    <cfRule type="cellIs" dxfId="1061" priority="12" operator="equal">
      <formula>"Alta"</formula>
    </cfRule>
    <cfRule type="cellIs" dxfId="1060" priority="11" operator="equal">
      <formula>"Muy Alta"</formula>
    </cfRule>
    <cfRule type="cellIs" dxfId="1059" priority="14" operator="equal">
      <formula>"Baja"</formula>
    </cfRule>
  </conditionalFormatting>
  <conditionalFormatting sqref="AA10:AA69">
    <cfRule type="cellIs" dxfId="1058" priority="10" operator="equal">
      <formula>"Leve"</formula>
    </cfRule>
    <cfRule type="cellIs" dxfId="1057" priority="9" operator="equal">
      <formula>"Menor"</formula>
    </cfRule>
    <cfRule type="cellIs" dxfId="1056" priority="7" operator="equal">
      <formula>"Mayor"</formula>
    </cfRule>
    <cfRule type="cellIs" dxfId="1055" priority="6" operator="equal">
      <formula>"Catastrófico"</formula>
    </cfRule>
    <cfRule type="cellIs" dxfId="1054" priority="8" operator="equal">
      <formula>"Moderado"</formula>
    </cfRule>
  </conditionalFormatting>
  <conditionalFormatting sqref="AC10:AC69">
    <cfRule type="cellIs" dxfId="1053" priority="2" operator="equal">
      <formula>"Extremo"</formula>
    </cfRule>
    <cfRule type="cellIs" dxfId="1052" priority="5" operator="equal">
      <formula>"Bajo"</formula>
    </cfRule>
    <cfRule type="cellIs" dxfId="1051" priority="4" operator="equal">
      <formula>"Moderado"</formula>
    </cfRule>
    <cfRule type="cellIs" dxfId="1050" priority="3" operator="equal">
      <formula>"Alto"</formula>
    </cfRule>
  </conditionalFormatting>
  <pageMargins left="0.75"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0000000-0002-0000-0400-000000000000}">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0000000-0002-0000-0400-000001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400-000002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400-000003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400-000004000000}">
          <x14:formula1>
            <xm:f>IF(OR(AD10='Opciones Tratamiento'!$B$2,AD10='Opciones Tratamiento'!$B$3,AD10='Opciones Tratamiento'!$B$4),ISBLANK(AD10),ISTEXT(AD10))</xm:f>
          </x14:formula1>
          <xm:sqref>AE10:AE69</xm:sqref>
        </x14:dataValidation>
        <x14:dataValidation type="list" allowBlank="1" showInputMessage="1" showErrorMessage="1" xr:uid="{00000000-0002-0000-0400-000005000000}">
          <x14:formula1>
            <xm:f>'Tabla Impacto'!$F$210:$F$221</xm:f>
          </x14:formula1>
          <xm:sqref>J10:J69</xm:sqref>
        </x14:dataValidation>
        <x14:dataValidation type="list" allowBlank="1" showInputMessage="1" showErrorMessage="1" xr:uid="{00000000-0002-0000-0400-000006000000}">
          <x14:formula1>
            <xm:f>'Opciones Tratamiento'!$B$2:$B$5</xm:f>
          </x14:formula1>
          <xm:sqref>AD10:AD69</xm:sqref>
        </x14:dataValidation>
        <x14:dataValidation type="list" allowBlank="1" showInputMessage="1" showErrorMessage="1" xr:uid="{00000000-0002-0000-0400-000007000000}">
          <x14:formula1>
            <xm:f>'Opciones Tratamiento'!$E$2:$E$4</xm:f>
          </x14:formula1>
          <xm:sqref>B10:B69</xm:sqref>
        </x14:dataValidation>
        <x14:dataValidation type="list" allowBlank="1" showInputMessage="1" showErrorMessage="1" xr:uid="{00000000-0002-0000-0400-000008000000}">
          <x14:formula1>
            <xm:f>'Opciones Tratamiento'!$B$13:$B$19</xm:f>
          </x14:formula1>
          <xm:sqref>F10:F69</xm:sqref>
        </x14:dataValidation>
        <x14:dataValidation type="list" allowBlank="1" showInputMessage="1" showErrorMessage="1" xr:uid="{00000000-0002-0000-0400-000009000000}">
          <x14:formula1>
            <xm:f>'Tabla Valoración controles'!$D$13:$D$14</xm:f>
          </x14:formula1>
          <xm:sqref>W10:W69</xm:sqref>
        </x14:dataValidation>
        <x14:dataValidation type="list" allowBlank="1" showInputMessage="1" showErrorMessage="1" xr:uid="{00000000-0002-0000-0400-00000A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400-00000B000000}">
          <x14:formula1>
            <xm:f>'Tabla Valoración controles'!$D$11:$D$12</xm:f>
          </x14:formula1>
          <xm:sqref>V10:V69</xm:sqref>
        </x14:dataValidation>
        <x14:dataValidation type="list" allowBlank="1" showInputMessage="1" showErrorMessage="1" xr:uid="{00000000-0002-0000-0400-00000C000000}">
          <x14:formula1>
            <xm:f>'Tabla Valoración controles'!$D$9:$D$10</xm:f>
          </x14:formula1>
          <xm:sqref>U10:U69</xm:sqref>
        </x14:dataValidation>
        <x14:dataValidation type="list" allowBlank="1" showInputMessage="1" showErrorMessage="1" xr:uid="{00000000-0002-0000-0400-00000D000000}">
          <x14:formula1>
            <xm:f>'Tabla Valoración controles'!$D$7:$D$8</xm:f>
          </x14:formula1>
          <xm:sqref>S10:S69</xm:sqref>
        </x14:dataValidation>
        <x14:dataValidation type="list" allowBlank="1" showInputMessage="1" showErrorMessage="1" xr:uid="{00000000-0002-0000-0400-00000E000000}">
          <x14:formula1>
            <xm:f>'Tabla Valoración controles'!$D$4:$D$6</xm:f>
          </x14:formula1>
          <xm:sqref>R10:R69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BP72"/>
  <sheetViews>
    <sheetView topLeftCell="M9" zoomScale="57" zoomScaleNormal="57" workbookViewId="0">
      <selection activeCell="AG10" sqref="AG10:AH11"/>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330</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331</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332</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132</v>
      </c>
      <c r="C10" s="218" t="s">
        <v>215</v>
      </c>
      <c r="D10" s="218" t="s">
        <v>217</v>
      </c>
      <c r="E10" s="230" t="s">
        <v>216</v>
      </c>
      <c r="F10" s="218" t="s">
        <v>123</v>
      </c>
      <c r="G10" s="221">
        <v>12</v>
      </c>
      <c r="H10" s="224" t="str">
        <f>IF(G10&lt;=0,"",IF(G10&lt;=2,"Muy Baja",IF(G10&lt;=24,"Baja",IF(G10&lt;=500,"Media",IF(G10&lt;=5000,"Alta","Muy Alta")))))</f>
        <v>Baja</v>
      </c>
      <c r="I10" s="212">
        <f>IF(H10="","",IF(H10="Muy Baja",0.2,IF(H10="Baja",0.4,IF(H10="Media",0.6,IF(H10="Alta",0.8,IF(H10="Muy Alta",1,))))))</f>
        <v>0.4</v>
      </c>
      <c r="J10" s="227" t="s">
        <v>155</v>
      </c>
      <c r="K10" s="212" t="str">
        <f>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4" t="str">
        <f>IF(OR(K10='Tabla Impacto'!$C$11,K10='Tabla Impacto'!$D$11),"Leve",IF(OR(K10='Tabla Impacto'!$C$12,K10='Tabla Impacto'!$D$12),"Menor",IF(OR(K10='Tabla Impacto'!$C$13,K10='Tabla Impacto'!$D$13),"Moderado",IF(OR(K10='Tabla Impacto'!$C$14,K10='Tabla Impacto'!$D$14),"Mayor",IF(OR(K10='Tabla Impacto'!$C$15,K10='Tabla Impacto'!$D$15),"Catastrófico","")))))</f>
        <v>Moderado</v>
      </c>
      <c r="M10" s="212">
        <f>IF(L10="","",IF(L10="Leve",0.2,IF(L10="Menor",0.4,IF(L10="Moderado",0.6,IF(L10="Mayor",0.8,IF(L10="Catastrófico",1,))))))</f>
        <v>0.6</v>
      </c>
      <c r="N10" s="209"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261</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IFERROR(IF(AB10="","",IF(AB10&lt;=0.2,"Leve",IF(AB10&lt;=0.4,"Menor",IF(AB10&lt;=0.6,"Moderado",IF(AB10&lt;=0.8,"Mayor","Catastrófico"))))),"")</f>
        <v>Moderado</v>
      </c>
      <c r="AB10" s="130">
        <f>IFERROR(IF(Q10="Impacto",(M10-(+M10*T10)),IF(Q10="Probabilidad",M10,"")),"")</f>
        <v>0.6</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387</v>
      </c>
      <c r="AF10" s="133" t="s">
        <v>314</v>
      </c>
      <c r="AG10" s="135">
        <v>46022</v>
      </c>
      <c r="AH10" s="135">
        <v>45783</v>
      </c>
      <c r="AI10" s="133" t="s">
        <v>388</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IF(NOT(ISERROR(MATCH(J11,_xlfn.ANCHORARRAY(E22),0))),I24&amp;"Por favor no seleccionar los criterios de impacto",J11)</f>
        <v>0</v>
      </c>
      <c r="L11" s="225"/>
      <c r="M11" s="213"/>
      <c r="N11" s="210"/>
      <c r="O11" s="123">
        <v>2</v>
      </c>
      <c r="P11" s="124" t="s">
        <v>363</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23</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si="3">IFERROR(IF(AB11="","",IF(AB11&lt;=0.2,"Leve",IF(AB11&lt;=0.4,"Menor",IF(AB11&lt;=0.6,"Moderado",IF(AB11&lt;=0.8,"Mayor","Catastrófico"))))),"")</f>
        <v>Moderado</v>
      </c>
      <c r="AB11" s="130">
        <f>IFERROR(IF(AND(Q10="Impacto",Q11="Impacto"),(AB10-(+AB10*T11)),IF(Q11="Impacto",($M$10-(+$M$10*T11)),IF(Q11="Probabilidad",AB10,""))),"")</f>
        <v>0.6</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24" t="s">
        <v>364</v>
      </c>
      <c r="AF11" s="133" t="s">
        <v>262</v>
      </c>
      <c r="AG11" s="135">
        <v>46022</v>
      </c>
      <c r="AH11" s="135">
        <v>45783</v>
      </c>
      <c r="AI11" s="133" t="s">
        <v>389</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36"/>
      <c r="E16" s="236"/>
      <c r="F16" s="218"/>
      <c r="G16" s="221"/>
      <c r="H16" s="224" t="str">
        <f>IF(G16&lt;=0,"",IF(G16&lt;=2,"Muy Baja",IF(G16&lt;=24,"Baja",IF(G16&lt;=500,"Media",IF(G16&lt;=5000,"Alta","Muy Alta")))))</f>
        <v/>
      </c>
      <c r="I16" s="212" t="str">
        <f>IF(H16="","",IF(H16="Muy Baja",0.2,IF(H16="Baja",0.4,IF(H16="Media",0.6,IF(H16="Alta",0.8,IF(H16="Muy Alta",1,))))))</f>
        <v/>
      </c>
      <c r="J16" s="227"/>
      <c r="K16" s="212">
        <f>IF(NOT(ISERROR(MATCH(J16,'Tabla Impacto'!$B$221:$B$223,0))),'Tabla Impacto'!$F$223&amp;"Por favor no seleccionar los criterios de impacto(Afectación Económica o presupuestal y Pérdida Reputacional)",J16)</f>
        <v>0</v>
      </c>
      <c r="L16" s="224" t="str">
        <f>IF(OR(K16='Tabla Impacto'!$C$11,K16='Tabla Impacto'!$D$11),"Leve",IF(OR(K16='Tabla Impacto'!$C$12,K16='Tabla Impacto'!$D$12),"Menor",IF(OR(K16='Tabla Impacto'!$C$13,K16='Tabla Impacto'!$D$13),"Moderado",IF(OR(K16='Tabla Impacto'!$C$14,K16='Tabla Impacto'!$D$14),"Mayor",IF(OR(K16='Tabla Impacto'!$C$15,K16='Tabla Impacto'!$D$15),"Catastrófico","")))))</f>
        <v/>
      </c>
      <c r="M16" s="212" t="str">
        <f>IF(L16="","",IF(L16="Leve",0.2,IF(L16="Menor",0.4,IF(L16="Moderado",0.6,IF(L16="Mayor",0.8,IF(L16="Catastrófico",1,))))))</f>
        <v/>
      </c>
      <c r="N16" s="209"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37"/>
      <c r="E17" s="237"/>
      <c r="F17" s="219"/>
      <c r="G17" s="222"/>
      <c r="H17" s="225"/>
      <c r="I17" s="213"/>
      <c r="J17" s="228"/>
      <c r="K17" s="213">
        <f>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37"/>
      <c r="E18" s="237"/>
      <c r="F18" s="219"/>
      <c r="G18" s="222"/>
      <c r="H18" s="225"/>
      <c r="I18" s="213"/>
      <c r="J18" s="228"/>
      <c r="K18" s="213">
        <f>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36"/>
      <c r="E19" s="236"/>
      <c r="F19" s="219"/>
      <c r="G19" s="222"/>
      <c r="H19" s="225"/>
      <c r="I19" s="213"/>
      <c r="J19" s="228"/>
      <c r="K19" s="213">
        <f>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37"/>
      <c r="E20" s="237"/>
      <c r="F20" s="219"/>
      <c r="G20" s="222"/>
      <c r="H20" s="225"/>
      <c r="I20" s="213"/>
      <c r="J20" s="228"/>
      <c r="K20" s="213">
        <f>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37"/>
      <c r="E21" s="237"/>
      <c r="F21" s="220"/>
      <c r="G21" s="223"/>
      <c r="H21" s="226"/>
      <c r="I21" s="214"/>
      <c r="J21" s="229"/>
      <c r="K21" s="214">
        <f>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IF(NOT(ISERROR(MATCH(J22,'Tabla Impacto'!$B$221:$B$223,0))),'Tabla Impacto'!$F$223&amp;"Por favor no seleccionar los criterios de impacto(Afectación Económica o presupuestal y Pérdida Reputacional)",J22)</f>
        <v>0</v>
      </c>
      <c r="L22" s="224" t="str">
        <f>IF(OR(K22='Tabla Impacto'!$C$11,K22='Tabla Impacto'!$D$11),"Leve",IF(OR(K22='Tabla Impacto'!$C$12,K22='Tabla Impacto'!$D$12),"Menor",IF(OR(K22='Tabla Impacto'!$C$13,K22='Tabla Impacto'!$D$13),"Moderado",IF(OR(K22='Tabla Impacto'!$C$14,K22='Tabla Impacto'!$D$14),"Mayor",IF(OR(K22='Tabla Impacto'!$C$15,K22='Tabla Impacto'!$D$15),"Catastrófico","")))))</f>
        <v/>
      </c>
      <c r="M22" s="212" t="str">
        <f>IF(L22="","",IF(L22="Leve",0.2,IF(L22="Menor",0.4,IF(L22="Moderado",0.6,IF(L22="Mayor",0.8,IF(L22="Catastrófico",1,))))))</f>
        <v/>
      </c>
      <c r="N22" s="209"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IF(NOT(ISERROR(MATCH(J28,'Tabla Impacto'!$B$221:$B$223,0))),'Tabla Impacto'!$F$223&amp;"Por favor no seleccionar los criterios de impacto(Afectación Económica o presupuestal y Pérdida Reputacional)",J28)</f>
        <v>0</v>
      </c>
      <c r="L28" s="224" t="str">
        <f>IF(OR(K28='Tabla Impacto'!$C$11,K28='Tabla Impacto'!$D$11),"Leve",IF(OR(K28='Tabla Impacto'!$C$12,K28='Tabla Impacto'!$D$12),"Menor",IF(OR(K28='Tabla Impacto'!$C$13,K28='Tabla Impacto'!$D$13),"Moderado",IF(OR(K28='Tabla Impacto'!$C$14,K28='Tabla Impacto'!$D$14),"Mayor",IF(OR(K28='Tabla Impacto'!$C$15,K28='Tabla Impacto'!$D$15),"Catastrófico","")))))</f>
        <v/>
      </c>
      <c r="M28" s="212" t="str">
        <f>IF(L28="","",IF(L28="Leve",0.2,IF(L28="Menor",0.4,IF(L28="Moderado",0.6,IF(L28="Mayor",0.8,IF(L28="Catastrófico",1,))))))</f>
        <v/>
      </c>
      <c r="N28" s="209"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IF(NOT(ISERROR(MATCH(J34,'Tabla Impacto'!$B$221:$B$223,0))),'Tabla Impacto'!$F$223&amp;"Por favor no seleccionar los criterios de impacto(Afectación Económica o presupuestal y Pérdida Reputacional)",J34)</f>
        <v>0</v>
      </c>
      <c r="L34" s="224" t="str">
        <f>IF(OR(K34='Tabla Impacto'!$C$11,K34='Tabla Impacto'!$D$11),"Leve",IF(OR(K34='Tabla Impacto'!$C$12,K34='Tabla Impacto'!$D$12),"Menor",IF(OR(K34='Tabla Impacto'!$C$13,K34='Tabla Impacto'!$D$13),"Moderado",IF(OR(K34='Tabla Impacto'!$C$14,K34='Tabla Impacto'!$D$14),"Mayor",IF(OR(K34='Tabla Impacto'!$C$15,K34='Tabla Impacto'!$D$15),"Catastrófico","")))))</f>
        <v/>
      </c>
      <c r="M34" s="212" t="str">
        <f>IF(L34="","",IF(L34="Leve",0.2,IF(L34="Menor",0.4,IF(L34="Moderado",0.6,IF(L34="Mayor",0.8,IF(L34="Catastrófico",1,))))))</f>
        <v/>
      </c>
      <c r="N34" s="209"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IF(NOT(ISERROR(MATCH(J40,'Tabla Impacto'!$B$221:$B$223,0))),'Tabla Impacto'!$F$223&amp;"Por favor no seleccionar los criterios de impacto(Afectación Económica o presupuestal y Pérdida Reputacional)",J40)</f>
        <v>0</v>
      </c>
      <c r="L40" s="224" t="str">
        <f>IF(OR(K40='Tabla Impacto'!$C$11,K40='Tabla Impacto'!$D$11),"Leve",IF(OR(K40='Tabla Impacto'!$C$12,K40='Tabla Impacto'!$D$12),"Menor",IF(OR(K40='Tabla Impacto'!$C$13,K40='Tabla Impacto'!$D$13),"Moderado",IF(OR(K40='Tabla Impacto'!$C$14,K40='Tabla Impacto'!$D$14),"Mayor",IF(OR(K40='Tabla Impacto'!$C$15,K40='Tabla Impacto'!$D$15),"Catastrófico","")))))</f>
        <v/>
      </c>
      <c r="M40" s="212" t="str">
        <f>IF(L40="","",IF(L40="Leve",0.2,IF(L40="Menor",0.4,IF(L40="Moderado",0.6,IF(L40="Mayor",0.8,IF(L40="Catastrófico",1,))))))</f>
        <v/>
      </c>
      <c r="N40" s="209"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IF(NOT(ISERROR(MATCH(J46,'Tabla Impacto'!$B$221:$B$223,0))),'Tabla Impacto'!$F$223&amp;"Por favor no seleccionar los criterios de impacto(Afectación Económica o presupuestal y Pérdida Reputacional)",J46)</f>
        <v>0</v>
      </c>
      <c r="L46" s="224" t="str">
        <f>IF(OR(K46='Tabla Impacto'!$C$11,K46='Tabla Impacto'!$D$11),"Leve",IF(OR(K46='Tabla Impacto'!$C$12,K46='Tabla Impacto'!$D$12),"Menor",IF(OR(K46='Tabla Impacto'!$C$13,K46='Tabla Impacto'!$D$13),"Moderado",IF(OR(K46='Tabla Impacto'!$C$14,K46='Tabla Impacto'!$D$14),"Mayor",IF(OR(K46='Tabla Impacto'!$C$15,K46='Tabla Impacto'!$D$15),"Catastrófico","")))))</f>
        <v/>
      </c>
      <c r="M46" s="212" t="str">
        <f>IF(L46="","",IF(L46="Leve",0.2,IF(L46="Menor",0.4,IF(L46="Moderado",0.6,IF(L46="Mayor",0.8,IF(L46="Catastrófico",1,))))))</f>
        <v/>
      </c>
      <c r="N46" s="209"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IF(NOT(ISERROR(MATCH(J52,'Tabla Impacto'!$B$221:$B$223,0))),'Tabla Impacto'!$F$223&amp;"Por favor no seleccionar los criterios de impacto(Afectación Económica o presupuestal y Pérdida Reputacional)",J52)</f>
        <v>0</v>
      </c>
      <c r="L52" s="224" t="str">
        <f>IF(OR(K52='Tabla Impacto'!$C$11,K52='Tabla Impacto'!$D$11),"Leve",IF(OR(K52='Tabla Impacto'!$C$12,K52='Tabla Impacto'!$D$12),"Menor",IF(OR(K52='Tabla Impacto'!$C$13,K52='Tabla Impacto'!$D$13),"Moderado",IF(OR(K52='Tabla Impacto'!$C$14,K52='Tabla Impacto'!$D$14),"Mayor",IF(OR(K52='Tabla Impacto'!$C$15,K52='Tabla Impacto'!$D$15),"Catastrófico","")))))</f>
        <v/>
      </c>
      <c r="M52" s="212" t="str">
        <f>IF(L52="","",IF(L52="Leve",0.2,IF(L52="Menor",0.4,IF(L52="Moderado",0.6,IF(L52="Mayor",0.8,IF(L52="Catastrófico",1,))))))</f>
        <v/>
      </c>
      <c r="N52" s="209"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IF(NOT(ISERROR(MATCH(J58,'Tabla Impacto'!$B$221:$B$223,0))),'Tabla Impacto'!$F$223&amp;"Por favor no seleccionar los criterios de impacto(Afectación Económica o presupuestal y Pérdida Reputacional)",J58)</f>
        <v>0</v>
      </c>
      <c r="L58" s="224" t="str">
        <f>IF(OR(K58='Tabla Impacto'!$C$11,K58='Tabla Impacto'!$D$11),"Leve",IF(OR(K58='Tabla Impacto'!$C$12,K58='Tabla Impacto'!$D$12),"Menor",IF(OR(K58='Tabla Impacto'!$C$13,K58='Tabla Impacto'!$D$13),"Moderado",IF(OR(K58='Tabla Impacto'!$C$14,K58='Tabla Impacto'!$D$14),"Mayor",IF(OR(K58='Tabla Impacto'!$C$15,K58='Tabla Impacto'!$D$15),"Catastrófico","")))))</f>
        <v/>
      </c>
      <c r="M58" s="212" t="str">
        <f>IF(L58="","",IF(L58="Leve",0.2,IF(L58="Menor",0.4,IF(L58="Moderado",0.6,IF(L58="Mayor",0.8,IF(L58="Catastrófico",1,))))))</f>
        <v/>
      </c>
      <c r="N58" s="209"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IF(NOT(ISERROR(MATCH(J64,'Tabla Impacto'!$B$221:$B$223,0))),'Tabla Impacto'!$F$223&amp;"Por favor no seleccionar los criterios de impacto(Afectación Económica o presupuestal y Pérdida Reputacional)",J64)</f>
        <v>0</v>
      </c>
      <c r="L64" s="224" t="str">
        <f>IF(OR(K64='Tabla Impacto'!$C$11,K64='Tabla Impacto'!$D$11),"Leve",IF(OR(K64='Tabla Impacto'!$C$12,K64='Tabla Impacto'!$D$12),"Menor",IF(OR(K64='Tabla Impacto'!$C$13,K64='Tabla Impacto'!$D$13),"Moderado",IF(OR(K64='Tabla Impacto'!$C$14,K64='Tabla Impacto'!$D$14),"Mayor",IF(OR(K64='Tabla Impacto'!$C$15,K64='Tabla Impacto'!$D$15),"Catastrófico","")))))</f>
        <v/>
      </c>
      <c r="M64" s="212" t="str">
        <f>IF(L64="","",IF(L64="Leve",0.2,IF(L64="Menor",0.4,IF(L64="Moderado",0.6,IF(L64="Mayor",0.8,IF(L64="Catastrófico",1,))))))</f>
        <v/>
      </c>
      <c r="N64" s="209"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1049" priority="231" operator="equal">
      <formula>"Muy Baja"</formula>
    </cfRule>
    <cfRule type="cellIs" dxfId="1048" priority="227" operator="equal">
      <formula>"Muy Alta"</formula>
    </cfRule>
    <cfRule type="cellIs" dxfId="1047" priority="230" operator="equal">
      <formula>"Baja"</formula>
    </cfRule>
    <cfRule type="cellIs" dxfId="1046" priority="229" operator="equal">
      <formula>"Media"</formula>
    </cfRule>
    <cfRule type="cellIs" dxfId="1045" priority="228" operator="equal">
      <formula>"Alta"</formula>
    </cfRule>
  </conditionalFormatting>
  <conditionalFormatting sqref="H22">
    <cfRule type="cellIs" dxfId="1044" priority="182" operator="equal">
      <formula>"Alta"</formula>
    </cfRule>
    <cfRule type="cellIs" dxfId="1043" priority="185" operator="equal">
      <formula>"Muy Baja"</formula>
    </cfRule>
    <cfRule type="cellIs" dxfId="1042" priority="181" operator="equal">
      <formula>"Muy Alta"</formula>
    </cfRule>
    <cfRule type="cellIs" dxfId="1041" priority="184" operator="equal">
      <formula>"Baja"</formula>
    </cfRule>
    <cfRule type="cellIs" dxfId="1040" priority="183" operator="equal">
      <formula>"Media"</formula>
    </cfRule>
  </conditionalFormatting>
  <conditionalFormatting sqref="H28">
    <cfRule type="cellIs" dxfId="1039" priority="162" operator="equal">
      <formula>"Muy Baja"</formula>
    </cfRule>
    <cfRule type="cellIs" dxfId="1038" priority="160" operator="equal">
      <formula>"Media"</formula>
    </cfRule>
    <cfRule type="cellIs" dxfId="1037" priority="158" operator="equal">
      <formula>"Muy Alta"</formula>
    </cfRule>
    <cfRule type="cellIs" dxfId="1036" priority="159" operator="equal">
      <formula>"Alta"</formula>
    </cfRule>
    <cfRule type="cellIs" dxfId="1035" priority="161" operator="equal">
      <formula>"Baja"</formula>
    </cfRule>
  </conditionalFormatting>
  <conditionalFormatting sqref="H34">
    <cfRule type="cellIs" dxfId="1034" priority="136" operator="equal">
      <formula>"Alta"</formula>
    </cfRule>
    <cfRule type="cellIs" dxfId="1033" priority="135" operator="equal">
      <formula>"Muy Alta"</formula>
    </cfRule>
    <cfRule type="cellIs" dxfId="1032" priority="137" operator="equal">
      <formula>"Media"</formula>
    </cfRule>
    <cfRule type="cellIs" dxfId="1031" priority="138" operator="equal">
      <formula>"Baja"</formula>
    </cfRule>
    <cfRule type="cellIs" dxfId="1030" priority="139" operator="equal">
      <formula>"Muy Baja"</formula>
    </cfRule>
  </conditionalFormatting>
  <conditionalFormatting sqref="H40">
    <cfRule type="cellIs" dxfId="1029" priority="112" operator="equal">
      <formula>"Muy Alta"</formula>
    </cfRule>
    <cfRule type="cellIs" dxfId="1028" priority="114" operator="equal">
      <formula>"Media"</formula>
    </cfRule>
    <cfRule type="cellIs" dxfId="1027" priority="116" operator="equal">
      <formula>"Muy Baja"</formula>
    </cfRule>
    <cfRule type="cellIs" dxfId="1026" priority="115" operator="equal">
      <formula>"Baja"</formula>
    </cfRule>
    <cfRule type="cellIs" dxfId="1025" priority="113" operator="equal">
      <formula>"Alta"</formula>
    </cfRule>
  </conditionalFormatting>
  <conditionalFormatting sqref="H46">
    <cfRule type="cellIs" dxfId="1024" priority="93" operator="equal">
      <formula>"Muy Baja"</formula>
    </cfRule>
    <cfRule type="cellIs" dxfId="1023" priority="89" operator="equal">
      <formula>"Muy Alta"</formula>
    </cfRule>
    <cfRule type="cellIs" dxfId="1022" priority="90" operator="equal">
      <formula>"Alta"</formula>
    </cfRule>
    <cfRule type="cellIs" dxfId="1021" priority="91" operator="equal">
      <formula>"Media"</formula>
    </cfRule>
    <cfRule type="cellIs" dxfId="1020" priority="92" operator="equal">
      <formula>"Baja"</formula>
    </cfRule>
  </conditionalFormatting>
  <conditionalFormatting sqref="H52">
    <cfRule type="cellIs" dxfId="1019" priority="66" operator="equal">
      <formula>"Muy Alta"</formula>
    </cfRule>
    <cfRule type="cellIs" dxfId="1018" priority="68" operator="equal">
      <formula>"Media"</formula>
    </cfRule>
    <cfRule type="cellIs" dxfId="1017" priority="69" operator="equal">
      <formula>"Baja"</formula>
    </cfRule>
    <cfRule type="cellIs" dxfId="1016" priority="70" operator="equal">
      <formula>"Muy Baja"</formula>
    </cfRule>
    <cfRule type="cellIs" dxfId="1015" priority="67" operator="equal">
      <formula>"Alta"</formula>
    </cfRule>
  </conditionalFormatting>
  <conditionalFormatting sqref="H58">
    <cfRule type="cellIs" dxfId="1014" priority="46" operator="equal">
      <formula>"Baja"</formula>
    </cfRule>
    <cfRule type="cellIs" dxfId="1013" priority="43" operator="equal">
      <formula>"Muy Alta"</formula>
    </cfRule>
    <cfRule type="cellIs" dxfId="1012" priority="44" operator="equal">
      <formula>"Alta"</formula>
    </cfRule>
    <cfRule type="cellIs" dxfId="1011" priority="45" operator="equal">
      <formula>"Media"</formula>
    </cfRule>
    <cfRule type="cellIs" dxfId="1010" priority="47" operator="equal">
      <formula>"Muy Baja"</formula>
    </cfRule>
  </conditionalFormatting>
  <conditionalFormatting sqref="H64">
    <cfRule type="cellIs" dxfId="1009" priority="24" operator="equal">
      <formula>"Muy Baja"</formula>
    </cfRule>
    <cfRule type="cellIs" dxfId="1008" priority="20" operator="equal">
      <formula>"Muy Alta"</formula>
    </cfRule>
    <cfRule type="cellIs" dxfId="1007" priority="23" operator="equal">
      <formula>"Baja"</formula>
    </cfRule>
    <cfRule type="cellIs" dxfId="1006" priority="22" operator="equal">
      <formula>"Media"</formula>
    </cfRule>
    <cfRule type="cellIs" dxfId="1005" priority="21" operator="equal">
      <formula>"Alta"</formula>
    </cfRule>
  </conditionalFormatting>
  <conditionalFormatting sqref="K10:K69">
    <cfRule type="containsText" dxfId="1004" priority="1" operator="containsText" text="❌">
      <formula>NOT(ISERROR(SEARCH("❌",K10)))</formula>
    </cfRule>
  </conditionalFormatting>
  <conditionalFormatting sqref="L10 L16 L22 L28 L34 L40 L46 L52 L58 L64">
    <cfRule type="cellIs" dxfId="1003" priority="226" operator="equal">
      <formula>"Leve"</formula>
    </cfRule>
    <cfRule type="cellIs" dxfId="1002" priority="222" operator="equal">
      <formula>"Catastrófico"</formula>
    </cfRule>
    <cfRule type="cellIs" dxfId="1001" priority="223" operator="equal">
      <formula>"Mayor"</formula>
    </cfRule>
    <cfRule type="cellIs" dxfId="1000" priority="224" operator="equal">
      <formula>"Moderado"</formula>
    </cfRule>
    <cfRule type="cellIs" dxfId="999" priority="225" operator="equal">
      <formula>"Menor"</formula>
    </cfRule>
  </conditionalFormatting>
  <conditionalFormatting sqref="N10">
    <cfRule type="cellIs" dxfId="998" priority="221" operator="equal">
      <formula>"Bajo"</formula>
    </cfRule>
    <cfRule type="cellIs" dxfId="997" priority="218" operator="equal">
      <formula>"Extremo"</formula>
    </cfRule>
    <cfRule type="cellIs" dxfId="996" priority="219" operator="equal">
      <formula>"Alto"</formula>
    </cfRule>
    <cfRule type="cellIs" dxfId="995" priority="220" operator="equal">
      <formula>"Moderado"</formula>
    </cfRule>
  </conditionalFormatting>
  <conditionalFormatting sqref="N16">
    <cfRule type="cellIs" dxfId="994" priority="200" operator="equal">
      <formula>"Extremo"</formula>
    </cfRule>
    <cfRule type="cellIs" dxfId="993" priority="203" operator="equal">
      <formula>"Bajo"</formula>
    </cfRule>
    <cfRule type="cellIs" dxfId="992" priority="202" operator="equal">
      <formula>"Moderado"</formula>
    </cfRule>
    <cfRule type="cellIs" dxfId="991" priority="201" operator="equal">
      <formula>"Alto"</formula>
    </cfRule>
  </conditionalFormatting>
  <conditionalFormatting sqref="N22">
    <cfRule type="cellIs" dxfId="990" priority="180" operator="equal">
      <formula>"Bajo"</formula>
    </cfRule>
    <cfRule type="cellIs" dxfId="989" priority="177" operator="equal">
      <formula>"Extremo"</formula>
    </cfRule>
    <cfRule type="cellIs" dxfId="988" priority="178" operator="equal">
      <formula>"Alto"</formula>
    </cfRule>
    <cfRule type="cellIs" dxfId="987" priority="179" operator="equal">
      <formula>"Moderado"</formula>
    </cfRule>
  </conditionalFormatting>
  <conditionalFormatting sqref="N28">
    <cfRule type="cellIs" dxfId="986" priority="154" operator="equal">
      <formula>"Extremo"</formula>
    </cfRule>
    <cfRule type="cellIs" dxfId="985" priority="155" operator="equal">
      <formula>"Alto"</formula>
    </cfRule>
    <cfRule type="cellIs" dxfId="984" priority="156" operator="equal">
      <formula>"Moderado"</formula>
    </cfRule>
    <cfRule type="cellIs" dxfId="983" priority="157" operator="equal">
      <formula>"Bajo"</formula>
    </cfRule>
  </conditionalFormatting>
  <conditionalFormatting sqref="N34">
    <cfRule type="cellIs" dxfId="982" priority="132" operator="equal">
      <formula>"Alto"</formula>
    </cfRule>
    <cfRule type="cellIs" dxfId="981" priority="131" operator="equal">
      <formula>"Extremo"</formula>
    </cfRule>
    <cfRule type="cellIs" dxfId="980" priority="133" operator="equal">
      <formula>"Moderado"</formula>
    </cfRule>
    <cfRule type="cellIs" dxfId="979" priority="134" operator="equal">
      <formula>"Bajo"</formula>
    </cfRule>
  </conditionalFormatting>
  <conditionalFormatting sqref="N40">
    <cfRule type="cellIs" dxfId="978" priority="110" operator="equal">
      <formula>"Moderado"</formula>
    </cfRule>
    <cfRule type="cellIs" dxfId="977" priority="109" operator="equal">
      <formula>"Alto"</formula>
    </cfRule>
    <cfRule type="cellIs" dxfId="976" priority="111" operator="equal">
      <formula>"Bajo"</formula>
    </cfRule>
    <cfRule type="cellIs" dxfId="975" priority="108" operator="equal">
      <formula>"Extremo"</formula>
    </cfRule>
  </conditionalFormatting>
  <conditionalFormatting sqref="N46">
    <cfRule type="cellIs" dxfId="974" priority="88" operator="equal">
      <formula>"Bajo"</formula>
    </cfRule>
    <cfRule type="cellIs" dxfId="973" priority="87" operator="equal">
      <formula>"Moderado"</formula>
    </cfRule>
    <cfRule type="cellIs" dxfId="972" priority="86" operator="equal">
      <formula>"Alto"</formula>
    </cfRule>
    <cfRule type="cellIs" dxfId="971" priority="85" operator="equal">
      <formula>"Extremo"</formula>
    </cfRule>
  </conditionalFormatting>
  <conditionalFormatting sqref="N52">
    <cfRule type="cellIs" dxfId="970" priority="62" operator="equal">
      <formula>"Extremo"</formula>
    </cfRule>
    <cfRule type="cellIs" dxfId="969" priority="63" operator="equal">
      <formula>"Alto"</formula>
    </cfRule>
    <cfRule type="cellIs" dxfId="968" priority="65" operator="equal">
      <formula>"Bajo"</formula>
    </cfRule>
    <cfRule type="cellIs" dxfId="967" priority="64" operator="equal">
      <formula>"Moderado"</formula>
    </cfRule>
  </conditionalFormatting>
  <conditionalFormatting sqref="N58">
    <cfRule type="cellIs" dxfId="966" priority="39" operator="equal">
      <formula>"Extremo"</formula>
    </cfRule>
    <cfRule type="cellIs" dxfId="965" priority="40" operator="equal">
      <formula>"Alto"</formula>
    </cfRule>
    <cfRule type="cellIs" dxfId="964" priority="42" operator="equal">
      <formula>"Bajo"</formula>
    </cfRule>
    <cfRule type="cellIs" dxfId="963" priority="41" operator="equal">
      <formula>"Moderado"</formula>
    </cfRule>
  </conditionalFormatting>
  <conditionalFormatting sqref="N64">
    <cfRule type="cellIs" dxfId="962" priority="16" operator="equal">
      <formula>"Extremo"</formula>
    </cfRule>
    <cfRule type="cellIs" dxfId="961" priority="19" operator="equal">
      <formula>"Bajo"</formula>
    </cfRule>
    <cfRule type="cellIs" dxfId="960" priority="18" operator="equal">
      <formula>"Moderado"</formula>
    </cfRule>
    <cfRule type="cellIs" dxfId="959" priority="17" operator="equal">
      <formula>"Alto"</formula>
    </cfRule>
  </conditionalFormatting>
  <conditionalFormatting sqref="Y10:Y69">
    <cfRule type="cellIs" dxfId="958" priority="15" operator="equal">
      <formula>"Muy Baja"</formula>
    </cfRule>
    <cfRule type="cellIs" dxfId="957" priority="13" operator="equal">
      <formula>"Media"</formula>
    </cfRule>
    <cfRule type="cellIs" dxfId="956" priority="12" operator="equal">
      <formula>"Alta"</formula>
    </cfRule>
    <cfRule type="cellIs" dxfId="955" priority="11" operator="equal">
      <formula>"Muy Alta"</formula>
    </cfRule>
    <cfRule type="cellIs" dxfId="954" priority="14" operator="equal">
      <formula>"Baja"</formula>
    </cfRule>
  </conditionalFormatting>
  <conditionalFormatting sqref="AA10:AA69">
    <cfRule type="cellIs" dxfId="953" priority="10" operator="equal">
      <formula>"Leve"</formula>
    </cfRule>
    <cfRule type="cellIs" dxfId="952" priority="9" operator="equal">
      <formula>"Menor"</formula>
    </cfRule>
    <cfRule type="cellIs" dxfId="951" priority="7" operator="equal">
      <formula>"Mayor"</formula>
    </cfRule>
    <cfRule type="cellIs" dxfId="950" priority="6" operator="equal">
      <formula>"Catastrófico"</formula>
    </cfRule>
    <cfRule type="cellIs" dxfId="949" priority="8" operator="equal">
      <formula>"Moderado"</formula>
    </cfRule>
  </conditionalFormatting>
  <conditionalFormatting sqref="AC10:AC69">
    <cfRule type="cellIs" dxfId="948" priority="2" operator="equal">
      <formula>"Extremo"</formula>
    </cfRule>
    <cfRule type="cellIs" dxfId="947" priority="5" operator="equal">
      <formula>"Bajo"</formula>
    </cfRule>
    <cfRule type="cellIs" dxfId="946" priority="4" operator="equal">
      <formula>"Moderado"</formula>
    </cfRule>
    <cfRule type="cellIs" dxfId="945"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0000000-0002-0000-0500-000000000000}">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0000000-0002-0000-0500-000001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500-000002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500-000003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500-000004000000}">
          <x14:formula1>
            <xm:f>IF(OR(AD10='Opciones Tratamiento'!$B$2,AD10='Opciones Tratamiento'!$B$3,AD10='Opciones Tratamiento'!$B$4),ISBLANK(AD10),ISTEXT(AD10))</xm:f>
          </x14:formula1>
          <xm:sqref>AE10:AE69</xm:sqref>
        </x14:dataValidation>
        <x14:dataValidation type="list" allowBlank="1" showInputMessage="1" showErrorMessage="1" xr:uid="{00000000-0002-0000-0500-000005000000}">
          <x14:formula1>
            <xm:f>'Tabla Impacto'!$F$210:$F$221</xm:f>
          </x14:formula1>
          <xm:sqref>J10:J69</xm:sqref>
        </x14:dataValidation>
        <x14:dataValidation type="list" allowBlank="1" showInputMessage="1" showErrorMessage="1" xr:uid="{00000000-0002-0000-0500-000006000000}">
          <x14:formula1>
            <xm:f>'Opciones Tratamiento'!$B$2:$B$5</xm:f>
          </x14:formula1>
          <xm:sqref>AD10:AD69</xm:sqref>
        </x14:dataValidation>
        <x14:dataValidation type="list" allowBlank="1" showInputMessage="1" showErrorMessage="1" xr:uid="{00000000-0002-0000-0500-000007000000}">
          <x14:formula1>
            <xm:f>'Opciones Tratamiento'!$E$2:$E$4</xm:f>
          </x14:formula1>
          <xm:sqref>B10:B69</xm:sqref>
        </x14:dataValidation>
        <x14:dataValidation type="list" allowBlank="1" showInputMessage="1" showErrorMessage="1" xr:uid="{00000000-0002-0000-0500-000008000000}">
          <x14:formula1>
            <xm:f>'Opciones Tratamiento'!$B$13:$B$19</xm:f>
          </x14:formula1>
          <xm:sqref>F10:F69</xm:sqref>
        </x14:dataValidation>
        <x14:dataValidation type="list" allowBlank="1" showInputMessage="1" showErrorMessage="1" xr:uid="{00000000-0002-0000-0500-000009000000}">
          <x14:formula1>
            <xm:f>'Tabla Valoración controles'!$D$13:$D$14</xm:f>
          </x14:formula1>
          <xm:sqref>W10:W69</xm:sqref>
        </x14:dataValidation>
        <x14:dataValidation type="list" allowBlank="1" showInputMessage="1" showErrorMessage="1" xr:uid="{00000000-0002-0000-0500-00000A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500-00000B000000}">
          <x14:formula1>
            <xm:f>'Tabla Valoración controles'!$D$11:$D$12</xm:f>
          </x14:formula1>
          <xm:sqref>V10:V69</xm:sqref>
        </x14:dataValidation>
        <x14:dataValidation type="list" allowBlank="1" showInputMessage="1" showErrorMessage="1" xr:uid="{00000000-0002-0000-0500-00000C000000}">
          <x14:formula1>
            <xm:f>'Tabla Valoración controles'!$D$9:$D$10</xm:f>
          </x14:formula1>
          <xm:sqref>U10:U69</xm:sqref>
        </x14:dataValidation>
        <x14:dataValidation type="list" allowBlank="1" showInputMessage="1" showErrorMessage="1" xr:uid="{00000000-0002-0000-0500-00000D000000}">
          <x14:formula1>
            <xm:f>'Tabla Valoración controles'!$D$7:$D$8</xm:f>
          </x14:formula1>
          <xm:sqref>S10:S69</xm:sqref>
        </x14:dataValidation>
        <x14:dataValidation type="list" allowBlank="1" showInputMessage="1" showErrorMessage="1" xr:uid="{00000000-0002-0000-0500-00000E000000}">
          <x14:formula1>
            <xm:f>'Tabla Valoración controles'!$D$4:$D$6</xm:f>
          </x14:formula1>
          <xm:sqref>R10:R69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BP72"/>
  <sheetViews>
    <sheetView topLeftCell="G8" zoomScale="59" zoomScaleNormal="59" workbookViewId="0">
      <selection activeCell="AG10" sqref="AG10:AH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333</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334</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335</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134</v>
      </c>
      <c r="C10" s="218" t="s">
        <v>266</v>
      </c>
      <c r="D10" s="218" t="s">
        <v>231</v>
      </c>
      <c r="E10" s="230" t="s">
        <v>265</v>
      </c>
      <c r="F10" s="218" t="s">
        <v>123</v>
      </c>
      <c r="G10" s="221">
        <v>26</v>
      </c>
      <c r="H10" s="224" t="str">
        <f>IF(G10&lt;=0,"",IF(G10&lt;=2,"Muy Baja",IF(G10&lt;=24,"Baja",IF(G10&lt;=500,"Media",IF(G10&lt;=5000,"Alta","Muy Alta")))))</f>
        <v>Media</v>
      </c>
      <c r="I10" s="212">
        <f>IF(H10="","",IF(H10="Muy Baja",0.2,IF(H10="Baja",0.4,IF(H10="Media",0.6,IF(H10="Alta",0.8,IF(H10="Muy Alta",1,))))))</f>
        <v>0.6</v>
      </c>
      <c r="J10" s="227" t="s">
        <v>155</v>
      </c>
      <c r="K10" s="212" t="str">
        <f>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4" t="str">
        <f>IF(OR(K10='Tabla Impacto'!$C$11,K10='Tabla Impacto'!$D$11),"Leve",IF(OR(K10='Tabla Impacto'!$C$12,K10='Tabla Impacto'!$D$12),"Menor",IF(OR(K10='Tabla Impacto'!$C$13,K10='Tabla Impacto'!$D$13),"Moderado",IF(OR(K10='Tabla Impacto'!$C$14,K10='Tabla Impacto'!$D$14),"Mayor",IF(OR(K10='Tabla Impacto'!$C$15,K10='Tabla Impacto'!$D$15),"Catastrófico","")))))</f>
        <v>Moderado</v>
      </c>
      <c r="M10" s="212">
        <f>IF(L10="","",IF(L10="Leve",0.2,IF(L10="Menor",0.4,IF(L10="Moderado",0.6,IF(L10="Mayor",0.8,IF(L10="Catastrófico",1,))))))</f>
        <v>0.6</v>
      </c>
      <c r="N10" s="209"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272</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IFERROR(IF(AB10="","",IF(AB10&lt;=0.2,"Leve",IF(AB10&lt;=0.4,"Menor",IF(AB10&lt;=0.6,"Moderado",IF(AB10&lt;=0.8,"Mayor","Catastrófico"))))),"")</f>
        <v>Moderado</v>
      </c>
      <c r="AB10" s="130">
        <f>IFERROR(IF(Q10="Impacto",(M10-(+M10*T10)),IF(Q10="Probabilidad",M10,"")),"")</f>
        <v>0.6</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273</v>
      </c>
      <c r="AF10" s="133" t="s">
        <v>250</v>
      </c>
      <c r="AG10" s="135">
        <v>46022</v>
      </c>
      <c r="AH10" s="135">
        <v>45783</v>
      </c>
      <c r="AI10" s="133" t="s">
        <v>274</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IF(NOT(ISERROR(MATCH(J11,_xlfn.ANCHORARRAY(E22),0))),I24&amp;"Por favor no seleccionar los criterios de impacto",J11)</f>
        <v>0</v>
      </c>
      <c r="L11" s="225"/>
      <c r="M11" s="213"/>
      <c r="N11" s="210"/>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18"/>
      <c r="E16" s="230"/>
      <c r="F16" s="218"/>
      <c r="G16" s="221"/>
      <c r="H16" s="224" t="str">
        <f>IF(G16&lt;=0,"",IF(G16&lt;=2,"Muy Baja",IF(G16&lt;=24,"Baja",IF(G16&lt;=500,"Media",IF(G16&lt;=5000,"Alta","Muy Alta")))))</f>
        <v/>
      </c>
      <c r="I16" s="212" t="str">
        <f>IF(H16="","",IF(H16="Muy Baja",0.2,IF(H16="Baja",0.4,IF(H16="Media",0.6,IF(H16="Alta",0.8,IF(H16="Muy Alta",1,))))))</f>
        <v/>
      </c>
      <c r="J16" s="227"/>
      <c r="K16" s="212">
        <f>IF(NOT(ISERROR(MATCH(J16,'Tabla Impacto'!$B$221:$B$223,0))),'Tabla Impacto'!$F$223&amp;"Por favor no seleccionar los criterios de impacto(Afectación Económica o presupuestal y Pérdida Reputacional)",J16)</f>
        <v>0</v>
      </c>
      <c r="L16" s="224" t="str">
        <f>IF(OR(K16='Tabla Impacto'!$C$11,K16='Tabla Impacto'!$D$11),"Leve",IF(OR(K16='Tabla Impacto'!$C$12,K16='Tabla Impacto'!$D$12),"Menor",IF(OR(K16='Tabla Impacto'!$C$13,K16='Tabla Impacto'!$D$13),"Moderado",IF(OR(K16='Tabla Impacto'!$C$14,K16='Tabla Impacto'!$D$14),"Mayor",IF(OR(K16='Tabla Impacto'!$C$15,K16='Tabla Impacto'!$D$15),"Catastrófico","")))))</f>
        <v/>
      </c>
      <c r="M16" s="212" t="str">
        <f>IF(L16="","",IF(L16="Leve",0.2,IF(L16="Menor",0.4,IF(L16="Moderado",0.6,IF(L16="Mayor",0.8,IF(L16="Catastrófico",1,))))))</f>
        <v/>
      </c>
      <c r="N16" s="209"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19"/>
      <c r="E17" s="231"/>
      <c r="F17" s="219"/>
      <c r="G17" s="222"/>
      <c r="H17" s="225"/>
      <c r="I17" s="213"/>
      <c r="J17" s="228"/>
      <c r="K17" s="213">
        <f>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19"/>
      <c r="E18" s="231"/>
      <c r="F18" s="219"/>
      <c r="G18" s="222"/>
      <c r="H18" s="225"/>
      <c r="I18" s="213"/>
      <c r="J18" s="228"/>
      <c r="K18" s="213">
        <f>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19"/>
      <c r="E19" s="231"/>
      <c r="F19" s="219"/>
      <c r="G19" s="222"/>
      <c r="H19" s="225"/>
      <c r="I19" s="213"/>
      <c r="J19" s="228"/>
      <c r="K19" s="213">
        <f>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19"/>
      <c r="E20" s="231"/>
      <c r="F20" s="219"/>
      <c r="G20" s="222"/>
      <c r="H20" s="225"/>
      <c r="I20" s="213"/>
      <c r="J20" s="228"/>
      <c r="K20" s="213">
        <f>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20"/>
      <c r="E21" s="232"/>
      <c r="F21" s="220"/>
      <c r="G21" s="223"/>
      <c r="H21" s="226"/>
      <c r="I21" s="214"/>
      <c r="J21" s="229"/>
      <c r="K21" s="214">
        <f>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IF(NOT(ISERROR(MATCH(J22,'Tabla Impacto'!$B$221:$B$223,0))),'Tabla Impacto'!$F$223&amp;"Por favor no seleccionar los criterios de impacto(Afectación Económica o presupuestal y Pérdida Reputacional)",J22)</f>
        <v>0</v>
      </c>
      <c r="L22" s="224" t="str">
        <f>IF(OR(K22='Tabla Impacto'!$C$11,K22='Tabla Impacto'!$D$11),"Leve",IF(OR(K22='Tabla Impacto'!$C$12,K22='Tabla Impacto'!$D$12),"Menor",IF(OR(K22='Tabla Impacto'!$C$13,K22='Tabla Impacto'!$D$13),"Moderado",IF(OR(K22='Tabla Impacto'!$C$14,K22='Tabla Impacto'!$D$14),"Mayor",IF(OR(K22='Tabla Impacto'!$C$15,K22='Tabla Impacto'!$D$15),"Catastrófico","")))))</f>
        <v/>
      </c>
      <c r="M22" s="212" t="str">
        <f>IF(L22="","",IF(L22="Leve",0.2,IF(L22="Menor",0.4,IF(L22="Moderado",0.6,IF(L22="Mayor",0.8,IF(L22="Catastrófico",1,))))))</f>
        <v/>
      </c>
      <c r="N22" s="209"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IF(NOT(ISERROR(MATCH(J28,'Tabla Impacto'!$B$221:$B$223,0))),'Tabla Impacto'!$F$223&amp;"Por favor no seleccionar los criterios de impacto(Afectación Económica o presupuestal y Pérdida Reputacional)",J28)</f>
        <v>0</v>
      </c>
      <c r="L28" s="224" t="str">
        <f>IF(OR(K28='Tabla Impacto'!$C$11,K28='Tabla Impacto'!$D$11),"Leve",IF(OR(K28='Tabla Impacto'!$C$12,K28='Tabla Impacto'!$D$12),"Menor",IF(OR(K28='Tabla Impacto'!$C$13,K28='Tabla Impacto'!$D$13),"Moderado",IF(OR(K28='Tabla Impacto'!$C$14,K28='Tabla Impacto'!$D$14),"Mayor",IF(OR(K28='Tabla Impacto'!$C$15,K28='Tabla Impacto'!$D$15),"Catastrófico","")))))</f>
        <v/>
      </c>
      <c r="M28" s="212" t="str">
        <f>IF(L28="","",IF(L28="Leve",0.2,IF(L28="Menor",0.4,IF(L28="Moderado",0.6,IF(L28="Mayor",0.8,IF(L28="Catastrófico",1,))))))</f>
        <v/>
      </c>
      <c r="N28" s="209"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IF(NOT(ISERROR(MATCH(J34,'Tabla Impacto'!$B$221:$B$223,0))),'Tabla Impacto'!$F$223&amp;"Por favor no seleccionar los criterios de impacto(Afectación Económica o presupuestal y Pérdida Reputacional)",J34)</f>
        <v>0</v>
      </c>
      <c r="L34" s="224" t="str">
        <f>IF(OR(K34='Tabla Impacto'!$C$11,K34='Tabla Impacto'!$D$11),"Leve",IF(OR(K34='Tabla Impacto'!$C$12,K34='Tabla Impacto'!$D$12),"Menor",IF(OR(K34='Tabla Impacto'!$C$13,K34='Tabla Impacto'!$D$13),"Moderado",IF(OR(K34='Tabla Impacto'!$C$14,K34='Tabla Impacto'!$D$14),"Mayor",IF(OR(K34='Tabla Impacto'!$C$15,K34='Tabla Impacto'!$D$15),"Catastrófico","")))))</f>
        <v/>
      </c>
      <c r="M34" s="212" t="str">
        <f>IF(L34="","",IF(L34="Leve",0.2,IF(L34="Menor",0.4,IF(L34="Moderado",0.6,IF(L34="Mayor",0.8,IF(L34="Catastrófico",1,))))))</f>
        <v/>
      </c>
      <c r="N34" s="209"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IF(NOT(ISERROR(MATCH(J40,'Tabla Impacto'!$B$221:$B$223,0))),'Tabla Impacto'!$F$223&amp;"Por favor no seleccionar los criterios de impacto(Afectación Económica o presupuestal y Pérdida Reputacional)",J40)</f>
        <v>0</v>
      </c>
      <c r="L40" s="224" t="str">
        <f>IF(OR(K40='Tabla Impacto'!$C$11,K40='Tabla Impacto'!$D$11),"Leve",IF(OR(K40='Tabla Impacto'!$C$12,K40='Tabla Impacto'!$D$12),"Menor",IF(OR(K40='Tabla Impacto'!$C$13,K40='Tabla Impacto'!$D$13),"Moderado",IF(OR(K40='Tabla Impacto'!$C$14,K40='Tabla Impacto'!$D$14),"Mayor",IF(OR(K40='Tabla Impacto'!$C$15,K40='Tabla Impacto'!$D$15),"Catastrófico","")))))</f>
        <v/>
      </c>
      <c r="M40" s="212" t="str">
        <f>IF(L40="","",IF(L40="Leve",0.2,IF(L40="Menor",0.4,IF(L40="Moderado",0.6,IF(L40="Mayor",0.8,IF(L40="Catastrófico",1,))))))</f>
        <v/>
      </c>
      <c r="N40" s="209"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IF(NOT(ISERROR(MATCH(J46,'Tabla Impacto'!$B$221:$B$223,0))),'Tabla Impacto'!$F$223&amp;"Por favor no seleccionar los criterios de impacto(Afectación Económica o presupuestal y Pérdida Reputacional)",J46)</f>
        <v>0</v>
      </c>
      <c r="L46" s="224" t="str">
        <f>IF(OR(K46='Tabla Impacto'!$C$11,K46='Tabla Impacto'!$D$11),"Leve",IF(OR(K46='Tabla Impacto'!$C$12,K46='Tabla Impacto'!$D$12),"Menor",IF(OR(K46='Tabla Impacto'!$C$13,K46='Tabla Impacto'!$D$13),"Moderado",IF(OR(K46='Tabla Impacto'!$C$14,K46='Tabla Impacto'!$D$14),"Mayor",IF(OR(K46='Tabla Impacto'!$C$15,K46='Tabla Impacto'!$D$15),"Catastrófico","")))))</f>
        <v/>
      </c>
      <c r="M46" s="212" t="str">
        <f>IF(L46="","",IF(L46="Leve",0.2,IF(L46="Menor",0.4,IF(L46="Moderado",0.6,IF(L46="Mayor",0.8,IF(L46="Catastrófico",1,))))))</f>
        <v/>
      </c>
      <c r="N46" s="209"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IF(NOT(ISERROR(MATCH(J52,'Tabla Impacto'!$B$221:$B$223,0))),'Tabla Impacto'!$F$223&amp;"Por favor no seleccionar los criterios de impacto(Afectación Económica o presupuestal y Pérdida Reputacional)",J52)</f>
        <v>0</v>
      </c>
      <c r="L52" s="224" t="str">
        <f>IF(OR(K52='Tabla Impacto'!$C$11,K52='Tabla Impacto'!$D$11),"Leve",IF(OR(K52='Tabla Impacto'!$C$12,K52='Tabla Impacto'!$D$12),"Menor",IF(OR(K52='Tabla Impacto'!$C$13,K52='Tabla Impacto'!$D$13),"Moderado",IF(OR(K52='Tabla Impacto'!$C$14,K52='Tabla Impacto'!$D$14),"Mayor",IF(OR(K52='Tabla Impacto'!$C$15,K52='Tabla Impacto'!$D$15),"Catastrófico","")))))</f>
        <v/>
      </c>
      <c r="M52" s="212" t="str">
        <f>IF(L52="","",IF(L52="Leve",0.2,IF(L52="Menor",0.4,IF(L52="Moderado",0.6,IF(L52="Mayor",0.8,IF(L52="Catastrófico",1,))))))</f>
        <v/>
      </c>
      <c r="N52" s="209"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IF(NOT(ISERROR(MATCH(J58,'Tabla Impacto'!$B$221:$B$223,0))),'Tabla Impacto'!$F$223&amp;"Por favor no seleccionar los criterios de impacto(Afectación Económica o presupuestal y Pérdida Reputacional)",J58)</f>
        <v>0</v>
      </c>
      <c r="L58" s="224" t="str">
        <f>IF(OR(K58='Tabla Impacto'!$C$11,K58='Tabla Impacto'!$D$11),"Leve",IF(OR(K58='Tabla Impacto'!$C$12,K58='Tabla Impacto'!$D$12),"Menor",IF(OR(K58='Tabla Impacto'!$C$13,K58='Tabla Impacto'!$D$13),"Moderado",IF(OR(K58='Tabla Impacto'!$C$14,K58='Tabla Impacto'!$D$14),"Mayor",IF(OR(K58='Tabla Impacto'!$C$15,K58='Tabla Impacto'!$D$15),"Catastrófico","")))))</f>
        <v/>
      </c>
      <c r="M58" s="212" t="str">
        <f>IF(L58="","",IF(L58="Leve",0.2,IF(L58="Menor",0.4,IF(L58="Moderado",0.6,IF(L58="Mayor",0.8,IF(L58="Catastrófico",1,))))))</f>
        <v/>
      </c>
      <c r="N58" s="209"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IF(NOT(ISERROR(MATCH(J64,'Tabla Impacto'!$B$221:$B$223,0))),'Tabla Impacto'!$F$223&amp;"Por favor no seleccionar los criterios de impacto(Afectación Económica o presupuestal y Pérdida Reputacional)",J64)</f>
        <v>0</v>
      </c>
      <c r="L64" s="224" t="str">
        <f>IF(OR(K64='Tabla Impacto'!$C$11,K64='Tabla Impacto'!$D$11),"Leve",IF(OR(K64='Tabla Impacto'!$C$12,K64='Tabla Impacto'!$D$12),"Menor",IF(OR(K64='Tabla Impacto'!$C$13,K64='Tabla Impacto'!$D$13),"Moderado",IF(OR(K64='Tabla Impacto'!$C$14,K64='Tabla Impacto'!$D$14),"Mayor",IF(OR(K64='Tabla Impacto'!$C$15,K64='Tabla Impacto'!$D$15),"Catastrófico","")))))</f>
        <v/>
      </c>
      <c r="M64" s="212" t="str">
        <f>IF(L64="","",IF(L64="Leve",0.2,IF(L64="Menor",0.4,IF(L64="Moderado",0.6,IF(L64="Mayor",0.8,IF(L64="Catastrófico",1,))))))</f>
        <v/>
      </c>
      <c r="N64" s="209"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5">
    <mergeCell ref="A6:B6"/>
    <mergeCell ref="C6:N6"/>
    <mergeCell ref="A7:G7"/>
    <mergeCell ref="H7:N7"/>
    <mergeCell ref="O7:W7"/>
    <mergeCell ref="X7:AD7"/>
    <mergeCell ref="A1:AJ2"/>
    <mergeCell ref="A4:B4"/>
    <mergeCell ref="C4:N4"/>
    <mergeCell ref="O4:Q4"/>
    <mergeCell ref="A5:B5"/>
    <mergeCell ref="C5:N5"/>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B8:AB9"/>
    <mergeCell ref="AC8:AC9"/>
    <mergeCell ref="P8:P9"/>
    <mergeCell ref="Q8:Q9"/>
    <mergeCell ref="R8:W8"/>
    <mergeCell ref="X8:X9"/>
    <mergeCell ref="Y8:Y9"/>
    <mergeCell ref="Z8:Z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C46:C51"/>
    <mergeCell ref="D46:D51"/>
    <mergeCell ref="E46:E51"/>
    <mergeCell ref="F46:F51"/>
    <mergeCell ref="I40:I45"/>
    <mergeCell ref="J40:J45"/>
    <mergeCell ref="K40:K45"/>
    <mergeCell ref="L40:L45"/>
    <mergeCell ref="M40:M45"/>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B70:AJ70"/>
    <mergeCell ref="I64:I69"/>
    <mergeCell ref="J64:J69"/>
    <mergeCell ref="K64:K69"/>
    <mergeCell ref="L64:L69"/>
    <mergeCell ref="M64:M69"/>
    <mergeCell ref="N64:N69"/>
    <mergeCell ref="M58:M63"/>
    <mergeCell ref="N58:N63"/>
    <mergeCell ref="I58:I63"/>
    <mergeCell ref="J58:J63"/>
    <mergeCell ref="K58:K63"/>
    <mergeCell ref="L58:L63"/>
  </mergeCells>
  <conditionalFormatting sqref="H10 H16">
    <cfRule type="cellIs" dxfId="944" priority="105" operator="equal">
      <formula>"Muy Baja"</formula>
    </cfRule>
    <cfRule type="cellIs" dxfId="943" priority="101" operator="equal">
      <formula>"Muy Alta"</formula>
    </cfRule>
    <cfRule type="cellIs" dxfId="942" priority="104" operator="equal">
      <formula>"Baja"</formula>
    </cfRule>
    <cfRule type="cellIs" dxfId="941" priority="103" operator="equal">
      <formula>"Media"</formula>
    </cfRule>
    <cfRule type="cellIs" dxfId="940" priority="102" operator="equal">
      <formula>"Alta"</formula>
    </cfRule>
  </conditionalFormatting>
  <conditionalFormatting sqref="H22">
    <cfRule type="cellIs" dxfId="939" priority="84" operator="equal">
      <formula>"Alta"</formula>
    </cfRule>
    <cfRule type="cellIs" dxfId="938" priority="87" operator="equal">
      <formula>"Muy Baja"</formula>
    </cfRule>
    <cfRule type="cellIs" dxfId="937" priority="83" operator="equal">
      <formula>"Muy Alta"</formula>
    </cfRule>
    <cfRule type="cellIs" dxfId="936" priority="86" operator="equal">
      <formula>"Baja"</formula>
    </cfRule>
    <cfRule type="cellIs" dxfId="935" priority="85" operator="equal">
      <formula>"Media"</formula>
    </cfRule>
  </conditionalFormatting>
  <conditionalFormatting sqref="H28">
    <cfRule type="cellIs" dxfId="934" priority="78" operator="equal">
      <formula>"Muy Baja"</formula>
    </cfRule>
    <cfRule type="cellIs" dxfId="933" priority="76" operator="equal">
      <formula>"Media"</formula>
    </cfRule>
    <cfRule type="cellIs" dxfId="932" priority="74" operator="equal">
      <formula>"Muy Alta"</formula>
    </cfRule>
    <cfRule type="cellIs" dxfId="931" priority="75" operator="equal">
      <formula>"Alta"</formula>
    </cfRule>
    <cfRule type="cellIs" dxfId="930" priority="77" operator="equal">
      <formula>"Baja"</formula>
    </cfRule>
  </conditionalFormatting>
  <conditionalFormatting sqref="H34">
    <cfRule type="cellIs" dxfId="929" priority="66" operator="equal">
      <formula>"Alta"</formula>
    </cfRule>
    <cfRule type="cellIs" dxfId="928" priority="65" operator="equal">
      <formula>"Muy Alta"</formula>
    </cfRule>
    <cfRule type="cellIs" dxfId="927" priority="67" operator="equal">
      <formula>"Media"</formula>
    </cfRule>
    <cfRule type="cellIs" dxfId="926" priority="68" operator="equal">
      <formula>"Baja"</formula>
    </cfRule>
    <cfRule type="cellIs" dxfId="925" priority="69" operator="equal">
      <formula>"Muy Baja"</formula>
    </cfRule>
  </conditionalFormatting>
  <conditionalFormatting sqref="H40">
    <cfRule type="cellIs" dxfId="924" priority="56" operator="equal">
      <formula>"Muy Alta"</formula>
    </cfRule>
    <cfRule type="cellIs" dxfId="923" priority="58" operator="equal">
      <formula>"Media"</formula>
    </cfRule>
    <cfRule type="cellIs" dxfId="922" priority="60" operator="equal">
      <formula>"Muy Baja"</formula>
    </cfRule>
    <cfRule type="cellIs" dxfId="921" priority="59" operator="equal">
      <formula>"Baja"</formula>
    </cfRule>
    <cfRule type="cellIs" dxfId="920" priority="57" operator="equal">
      <formula>"Alta"</formula>
    </cfRule>
  </conditionalFormatting>
  <conditionalFormatting sqref="H46">
    <cfRule type="cellIs" dxfId="919" priority="51" operator="equal">
      <formula>"Muy Baja"</formula>
    </cfRule>
    <cfRule type="cellIs" dxfId="918" priority="47" operator="equal">
      <formula>"Muy Alta"</formula>
    </cfRule>
    <cfRule type="cellIs" dxfId="917" priority="48" operator="equal">
      <formula>"Alta"</formula>
    </cfRule>
    <cfRule type="cellIs" dxfId="916" priority="49" operator="equal">
      <formula>"Media"</formula>
    </cfRule>
    <cfRule type="cellIs" dxfId="915" priority="50" operator="equal">
      <formula>"Baja"</formula>
    </cfRule>
  </conditionalFormatting>
  <conditionalFormatting sqref="H52">
    <cfRule type="cellIs" dxfId="914" priority="38" operator="equal">
      <formula>"Muy Alta"</formula>
    </cfRule>
    <cfRule type="cellIs" dxfId="913" priority="40" operator="equal">
      <formula>"Media"</formula>
    </cfRule>
    <cfRule type="cellIs" dxfId="912" priority="41" operator="equal">
      <formula>"Baja"</formula>
    </cfRule>
    <cfRule type="cellIs" dxfId="911" priority="42" operator="equal">
      <formula>"Muy Baja"</formula>
    </cfRule>
    <cfRule type="cellIs" dxfId="910" priority="39" operator="equal">
      <formula>"Alta"</formula>
    </cfRule>
  </conditionalFormatting>
  <conditionalFormatting sqref="H58">
    <cfRule type="cellIs" dxfId="909" priority="32" operator="equal">
      <formula>"Baja"</formula>
    </cfRule>
    <cfRule type="cellIs" dxfId="908" priority="29" operator="equal">
      <formula>"Muy Alta"</formula>
    </cfRule>
    <cfRule type="cellIs" dxfId="907" priority="30" operator="equal">
      <formula>"Alta"</formula>
    </cfRule>
    <cfRule type="cellIs" dxfId="906" priority="31" operator="equal">
      <formula>"Media"</formula>
    </cfRule>
    <cfRule type="cellIs" dxfId="905" priority="33" operator="equal">
      <formula>"Muy Baja"</formula>
    </cfRule>
  </conditionalFormatting>
  <conditionalFormatting sqref="H64">
    <cfRule type="cellIs" dxfId="904" priority="24" operator="equal">
      <formula>"Muy Baja"</formula>
    </cfRule>
    <cfRule type="cellIs" dxfId="903" priority="20" operator="equal">
      <formula>"Muy Alta"</formula>
    </cfRule>
    <cfRule type="cellIs" dxfId="902" priority="23" operator="equal">
      <formula>"Baja"</formula>
    </cfRule>
    <cfRule type="cellIs" dxfId="901" priority="22" operator="equal">
      <formula>"Media"</formula>
    </cfRule>
    <cfRule type="cellIs" dxfId="900" priority="21" operator="equal">
      <formula>"Alta"</formula>
    </cfRule>
  </conditionalFormatting>
  <conditionalFormatting sqref="K10:K69">
    <cfRule type="containsText" dxfId="899" priority="1" operator="containsText" text="❌">
      <formula>NOT(ISERROR(SEARCH("❌",K10)))</formula>
    </cfRule>
  </conditionalFormatting>
  <conditionalFormatting sqref="L10 L16 L22 L28 L34 L40 L46 L52 L58 L64">
    <cfRule type="cellIs" dxfId="898" priority="100" operator="equal">
      <formula>"Leve"</formula>
    </cfRule>
    <cfRule type="cellIs" dxfId="897" priority="96" operator="equal">
      <formula>"Catastrófico"</formula>
    </cfRule>
    <cfRule type="cellIs" dxfId="896" priority="97" operator="equal">
      <formula>"Mayor"</formula>
    </cfRule>
    <cfRule type="cellIs" dxfId="895" priority="98" operator="equal">
      <formula>"Moderado"</formula>
    </cfRule>
    <cfRule type="cellIs" dxfId="894" priority="99" operator="equal">
      <formula>"Menor"</formula>
    </cfRule>
  </conditionalFormatting>
  <conditionalFormatting sqref="N10">
    <cfRule type="cellIs" dxfId="893" priority="95" operator="equal">
      <formula>"Bajo"</formula>
    </cfRule>
    <cfRule type="cellIs" dxfId="892" priority="92" operator="equal">
      <formula>"Extremo"</formula>
    </cfRule>
    <cfRule type="cellIs" dxfId="891" priority="93" operator="equal">
      <formula>"Alto"</formula>
    </cfRule>
    <cfRule type="cellIs" dxfId="890" priority="94" operator="equal">
      <formula>"Moderado"</formula>
    </cfRule>
  </conditionalFormatting>
  <conditionalFormatting sqref="N16">
    <cfRule type="cellIs" dxfId="889" priority="88" operator="equal">
      <formula>"Extremo"</formula>
    </cfRule>
    <cfRule type="cellIs" dxfId="888" priority="91" operator="equal">
      <formula>"Bajo"</formula>
    </cfRule>
    <cfRule type="cellIs" dxfId="887" priority="90" operator="equal">
      <formula>"Moderado"</formula>
    </cfRule>
    <cfRule type="cellIs" dxfId="886" priority="89" operator="equal">
      <formula>"Alto"</formula>
    </cfRule>
  </conditionalFormatting>
  <conditionalFormatting sqref="N22">
    <cfRule type="cellIs" dxfId="885" priority="82" operator="equal">
      <formula>"Bajo"</formula>
    </cfRule>
    <cfRule type="cellIs" dxfId="884" priority="79" operator="equal">
      <formula>"Extremo"</formula>
    </cfRule>
    <cfRule type="cellIs" dxfId="883" priority="80" operator="equal">
      <formula>"Alto"</formula>
    </cfRule>
    <cfRule type="cellIs" dxfId="882" priority="81" operator="equal">
      <formula>"Moderado"</formula>
    </cfRule>
  </conditionalFormatting>
  <conditionalFormatting sqref="N28">
    <cfRule type="cellIs" dxfId="881" priority="70" operator="equal">
      <formula>"Extremo"</formula>
    </cfRule>
    <cfRule type="cellIs" dxfId="880" priority="71" operator="equal">
      <formula>"Alto"</formula>
    </cfRule>
    <cfRule type="cellIs" dxfId="879" priority="72" operator="equal">
      <formula>"Moderado"</formula>
    </cfRule>
    <cfRule type="cellIs" dxfId="878" priority="73" operator="equal">
      <formula>"Bajo"</formula>
    </cfRule>
  </conditionalFormatting>
  <conditionalFormatting sqref="N34">
    <cfRule type="cellIs" dxfId="877" priority="62" operator="equal">
      <formula>"Alto"</formula>
    </cfRule>
    <cfRule type="cellIs" dxfId="876" priority="61" operator="equal">
      <formula>"Extremo"</formula>
    </cfRule>
    <cfRule type="cellIs" dxfId="875" priority="63" operator="equal">
      <formula>"Moderado"</formula>
    </cfRule>
    <cfRule type="cellIs" dxfId="874" priority="64" operator="equal">
      <formula>"Bajo"</formula>
    </cfRule>
  </conditionalFormatting>
  <conditionalFormatting sqref="N40">
    <cfRule type="cellIs" dxfId="873" priority="54" operator="equal">
      <formula>"Moderado"</formula>
    </cfRule>
    <cfRule type="cellIs" dxfId="872" priority="53" operator="equal">
      <formula>"Alto"</formula>
    </cfRule>
    <cfRule type="cellIs" dxfId="871" priority="55" operator="equal">
      <formula>"Bajo"</formula>
    </cfRule>
    <cfRule type="cellIs" dxfId="870" priority="52" operator="equal">
      <formula>"Extremo"</formula>
    </cfRule>
  </conditionalFormatting>
  <conditionalFormatting sqref="N46">
    <cfRule type="cellIs" dxfId="869" priority="46" operator="equal">
      <formula>"Bajo"</formula>
    </cfRule>
    <cfRule type="cellIs" dxfId="868" priority="45" operator="equal">
      <formula>"Moderado"</formula>
    </cfRule>
    <cfRule type="cellIs" dxfId="867" priority="44" operator="equal">
      <formula>"Alto"</formula>
    </cfRule>
    <cfRule type="cellIs" dxfId="866" priority="43" operator="equal">
      <formula>"Extremo"</formula>
    </cfRule>
  </conditionalFormatting>
  <conditionalFormatting sqref="N52">
    <cfRule type="cellIs" dxfId="865" priority="34" operator="equal">
      <formula>"Extremo"</formula>
    </cfRule>
    <cfRule type="cellIs" dxfId="864" priority="35" operator="equal">
      <formula>"Alto"</formula>
    </cfRule>
    <cfRule type="cellIs" dxfId="863" priority="37" operator="equal">
      <formula>"Bajo"</formula>
    </cfRule>
    <cfRule type="cellIs" dxfId="862" priority="36" operator="equal">
      <formula>"Moderado"</formula>
    </cfRule>
  </conditionalFormatting>
  <conditionalFormatting sqref="N58">
    <cfRule type="cellIs" dxfId="861" priority="25" operator="equal">
      <formula>"Extremo"</formula>
    </cfRule>
    <cfRule type="cellIs" dxfId="860" priority="26" operator="equal">
      <formula>"Alto"</formula>
    </cfRule>
    <cfRule type="cellIs" dxfId="859" priority="28" operator="equal">
      <formula>"Bajo"</formula>
    </cfRule>
    <cfRule type="cellIs" dxfId="858" priority="27" operator="equal">
      <formula>"Moderado"</formula>
    </cfRule>
  </conditionalFormatting>
  <conditionalFormatting sqref="N64">
    <cfRule type="cellIs" dxfId="857" priority="16" operator="equal">
      <formula>"Extremo"</formula>
    </cfRule>
    <cfRule type="cellIs" dxfId="856" priority="19" operator="equal">
      <formula>"Bajo"</formula>
    </cfRule>
    <cfRule type="cellIs" dxfId="855" priority="18" operator="equal">
      <formula>"Moderado"</formula>
    </cfRule>
    <cfRule type="cellIs" dxfId="854" priority="17" operator="equal">
      <formula>"Alto"</formula>
    </cfRule>
  </conditionalFormatting>
  <conditionalFormatting sqref="Y10:Y69">
    <cfRule type="cellIs" dxfId="853" priority="15" operator="equal">
      <formula>"Muy Baja"</formula>
    </cfRule>
    <cfRule type="cellIs" dxfId="852" priority="13" operator="equal">
      <formula>"Media"</formula>
    </cfRule>
    <cfRule type="cellIs" dxfId="851" priority="12" operator="equal">
      <formula>"Alta"</formula>
    </cfRule>
    <cfRule type="cellIs" dxfId="850" priority="11" operator="equal">
      <formula>"Muy Alta"</formula>
    </cfRule>
    <cfRule type="cellIs" dxfId="849" priority="14" operator="equal">
      <formula>"Baja"</formula>
    </cfRule>
  </conditionalFormatting>
  <conditionalFormatting sqref="AA10:AA69">
    <cfRule type="cellIs" dxfId="848" priority="10" operator="equal">
      <formula>"Leve"</formula>
    </cfRule>
    <cfRule type="cellIs" dxfId="847" priority="9" operator="equal">
      <formula>"Menor"</formula>
    </cfRule>
    <cfRule type="cellIs" dxfId="846" priority="7" operator="equal">
      <formula>"Mayor"</formula>
    </cfRule>
    <cfRule type="cellIs" dxfId="845" priority="6" operator="equal">
      <formula>"Catastrófico"</formula>
    </cfRule>
    <cfRule type="cellIs" dxfId="844" priority="8" operator="equal">
      <formula>"Moderado"</formula>
    </cfRule>
  </conditionalFormatting>
  <conditionalFormatting sqref="AC10:AC69">
    <cfRule type="cellIs" dxfId="843" priority="2" operator="equal">
      <formula>"Extremo"</formula>
    </cfRule>
    <cfRule type="cellIs" dxfId="842" priority="5" operator="equal">
      <formula>"Bajo"</formula>
    </cfRule>
    <cfRule type="cellIs" dxfId="841" priority="4" operator="equal">
      <formula>"Moderado"</formula>
    </cfRule>
    <cfRule type="cellIs" dxfId="840"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0000000-0002-0000-0600-000000000000}">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0000000-0002-0000-0600-000001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600-000002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600-000003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600-000004000000}">
          <x14:formula1>
            <xm:f>IF(OR(AD10='Opciones Tratamiento'!$B$2,AD10='Opciones Tratamiento'!$B$3,AD10='Opciones Tratamiento'!$B$4),ISBLANK(AD10),ISTEXT(AD10))</xm:f>
          </x14:formula1>
          <xm:sqref>AE10:AE69</xm:sqref>
        </x14:dataValidation>
        <x14:dataValidation type="list" allowBlank="1" showInputMessage="1" showErrorMessage="1" xr:uid="{00000000-0002-0000-0600-000005000000}">
          <x14:formula1>
            <xm:f>'Tabla Impacto'!$F$210:$F$221</xm:f>
          </x14:formula1>
          <xm:sqref>J10:J69</xm:sqref>
        </x14:dataValidation>
        <x14:dataValidation type="list" allowBlank="1" showInputMessage="1" showErrorMessage="1" xr:uid="{00000000-0002-0000-0600-000006000000}">
          <x14:formula1>
            <xm:f>'Opciones Tratamiento'!$B$2:$B$5</xm:f>
          </x14:formula1>
          <xm:sqref>AD10:AD69</xm:sqref>
        </x14:dataValidation>
        <x14:dataValidation type="list" allowBlank="1" showInputMessage="1" showErrorMessage="1" xr:uid="{00000000-0002-0000-0600-000007000000}">
          <x14:formula1>
            <xm:f>'Opciones Tratamiento'!$E$2:$E$4</xm:f>
          </x14:formula1>
          <xm:sqref>B10:B69</xm:sqref>
        </x14:dataValidation>
        <x14:dataValidation type="list" allowBlank="1" showInputMessage="1" showErrorMessage="1" xr:uid="{00000000-0002-0000-0600-000008000000}">
          <x14:formula1>
            <xm:f>'Opciones Tratamiento'!$B$13:$B$19</xm:f>
          </x14:formula1>
          <xm:sqref>F10:F69</xm:sqref>
        </x14:dataValidation>
        <x14:dataValidation type="list" allowBlank="1" showInputMessage="1" showErrorMessage="1" xr:uid="{00000000-0002-0000-0600-000009000000}">
          <x14:formula1>
            <xm:f>'Tabla Valoración controles'!$D$13:$D$14</xm:f>
          </x14:formula1>
          <xm:sqref>W10:W69</xm:sqref>
        </x14:dataValidation>
        <x14:dataValidation type="list" allowBlank="1" showInputMessage="1" showErrorMessage="1" xr:uid="{00000000-0002-0000-0600-00000A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600-00000B000000}">
          <x14:formula1>
            <xm:f>'Tabla Valoración controles'!$D$11:$D$12</xm:f>
          </x14:formula1>
          <xm:sqref>V10:V69</xm:sqref>
        </x14:dataValidation>
        <x14:dataValidation type="list" allowBlank="1" showInputMessage="1" showErrorMessage="1" xr:uid="{00000000-0002-0000-0600-00000C000000}">
          <x14:formula1>
            <xm:f>'Tabla Valoración controles'!$D$9:$D$10</xm:f>
          </x14:formula1>
          <xm:sqref>U10:U69</xm:sqref>
        </x14:dataValidation>
        <x14:dataValidation type="list" allowBlank="1" showInputMessage="1" showErrorMessage="1" xr:uid="{00000000-0002-0000-0600-00000D000000}">
          <x14:formula1>
            <xm:f>'Tabla Valoración controles'!$D$7:$D$8</xm:f>
          </x14:formula1>
          <xm:sqref>S10:S69</xm:sqref>
        </x14:dataValidation>
        <x14:dataValidation type="list" allowBlank="1" showInputMessage="1" showErrorMessage="1" xr:uid="{00000000-0002-0000-0600-00000E000000}">
          <x14:formula1>
            <xm:f>'Tabla Valoración controles'!$D$4:$D$6</xm:f>
          </x14:formula1>
          <xm:sqref>R10:R69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BP72"/>
  <sheetViews>
    <sheetView topLeftCell="J5" zoomScale="59" zoomScaleNormal="59" workbookViewId="0">
      <selection activeCell="AG10" sqref="AG10:AH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337</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336</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338</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134</v>
      </c>
      <c r="C10" s="230" t="s">
        <v>267</v>
      </c>
      <c r="D10" s="218" t="s">
        <v>231</v>
      </c>
      <c r="E10" s="230" t="s">
        <v>268</v>
      </c>
      <c r="F10" s="218" t="s">
        <v>123</v>
      </c>
      <c r="G10" s="221">
        <v>24</v>
      </c>
      <c r="H10" s="224" t="str">
        <f>IF(G10&lt;=0,"",IF(G10&lt;=2,"Muy Baja",IF(G10&lt;=24,"Baja",IF(G10&lt;=500,"Media",IF(G10&lt;=5000,"Alta","Muy Alta")))))</f>
        <v>Baja</v>
      </c>
      <c r="I10" s="212">
        <f>IF(H10="","",IF(H10="Muy Baja",0.2,IF(H10="Baja",0.4,IF(H10="Media",0.6,IF(H10="Alta",0.8,IF(H10="Muy Alta",1,))))))</f>
        <v>0.4</v>
      </c>
      <c r="J10" s="227" t="s">
        <v>154</v>
      </c>
      <c r="K10" s="212" t="str">
        <f>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224" t="str">
        <f>IF(OR(K10='Tabla Impacto'!$C$11,K10='Tabla Impacto'!$D$11),"Leve",IF(OR(K10='Tabla Impacto'!$C$12,K10='Tabla Impacto'!$D$12),"Menor",IF(OR(K10='Tabla Impacto'!$C$13,K10='Tabla Impacto'!$D$13),"Moderado",IF(OR(K10='Tabla Impacto'!$C$14,K10='Tabla Impacto'!$D$14),"Mayor",IF(OR(K10='Tabla Impacto'!$C$15,K10='Tabla Impacto'!$D$15),"Catastrófico","")))))</f>
        <v>Menor</v>
      </c>
      <c r="M10" s="212">
        <f>IF(L10="","",IF(L10="Leve",0.2,IF(L10="Menor",0.4,IF(L10="Moderado",0.6,IF(L10="Mayor",0.8,IF(L10="Catastrófico",1,))))))</f>
        <v>0.4</v>
      </c>
      <c r="N10" s="209"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271</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IFERROR(IF(AB10="","",IF(AB10&lt;=0.2,"Leve",IF(AB10&lt;=0.4,"Menor",IF(AB10&lt;=0.6,"Moderado",IF(AB10&lt;=0.8,"Mayor","Catastrófico"))))),"")</f>
        <v>Menor</v>
      </c>
      <c r="AB10" s="130">
        <f>IFERROR(IF(Q10="Impacto",(M10-(+M10*T10)),IF(Q10="Probabilidad",M10,"")),"")</f>
        <v>0.4</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269</v>
      </c>
      <c r="AF10" s="133" t="s">
        <v>270</v>
      </c>
      <c r="AG10" s="135">
        <v>46022</v>
      </c>
      <c r="AH10" s="135">
        <v>45783</v>
      </c>
      <c r="AI10" s="133" t="s">
        <v>360</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31"/>
      <c r="D11" s="219"/>
      <c r="E11" s="231"/>
      <c r="F11" s="219"/>
      <c r="G11" s="222"/>
      <c r="H11" s="225"/>
      <c r="I11" s="213"/>
      <c r="J11" s="228"/>
      <c r="K11" s="213">
        <f>IF(NOT(ISERROR(MATCH(J11,_xlfn.ANCHORARRAY(E22),0))),I24&amp;"Por favor no seleccionar los criterios de impacto",J11)</f>
        <v>0</v>
      </c>
      <c r="L11" s="225"/>
      <c r="M11" s="213"/>
      <c r="N11" s="210"/>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31"/>
      <c r="D12" s="219"/>
      <c r="E12" s="231"/>
      <c r="F12" s="219"/>
      <c r="G12" s="222"/>
      <c r="H12" s="225"/>
      <c r="I12" s="213"/>
      <c r="J12" s="228"/>
      <c r="K12" s="213">
        <f>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31"/>
      <c r="D13" s="219"/>
      <c r="E13" s="231"/>
      <c r="F13" s="219"/>
      <c r="G13" s="222"/>
      <c r="H13" s="225"/>
      <c r="I13" s="213"/>
      <c r="J13" s="228"/>
      <c r="K13" s="213">
        <f>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31"/>
      <c r="D14" s="219"/>
      <c r="E14" s="231"/>
      <c r="F14" s="219"/>
      <c r="G14" s="222"/>
      <c r="H14" s="225"/>
      <c r="I14" s="213"/>
      <c r="J14" s="228"/>
      <c r="K14" s="213">
        <f>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32"/>
      <c r="D15" s="220"/>
      <c r="E15" s="232"/>
      <c r="F15" s="220"/>
      <c r="G15" s="223"/>
      <c r="H15" s="226"/>
      <c r="I15" s="214"/>
      <c r="J15" s="229"/>
      <c r="K15" s="214">
        <f>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18"/>
      <c r="E16" s="230"/>
      <c r="F16" s="218"/>
      <c r="G16" s="221"/>
      <c r="H16" s="224" t="str">
        <f>IF(G16&lt;=0,"",IF(G16&lt;=2,"Muy Baja",IF(G16&lt;=24,"Baja",IF(G16&lt;=500,"Media",IF(G16&lt;=5000,"Alta","Muy Alta")))))</f>
        <v/>
      </c>
      <c r="I16" s="212" t="str">
        <f>IF(H16="","",IF(H16="Muy Baja",0.2,IF(H16="Baja",0.4,IF(H16="Media",0.6,IF(H16="Alta",0.8,IF(H16="Muy Alta",1,))))))</f>
        <v/>
      </c>
      <c r="J16" s="227"/>
      <c r="K16" s="212">
        <f>IF(NOT(ISERROR(MATCH(J16,'Tabla Impacto'!$B$221:$B$223,0))),'Tabla Impacto'!$F$223&amp;"Por favor no seleccionar los criterios de impacto(Afectación Económica o presupuestal y Pérdida Reputacional)",J16)</f>
        <v>0</v>
      </c>
      <c r="L16" s="224" t="str">
        <f>IF(OR(K16='Tabla Impacto'!$C$11,K16='Tabla Impacto'!$D$11),"Leve",IF(OR(K16='Tabla Impacto'!$C$12,K16='Tabla Impacto'!$D$12),"Menor",IF(OR(K16='Tabla Impacto'!$C$13,K16='Tabla Impacto'!$D$13),"Moderado",IF(OR(K16='Tabla Impacto'!$C$14,K16='Tabla Impacto'!$D$14),"Mayor",IF(OR(K16='Tabla Impacto'!$C$15,K16='Tabla Impacto'!$D$15),"Catastrófico","")))))</f>
        <v/>
      </c>
      <c r="M16" s="212" t="str">
        <f>IF(L16="","",IF(L16="Leve",0.2,IF(L16="Menor",0.4,IF(L16="Moderado",0.6,IF(L16="Mayor",0.8,IF(L16="Catastrófico",1,))))))</f>
        <v/>
      </c>
      <c r="N16" s="209"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19"/>
      <c r="E17" s="231"/>
      <c r="F17" s="219"/>
      <c r="G17" s="222"/>
      <c r="H17" s="225"/>
      <c r="I17" s="213"/>
      <c r="J17" s="228"/>
      <c r="K17" s="213">
        <f>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19"/>
      <c r="E18" s="231"/>
      <c r="F18" s="219"/>
      <c r="G18" s="222"/>
      <c r="H18" s="225"/>
      <c r="I18" s="213"/>
      <c r="J18" s="228"/>
      <c r="K18" s="213">
        <f>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19"/>
      <c r="E19" s="231"/>
      <c r="F19" s="219"/>
      <c r="G19" s="222"/>
      <c r="H19" s="225"/>
      <c r="I19" s="213"/>
      <c r="J19" s="228"/>
      <c r="K19" s="213">
        <f>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19"/>
      <c r="E20" s="231"/>
      <c r="F20" s="219"/>
      <c r="G20" s="222"/>
      <c r="H20" s="225"/>
      <c r="I20" s="213"/>
      <c r="J20" s="228"/>
      <c r="K20" s="213">
        <f>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20"/>
      <c r="E21" s="232"/>
      <c r="F21" s="220"/>
      <c r="G21" s="223"/>
      <c r="H21" s="226"/>
      <c r="I21" s="214"/>
      <c r="J21" s="229"/>
      <c r="K21" s="214">
        <f>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IF(NOT(ISERROR(MATCH(J22,'Tabla Impacto'!$B$221:$B$223,0))),'Tabla Impacto'!$F$223&amp;"Por favor no seleccionar los criterios de impacto(Afectación Económica o presupuestal y Pérdida Reputacional)",J22)</f>
        <v>0</v>
      </c>
      <c r="L22" s="224" t="str">
        <f>IF(OR(K22='Tabla Impacto'!$C$11,K22='Tabla Impacto'!$D$11),"Leve",IF(OR(K22='Tabla Impacto'!$C$12,K22='Tabla Impacto'!$D$12),"Menor",IF(OR(K22='Tabla Impacto'!$C$13,K22='Tabla Impacto'!$D$13),"Moderado",IF(OR(K22='Tabla Impacto'!$C$14,K22='Tabla Impacto'!$D$14),"Mayor",IF(OR(K22='Tabla Impacto'!$C$15,K22='Tabla Impacto'!$D$15),"Catastrófico","")))))</f>
        <v/>
      </c>
      <c r="M22" s="212" t="str">
        <f>IF(L22="","",IF(L22="Leve",0.2,IF(L22="Menor",0.4,IF(L22="Moderado",0.6,IF(L22="Mayor",0.8,IF(L22="Catastrófico",1,))))))</f>
        <v/>
      </c>
      <c r="N22" s="209"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IF(NOT(ISERROR(MATCH(J28,'Tabla Impacto'!$B$221:$B$223,0))),'Tabla Impacto'!$F$223&amp;"Por favor no seleccionar los criterios de impacto(Afectación Económica o presupuestal y Pérdida Reputacional)",J28)</f>
        <v>0</v>
      </c>
      <c r="L28" s="224" t="str">
        <f>IF(OR(K28='Tabla Impacto'!$C$11,K28='Tabla Impacto'!$D$11),"Leve",IF(OR(K28='Tabla Impacto'!$C$12,K28='Tabla Impacto'!$D$12),"Menor",IF(OR(K28='Tabla Impacto'!$C$13,K28='Tabla Impacto'!$D$13),"Moderado",IF(OR(K28='Tabla Impacto'!$C$14,K28='Tabla Impacto'!$D$14),"Mayor",IF(OR(K28='Tabla Impacto'!$C$15,K28='Tabla Impacto'!$D$15),"Catastrófico","")))))</f>
        <v/>
      </c>
      <c r="M28" s="212" t="str">
        <f>IF(L28="","",IF(L28="Leve",0.2,IF(L28="Menor",0.4,IF(L28="Moderado",0.6,IF(L28="Mayor",0.8,IF(L28="Catastrófico",1,))))))</f>
        <v/>
      </c>
      <c r="N28" s="209"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IF(NOT(ISERROR(MATCH(J34,'Tabla Impacto'!$B$221:$B$223,0))),'Tabla Impacto'!$F$223&amp;"Por favor no seleccionar los criterios de impacto(Afectación Económica o presupuestal y Pérdida Reputacional)",J34)</f>
        <v>0</v>
      </c>
      <c r="L34" s="224" t="str">
        <f>IF(OR(K34='Tabla Impacto'!$C$11,K34='Tabla Impacto'!$D$11),"Leve",IF(OR(K34='Tabla Impacto'!$C$12,K34='Tabla Impacto'!$D$12),"Menor",IF(OR(K34='Tabla Impacto'!$C$13,K34='Tabla Impacto'!$D$13),"Moderado",IF(OR(K34='Tabla Impacto'!$C$14,K34='Tabla Impacto'!$D$14),"Mayor",IF(OR(K34='Tabla Impacto'!$C$15,K34='Tabla Impacto'!$D$15),"Catastrófico","")))))</f>
        <v/>
      </c>
      <c r="M34" s="212" t="str">
        <f>IF(L34="","",IF(L34="Leve",0.2,IF(L34="Menor",0.4,IF(L34="Moderado",0.6,IF(L34="Mayor",0.8,IF(L34="Catastrófico",1,))))))</f>
        <v/>
      </c>
      <c r="N34" s="209"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IF(NOT(ISERROR(MATCH(J40,'Tabla Impacto'!$B$221:$B$223,0))),'Tabla Impacto'!$F$223&amp;"Por favor no seleccionar los criterios de impacto(Afectación Económica o presupuestal y Pérdida Reputacional)",J40)</f>
        <v>0</v>
      </c>
      <c r="L40" s="224" t="str">
        <f>IF(OR(K40='Tabla Impacto'!$C$11,K40='Tabla Impacto'!$D$11),"Leve",IF(OR(K40='Tabla Impacto'!$C$12,K40='Tabla Impacto'!$D$12),"Menor",IF(OR(K40='Tabla Impacto'!$C$13,K40='Tabla Impacto'!$D$13),"Moderado",IF(OR(K40='Tabla Impacto'!$C$14,K40='Tabla Impacto'!$D$14),"Mayor",IF(OR(K40='Tabla Impacto'!$C$15,K40='Tabla Impacto'!$D$15),"Catastrófico","")))))</f>
        <v/>
      </c>
      <c r="M40" s="212" t="str">
        <f>IF(L40="","",IF(L40="Leve",0.2,IF(L40="Menor",0.4,IF(L40="Moderado",0.6,IF(L40="Mayor",0.8,IF(L40="Catastrófico",1,))))))</f>
        <v/>
      </c>
      <c r="N40" s="209"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IF(NOT(ISERROR(MATCH(J46,'Tabla Impacto'!$B$221:$B$223,0))),'Tabla Impacto'!$F$223&amp;"Por favor no seleccionar los criterios de impacto(Afectación Económica o presupuestal y Pérdida Reputacional)",J46)</f>
        <v>0</v>
      </c>
      <c r="L46" s="224" t="str">
        <f>IF(OR(K46='Tabla Impacto'!$C$11,K46='Tabla Impacto'!$D$11),"Leve",IF(OR(K46='Tabla Impacto'!$C$12,K46='Tabla Impacto'!$D$12),"Menor",IF(OR(K46='Tabla Impacto'!$C$13,K46='Tabla Impacto'!$D$13),"Moderado",IF(OR(K46='Tabla Impacto'!$C$14,K46='Tabla Impacto'!$D$14),"Mayor",IF(OR(K46='Tabla Impacto'!$C$15,K46='Tabla Impacto'!$D$15),"Catastrófico","")))))</f>
        <v/>
      </c>
      <c r="M46" s="212" t="str">
        <f>IF(L46="","",IF(L46="Leve",0.2,IF(L46="Menor",0.4,IF(L46="Moderado",0.6,IF(L46="Mayor",0.8,IF(L46="Catastrófico",1,))))))</f>
        <v/>
      </c>
      <c r="N46" s="209"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IF(NOT(ISERROR(MATCH(J52,'Tabla Impacto'!$B$221:$B$223,0))),'Tabla Impacto'!$F$223&amp;"Por favor no seleccionar los criterios de impacto(Afectación Económica o presupuestal y Pérdida Reputacional)",J52)</f>
        <v>0</v>
      </c>
      <c r="L52" s="224" t="str">
        <f>IF(OR(K52='Tabla Impacto'!$C$11,K52='Tabla Impacto'!$D$11),"Leve",IF(OR(K52='Tabla Impacto'!$C$12,K52='Tabla Impacto'!$D$12),"Menor",IF(OR(K52='Tabla Impacto'!$C$13,K52='Tabla Impacto'!$D$13),"Moderado",IF(OR(K52='Tabla Impacto'!$C$14,K52='Tabla Impacto'!$D$14),"Mayor",IF(OR(K52='Tabla Impacto'!$C$15,K52='Tabla Impacto'!$D$15),"Catastrófico","")))))</f>
        <v/>
      </c>
      <c r="M52" s="212" t="str">
        <f>IF(L52="","",IF(L52="Leve",0.2,IF(L52="Menor",0.4,IF(L52="Moderado",0.6,IF(L52="Mayor",0.8,IF(L52="Catastrófico",1,))))))</f>
        <v/>
      </c>
      <c r="N52" s="209"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IF(NOT(ISERROR(MATCH(J58,'Tabla Impacto'!$B$221:$B$223,0))),'Tabla Impacto'!$F$223&amp;"Por favor no seleccionar los criterios de impacto(Afectación Económica o presupuestal y Pérdida Reputacional)",J58)</f>
        <v>0</v>
      </c>
      <c r="L58" s="224" t="str">
        <f>IF(OR(K58='Tabla Impacto'!$C$11,K58='Tabla Impacto'!$D$11),"Leve",IF(OR(K58='Tabla Impacto'!$C$12,K58='Tabla Impacto'!$D$12),"Menor",IF(OR(K58='Tabla Impacto'!$C$13,K58='Tabla Impacto'!$D$13),"Moderado",IF(OR(K58='Tabla Impacto'!$C$14,K58='Tabla Impacto'!$D$14),"Mayor",IF(OR(K58='Tabla Impacto'!$C$15,K58='Tabla Impacto'!$D$15),"Catastrófico","")))))</f>
        <v/>
      </c>
      <c r="M58" s="212" t="str">
        <f>IF(L58="","",IF(L58="Leve",0.2,IF(L58="Menor",0.4,IF(L58="Moderado",0.6,IF(L58="Mayor",0.8,IF(L58="Catastrófico",1,))))))</f>
        <v/>
      </c>
      <c r="N58" s="209"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IF(NOT(ISERROR(MATCH(J64,'Tabla Impacto'!$B$221:$B$223,0))),'Tabla Impacto'!$F$223&amp;"Por favor no seleccionar los criterios de impacto(Afectación Económica o presupuestal y Pérdida Reputacional)",J64)</f>
        <v>0</v>
      </c>
      <c r="L64" s="224" t="str">
        <f>IF(OR(K64='Tabla Impacto'!$C$11,K64='Tabla Impacto'!$D$11),"Leve",IF(OR(K64='Tabla Impacto'!$C$12,K64='Tabla Impacto'!$D$12),"Menor",IF(OR(K64='Tabla Impacto'!$C$13,K64='Tabla Impacto'!$D$13),"Moderado",IF(OR(K64='Tabla Impacto'!$C$14,K64='Tabla Impacto'!$D$14),"Mayor",IF(OR(K64='Tabla Impacto'!$C$15,K64='Tabla Impacto'!$D$15),"Catastrófico","")))))</f>
        <v/>
      </c>
      <c r="M64" s="212" t="str">
        <f>IF(L64="","",IF(L64="Leve",0.2,IF(L64="Menor",0.4,IF(L64="Moderado",0.6,IF(L64="Mayor",0.8,IF(L64="Catastrófico",1,))))))</f>
        <v/>
      </c>
      <c r="N64" s="209"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5">
    <mergeCell ref="A6:B6"/>
    <mergeCell ref="C6:N6"/>
    <mergeCell ref="A7:G7"/>
    <mergeCell ref="H7:N7"/>
    <mergeCell ref="O7:W7"/>
    <mergeCell ref="X7:AD7"/>
    <mergeCell ref="A1:AJ2"/>
    <mergeCell ref="A4:B4"/>
    <mergeCell ref="C4:N4"/>
    <mergeCell ref="O4:Q4"/>
    <mergeCell ref="A5:B5"/>
    <mergeCell ref="C5:N5"/>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B8:AB9"/>
    <mergeCell ref="AC8:AC9"/>
    <mergeCell ref="P8:P9"/>
    <mergeCell ref="Q8:Q9"/>
    <mergeCell ref="R8:W8"/>
    <mergeCell ref="X8:X9"/>
    <mergeCell ref="Y8:Y9"/>
    <mergeCell ref="Z8:Z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C46:C51"/>
    <mergeCell ref="D46:D51"/>
    <mergeCell ref="E46:E51"/>
    <mergeCell ref="F46:F51"/>
    <mergeCell ref="I40:I45"/>
    <mergeCell ref="J40:J45"/>
    <mergeCell ref="K40:K45"/>
    <mergeCell ref="L40:L45"/>
    <mergeCell ref="M40:M45"/>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B70:AJ70"/>
    <mergeCell ref="I64:I69"/>
    <mergeCell ref="J64:J69"/>
    <mergeCell ref="K64:K69"/>
    <mergeCell ref="L64:L69"/>
    <mergeCell ref="M64:M69"/>
    <mergeCell ref="N64:N69"/>
    <mergeCell ref="M58:M63"/>
    <mergeCell ref="N58:N63"/>
    <mergeCell ref="I58:I63"/>
    <mergeCell ref="J58:J63"/>
    <mergeCell ref="K58:K63"/>
    <mergeCell ref="L58:L63"/>
  </mergeCells>
  <conditionalFormatting sqref="H10 H16">
    <cfRule type="cellIs" dxfId="839" priority="105" operator="equal">
      <formula>"Muy Baja"</formula>
    </cfRule>
    <cfRule type="cellIs" dxfId="838" priority="101" operator="equal">
      <formula>"Muy Alta"</formula>
    </cfRule>
    <cfRule type="cellIs" dxfId="837" priority="104" operator="equal">
      <formula>"Baja"</formula>
    </cfRule>
    <cfRule type="cellIs" dxfId="836" priority="103" operator="equal">
      <formula>"Media"</formula>
    </cfRule>
    <cfRule type="cellIs" dxfId="835" priority="102" operator="equal">
      <formula>"Alta"</formula>
    </cfRule>
  </conditionalFormatting>
  <conditionalFormatting sqref="H22">
    <cfRule type="cellIs" dxfId="834" priority="84" operator="equal">
      <formula>"Alta"</formula>
    </cfRule>
    <cfRule type="cellIs" dxfId="833" priority="87" operator="equal">
      <formula>"Muy Baja"</formula>
    </cfRule>
    <cfRule type="cellIs" dxfId="832" priority="83" operator="equal">
      <formula>"Muy Alta"</formula>
    </cfRule>
    <cfRule type="cellIs" dxfId="831" priority="86" operator="equal">
      <formula>"Baja"</formula>
    </cfRule>
    <cfRule type="cellIs" dxfId="830" priority="85" operator="equal">
      <formula>"Media"</formula>
    </cfRule>
  </conditionalFormatting>
  <conditionalFormatting sqref="H28">
    <cfRule type="cellIs" dxfId="829" priority="78" operator="equal">
      <formula>"Muy Baja"</formula>
    </cfRule>
    <cfRule type="cellIs" dxfId="828" priority="76" operator="equal">
      <formula>"Media"</formula>
    </cfRule>
    <cfRule type="cellIs" dxfId="827" priority="74" operator="equal">
      <formula>"Muy Alta"</formula>
    </cfRule>
    <cfRule type="cellIs" dxfId="826" priority="75" operator="equal">
      <formula>"Alta"</formula>
    </cfRule>
    <cfRule type="cellIs" dxfId="825" priority="77" operator="equal">
      <formula>"Baja"</formula>
    </cfRule>
  </conditionalFormatting>
  <conditionalFormatting sqref="H34">
    <cfRule type="cellIs" dxfId="824" priority="66" operator="equal">
      <formula>"Alta"</formula>
    </cfRule>
    <cfRule type="cellIs" dxfId="823" priority="65" operator="equal">
      <formula>"Muy Alta"</formula>
    </cfRule>
    <cfRule type="cellIs" dxfId="822" priority="67" operator="equal">
      <formula>"Media"</formula>
    </cfRule>
    <cfRule type="cellIs" dxfId="821" priority="68" operator="equal">
      <formula>"Baja"</formula>
    </cfRule>
    <cfRule type="cellIs" dxfId="820" priority="69" operator="equal">
      <formula>"Muy Baja"</formula>
    </cfRule>
  </conditionalFormatting>
  <conditionalFormatting sqref="H40">
    <cfRule type="cellIs" dxfId="819" priority="56" operator="equal">
      <formula>"Muy Alta"</formula>
    </cfRule>
    <cfRule type="cellIs" dxfId="818" priority="58" operator="equal">
      <formula>"Media"</formula>
    </cfRule>
    <cfRule type="cellIs" dxfId="817" priority="60" operator="equal">
      <formula>"Muy Baja"</formula>
    </cfRule>
    <cfRule type="cellIs" dxfId="816" priority="59" operator="equal">
      <formula>"Baja"</formula>
    </cfRule>
    <cfRule type="cellIs" dxfId="815" priority="57" operator="equal">
      <formula>"Alta"</formula>
    </cfRule>
  </conditionalFormatting>
  <conditionalFormatting sqref="H46">
    <cfRule type="cellIs" dxfId="814" priority="51" operator="equal">
      <formula>"Muy Baja"</formula>
    </cfRule>
    <cfRule type="cellIs" dxfId="813" priority="47" operator="equal">
      <formula>"Muy Alta"</formula>
    </cfRule>
    <cfRule type="cellIs" dxfId="812" priority="48" operator="equal">
      <formula>"Alta"</formula>
    </cfRule>
    <cfRule type="cellIs" dxfId="811" priority="49" operator="equal">
      <formula>"Media"</formula>
    </cfRule>
    <cfRule type="cellIs" dxfId="810" priority="50" operator="equal">
      <formula>"Baja"</formula>
    </cfRule>
  </conditionalFormatting>
  <conditionalFormatting sqref="H52">
    <cfRule type="cellIs" dxfId="809" priority="38" operator="equal">
      <formula>"Muy Alta"</formula>
    </cfRule>
    <cfRule type="cellIs" dxfId="808" priority="40" operator="equal">
      <formula>"Media"</formula>
    </cfRule>
    <cfRule type="cellIs" dxfId="807" priority="41" operator="equal">
      <formula>"Baja"</formula>
    </cfRule>
    <cfRule type="cellIs" dxfId="806" priority="42" operator="equal">
      <formula>"Muy Baja"</formula>
    </cfRule>
    <cfRule type="cellIs" dxfId="805" priority="39" operator="equal">
      <formula>"Alta"</formula>
    </cfRule>
  </conditionalFormatting>
  <conditionalFormatting sqref="H58">
    <cfRule type="cellIs" dxfId="804" priority="32" operator="equal">
      <formula>"Baja"</formula>
    </cfRule>
    <cfRule type="cellIs" dxfId="803" priority="29" operator="equal">
      <formula>"Muy Alta"</formula>
    </cfRule>
    <cfRule type="cellIs" dxfId="802" priority="30" operator="equal">
      <formula>"Alta"</formula>
    </cfRule>
    <cfRule type="cellIs" dxfId="801" priority="31" operator="equal">
      <formula>"Media"</formula>
    </cfRule>
    <cfRule type="cellIs" dxfId="800" priority="33" operator="equal">
      <formula>"Muy Baja"</formula>
    </cfRule>
  </conditionalFormatting>
  <conditionalFormatting sqref="H64">
    <cfRule type="cellIs" dxfId="799" priority="24" operator="equal">
      <formula>"Muy Baja"</formula>
    </cfRule>
    <cfRule type="cellIs" dxfId="798" priority="20" operator="equal">
      <formula>"Muy Alta"</formula>
    </cfRule>
    <cfRule type="cellIs" dxfId="797" priority="23" operator="equal">
      <formula>"Baja"</formula>
    </cfRule>
    <cfRule type="cellIs" dxfId="796" priority="22" operator="equal">
      <formula>"Media"</formula>
    </cfRule>
    <cfRule type="cellIs" dxfId="795" priority="21" operator="equal">
      <formula>"Alta"</formula>
    </cfRule>
  </conditionalFormatting>
  <conditionalFormatting sqref="K10:K69">
    <cfRule type="containsText" dxfId="794" priority="1" operator="containsText" text="❌">
      <formula>NOT(ISERROR(SEARCH("❌",K10)))</formula>
    </cfRule>
  </conditionalFormatting>
  <conditionalFormatting sqref="L10 L16 L22 L28 L34 L40 L46 L52 L58 L64">
    <cfRule type="cellIs" dxfId="793" priority="100" operator="equal">
      <formula>"Leve"</formula>
    </cfRule>
    <cfRule type="cellIs" dxfId="792" priority="96" operator="equal">
      <formula>"Catastrófico"</formula>
    </cfRule>
    <cfRule type="cellIs" dxfId="791" priority="97" operator="equal">
      <formula>"Mayor"</formula>
    </cfRule>
    <cfRule type="cellIs" dxfId="790" priority="98" operator="equal">
      <formula>"Moderado"</formula>
    </cfRule>
    <cfRule type="cellIs" dxfId="789" priority="99" operator="equal">
      <formula>"Menor"</formula>
    </cfRule>
  </conditionalFormatting>
  <conditionalFormatting sqref="N10">
    <cfRule type="cellIs" dxfId="788" priority="95" operator="equal">
      <formula>"Bajo"</formula>
    </cfRule>
    <cfRule type="cellIs" dxfId="787" priority="92" operator="equal">
      <formula>"Extremo"</formula>
    </cfRule>
    <cfRule type="cellIs" dxfId="786" priority="93" operator="equal">
      <formula>"Alto"</formula>
    </cfRule>
    <cfRule type="cellIs" dxfId="785" priority="94" operator="equal">
      <formula>"Moderado"</formula>
    </cfRule>
  </conditionalFormatting>
  <conditionalFormatting sqref="N16">
    <cfRule type="cellIs" dxfId="784" priority="88" operator="equal">
      <formula>"Extremo"</formula>
    </cfRule>
    <cfRule type="cellIs" dxfId="783" priority="91" operator="equal">
      <formula>"Bajo"</formula>
    </cfRule>
    <cfRule type="cellIs" dxfId="782" priority="90" operator="equal">
      <formula>"Moderado"</formula>
    </cfRule>
    <cfRule type="cellIs" dxfId="781" priority="89" operator="equal">
      <formula>"Alto"</formula>
    </cfRule>
  </conditionalFormatting>
  <conditionalFormatting sqref="N22">
    <cfRule type="cellIs" dxfId="780" priority="82" operator="equal">
      <formula>"Bajo"</formula>
    </cfRule>
    <cfRule type="cellIs" dxfId="779" priority="79" operator="equal">
      <formula>"Extremo"</formula>
    </cfRule>
    <cfRule type="cellIs" dxfId="778" priority="80" operator="equal">
      <formula>"Alto"</formula>
    </cfRule>
    <cfRule type="cellIs" dxfId="777" priority="81" operator="equal">
      <formula>"Moderado"</formula>
    </cfRule>
  </conditionalFormatting>
  <conditionalFormatting sqref="N28">
    <cfRule type="cellIs" dxfId="776" priority="70" operator="equal">
      <formula>"Extremo"</formula>
    </cfRule>
    <cfRule type="cellIs" dxfId="775" priority="71" operator="equal">
      <formula>"Alto"</formula>
    </cfRule>
    <cfRule type="cellIs" dxfId="774" priority="72" operator="equal">
      <formula>"Moderado"</formula>
    </cfRule>
    <cfRule type="cellIs" dxfId="773" priority="73" operator="equal">
      <formula>"Bajo"</formula>
    </cfRule>
  </conditionalFormatting>
  <conditionalFormatting sqref="N34">
    <cfRule type="cellIs" dxfId="772" priority="62" operator="equal">
      <formula>"Alto"</formula>
    </cfRule>
    <cfRule type="cellIs" dxfId="771" priority="61" operator="equal">
      <formula>"Extremo"</formula>
    </cfRule>
    <cfRule type="cellIs" dxfId="770" priority="63" operator="equal">
      <formula>"Moderado"</formula>
    </cfRule>
    <cfRule type="cellIs" dxfId="769" priority="64" operator="equal">
      <formula>"Bajo"</formula>
    </cfRule>
  </conditionalFormatting>
  <conditionalFormatting sqref="N40">
    <cfRule type="cellIs" dxfId="768" priority="54" operator="equal">
      <formula>"Moderado"</formula>
    </cfRule>
    <cfRule type="cellIs" dxfId="767" priority="53" operator="equal">
      <formula>"Alto"</formula>
    </cfRule>
    <cfRule type="cellIs" dxfId="766" priority="55" operator="equal">
      <formula>"Bajo"</formula>
    </cfRule>
    <cfRule type="cellIs" dxfId="765" priority="52" operator="equal">
      <formula>"Extremo"</formula>
    </cfRule>
  </conditionalFormatting>
  <conditionalFormatting sqref="N46">
    <cfRule type="cellIs" dxfId="764" priority="46" operator="equal">
      <formula>"Bajo"</formula>
    </cfRule>
    <cfRule type="cellIs" dxfId="763" priority="45" operator="equal">
      <formula>"Moderado"</formula>
    </cfRule>
    <cfRule type="cellIs" dxfId="762" priority="44" operator="equal">
      <formula>"Alto"</formula>
    </cfRule>
    <cfRule type="cellIs" dxfId="761" priority="43" operator="equal">
      <formula>"Extremo"</formula>
    </cfRule>
  </conditionalFormatting>
  <conditionalFormatting sqref="N52">
    <cfRule type="cellIs" dxfId="760" priority="34" operator="equal">
      <formula>"Extremo"</formula>
    </cfRule>
    <cfRule type="cellIs" dxfId="759" priority="35" operator="equal">
      <formula>"Alto"</formula>
    </cfRule>
    <cfRule type="cellIs" dxfId="758" priority="37" operator="equal">
      <formula>"Bajo"</formula>
    </cfRule>
    <cfRule type="cellIs" dxfId="757" priority="36" operator="equal">
      <formula>"Moderado"</formula>
    </cfRule>
  </conditionalFormatting>
  <conditionalFormatting sqref="N58">
    <cfRule type="cellIs" dxfId="756" priority="25" operator="equal">
      <formula>"Extremo"</formula>
    </cfRule>
    <cfRule type="cellIs" dxfId="755" priority="26" operator="equal">
      <formula>"Alto"</formula>
    </cfRule>
    <cfRule type="cellIs" dxfId="754" priority="28" operator="equal">
      <formula>"Bajo"</formula>
    </cfRule>
    <cfRule type="cellIs" dxfId="753" priority="27" operator="equal">
      <formula>"Moderado"</formula>
    </cfRule>
  </conditionalFormatting>
  <conditionalFormatting sqref="N64">
    <cfRule type="cellIs" dxfId="752" priority="16" operator="equal">
      <formula>"Extremo"</formula>
    </cfRule>
    <cfRule type="cellIs" dxfId="751" priority="19" operator="equal">
      <formula>"Bajo"</formula>
    </cfRule>
    <cfRule type="cellIs" dxfId="750" priority="18" operator="equal">
      <formula>"Moderado"</formula>
    </cfRule>
    <cfRule type="cellIs" dxfId="749" priority="17" operator="equal">
      <formula>"Alto"</formula>
    </cfRule>
  </conditionalFormatting>
  <conditionalFormatting sqref="Y10:Y69">
    <cfRule type="cellIs" dxfId="748" priority="15" operator="equal">
      <formula>"Muy Baja"</formula>
    </cfRule>
    <cfRule type="cellIs" dxfId="747" priority="13" operator="equal">
      <formula>"Media"</formula>
    </cfRule>
    <cfRule type="cellIs" dxfId="746" priority="12" operator="equal">
      <formula>"Alta"</formula>
    </cfRule>
    <cfRule type="cellIs" dxfId="745" priority="11" operator="equal">
      <formula>"Muy Alta"</formula>
    </cfRule>
    <cfRule type="cellIs" dxfId="744" priority="14" operator="equal">
      <formula>"Baja"</formula>
    </cfRule>
  </conditionalFormatting>
  <conditionalFormatting sqref="AA10:AA69">
    <cfRule type="cellIs" dxfId="743" priority="10" operator="equal">
      <formula>"Leve"</formula>
    </cfRule>
    <cfRule type="cellIs" dxfId="742" priority="9" operator="equal">
      <formula>"Menor"</formula>
    </cfRule>
    <cfRule type="cellIs" dxfId="741" priority="7" operator="equal">
      <formula>"Mayor"</formula>
    </cfRule>
    <cfRule type="cellIs" dxfId="740" priority="6" operator="equal">
      <formula>"Catastrófico"</formula>
    </cfRule>
    <cfRule type="cellIs" dxfId="739" priority="8" operator="equal">
      <formula>"Moderado"</formula>
    </cfRule>
  </conditionalFormatting>
  <conditionalFormatting sqref="AC10:AC69">
    <cfRule type="cellIs" dxfId="738" priority="2" operator="equal">
      <formula>"Extremo"</formula>
    </cfRule>
    <cfRule type="cellIs" dxfId="737" priority="5" operator="equal">
      <formula>"Bajo"</formula>
    </cfRule>
    <cfRule type="cellIs" dxfId="736" priority="4" operator="equal">
      <formula>"Moderado"</formula>
    </cfRule>
    <cfRule type="cellIs" dxfId="735"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0000000-0002-0000-0700-000000000000}">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0000000-0002-0000-0700-000001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700-000002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700-000003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700-000004000000}">
          <x14:formula1>
            <xm:f>IF(OR(AD10='Opciones Tratamiento'!$B$2,AD10='Opciones Tratamiento'!$B$3,AD10='Opciones Tratamiento'!$B$4),ISBLANK(AD10),ISTEXT(AD10))</xm:f>
          </x14:formula1>
          <xm:sqref>AE10:AE69</xm:sqref>
        </x14:dataValidation>
        <x14:dataValidation type="list" allowBlank="1" showInputMessage="1" showErrorMessage="1" xr:uid="{00000000-0002-0000-0700-000005000000}">
          <x14:formula1>
            <xm:f>'Tabla Impacto'!$F$210:$F$221</xm:f>
          </x14:formula1>
          <xm:sqref>J10:J69</xm:sqref>
        </x14:dataValidation>
        <x14:dataValidation type="list" allowBlank="1" showInputMessage="1" showErrorMessage="1" xr:uid="{00000000-0002-0000-0700-000006000000}">
          <x14:formula1>
            <xm:f>'Opciones Tratamiento'!$B$2:$B$5</xm:f>
          </x14:formula1>
          <xm:sqref>AD10:AD69</xm:sqref>
        </x14:dataValidation>
        <x14:dataValidation type="list" allowBlank="1" showInputMessage="1" showErrorMessage="1" xr:uid="{00000000-0002-0000-0700-000007000000}">
          <x14:formula1>
            <xm:f>'Opciones Tratamiento'!$E$2:$E$4</xm:f>
          </x14:formula1>
          <xm:sqref>B10:B69</xm:sqref>
        </x14:dataValidation>
        <x14:dataValidation type="list" allowBlank="1" showInputMessage="1" showErrorMessage="1" xr:uid="{00000000-0002-0000-0700-000008000000}">
          <x14:formula1>
            <xm:f>'Opciones Tratamiento'!$B$13:$B$19</xm:f>
          </x14:formula1>
          <xm:sqref>F10:F69</xm:sqref>
        </x14:dataValidation>
        <x14:dataValidation type="list" allowBlank="1" showInputMessage="1" showErrorMessage="1" xr:uid="{00000000-0002-0000-0700-000009000000}">
          <x14:formula1>
            <xm:f>'Tabla Valoración controles'!$D$13:$D$14</xm:f>
          </x14:formula1>
          <xm:sqref>W10:W69</xm:sqref>
        </x14:dataValidation>
        <x14:dataValidation type="list" allowBlank="1" showInputMessage="1" showErrorMessage="1" xr:uid="{00000000-0002-0000-0700-00000A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700-00000B000000}">
          <x14:formula1>
            <xm:f>'Tabla Valoración controles'!$D$11:$D$12</xm:f>
          </x14:formula1>
          <xm:sqref>V10:V69</xm:sqref>
        </x14:dataValidation>
        <x14:dataValidation type="list" allowBlank="1" showInputMessage="1" showErrorMessage="1" xr:uid="{00000000-0002-0000-0700-00000C000000}">
          <x14:formula1>
            <xm:f>'Tabla Valoración controles'!$D$9:$D$10</xm:f>
          </x14:formula1>
          <xm:sqref>U10:U69</xm:sqref>
        </x14:dataValidation>
        <x14:dataValidation type="list" allowBlank="1" showInputMessage="1" showErrorMessage="1" xr:uid="{00000000-0002-0000-0700-00000D000000}">
          <x14:formula1>
            <xm:f>'Tabla Valoración controles'!$D$7:$D$8</xm:f>
          </x14:formula1>
          <xm:sqref>S10:S69</xm:sqref>
        </x14:dataValidation>
        <x14:dataValidation type="list" allowBlank="1" showInputMessage="1" showErrorMessage="1" xr:uid="{00000000-0002-0000-0700-00000E000000}">
          <x14:formula1>
            <xm:f>'Tabla Valoración controles'!$D$4:$D$6</xm:f>
          </x14:formula1>
          <xm:sqref>R10:R69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BP72"/>
  <sheetViews>
    <sheetView tabSelected="1" topLeftCell="R13" zoomScale="80" zoomScaleNormal="80" workbookViewId="0">
      <selection activeCell="AC14" sqref="AC14"/>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340</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339</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341</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134</v>
      </c>
      <c r="C10" s="218" t="s">
        <v>284</v>
      </c>
      <c r="D10" s="218" t="s">
        <v>231</v>
      </c>
      <c r="E10" s="230" t="s">
        <v>283</v>
      </c>
      <c r="F10" s="218" t="s">
        <v>123</v>
      </c>
      <c r="G10" s="221">
        <v>26</v>
      </c>
      <c r="H10" s="224" t="str">
        <f>IF(G10&lt;=0,"",IF(G10&lt;=2,"Muy Baja",IF(G10&lt;=24,"Baja",IF(G10&lt;=500,"Media",IF(G10&lt;=5000,"Alta","Muy Alta")))))</f>
        <v>Media</v>
      </c>
      <c r="I10" s="212">
        <f>IF(H10="","",IF(H10="Muy Baja",0.2,IF(H10="Baja",0.4,IF(H10="Media",0.6,IF(H10="Alta",0.8,IF(H10="Muy Alta",1,))))))</f>
        <v>0.6</v>
      </c>
      <c r="J10" s="227" t="s">
        <v>155</v>
      </c>
      <c r="K10" s="212" t="str">
        <f>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4" t="str">
        <f>IF(OR(K10='Tabla Impacto'!$C$11,K10='Tabla Impacto'!$D$11),"Leve",IF(OR(K10='Tabla Impacto'!$C$12,K10='Tabla Impacto'!$D$12),"Menor",IF(OR(K10='Tabla Impacto'!$C$13,K10='Tabla Impacto'!$D$13),"Moderado",IF(OR(K10='Tabla Impacto'!$C$14,K10='Tabla Impacto'!$D$14),"Mayor",IF(OR(K10='Tabla Impacto'!$C$15,K10='Tabla Impacto'!$D$15),"Catastrófico","")))))</f>
        <v>Moderado</v>
      </c>
      <c r="M10" s="212">
        <f>IF(L10="","",IF(L10="Leve",0.2,IF(L10="Menor",0.4,IF(L10="Moderado",0.6,IF(L10="Mayor",0.8,IF(L10="Catastrófico",1,))))))</f>
        <v>0.6</v>
      </c>
      <c r="N10" s="209"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247</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IFERROR(IF(AB10="","",IF(AB10&lt;=0.2,"Leve",IF(AB10&lt;=0.4,"Menor",IF(AB10&lt;=0.6,"Moderado",IF(AB10&lt;=0.8,"Mayor","Catastrófico"))))),"")</f>
        <v>Moderado</v>
      </c>
      <c r="AB10" s="130">
        <f>IFERROR(IF(Q10="Impacto",(M10-(+M10*T10)),IF(Q10="Probabilidad",M10,"")),"")</f>
        <v>0.6</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248</v>
      </c>
      <c r="AF10" s="133" t="s">
        <v>249</v>
      </c>
      <c r="AG10" s="135">
        <v>46022</v>
      </c>
      <c r="AH10" s="135">
        <v>45784</v>
      </c>
      <c r="AI10" s="133" t="s">
        <v>396</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IF(NOT(ISERROR(MATCH(J11,_xlfn.ANCHORARRAY(E22),0))),I24&amp;"Por favor no seleccionar los criterios de impacto",J11)</f>
        <v>0</v>
      </c>
      <c r="L11" s="225"/>
      <c r="M11" s="213"/>
      <c r="N11" s="210"/>
      <c r="O11" s="123">
        <v>2</v>
      </c>
      <c r="P11" s="124" t="s">
        <v>282</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22</v>
      </c>
      <c r="W11" s="126" t="s">
        <v>119</v>
      </c>
      <c r="X11" s="128">
        <f>IFERROR(IF(AND(Q10="Probabilidad",Q11="Probabilidad"),(Z10-(+Z10*T11)),IF(Q11="Probabilidad",(I10-(+I10*T11)),IF(Q11="Impacto",Z10,""))),"")</f>
        <v>0.216</v>
      </c>
      <c r="Y11" s="129" t="str">
        <f t="shared" ref="Y11:Y69" si="1">IFERROR(IF(X11="","",IF(X11&lt;=0.2,"Muy Baja",IF(X11&lt;=0.4,"Baja",IF(X11&lt;=0.6,"Media",IF(X11&lt;=0.8,"Alta","Muy Alta"))))),"")</f>
        <v>Baja</v>
      </c>
      <c r="Z11" s="130">
        <f t="shared" ref="Z11:Z15" si="2">+X11</f>
        <v>0.216</v>
      </c>
      <c r="AA11" s="129" t="str">
        <f t="shared" ref="AA11:AA69" si="3">IFERROR(IF(AB11="","",IF(AB11&lt;=0.2,"Leve",IF(AB11&lt;=0.4,"Menor",IF(AB11&lt;=0.6,"Moderado",IF(AB11&lt;=0.8,"Mayor","Catastrófico"))))),"")</f>
        <v>Moderado</v>
      </c>
      <c r="AB11" s="130">
        <f>IFERROR(IF(AND(Q10="Impacto",Q11="Impacto"),(AB10-(+AB10*T11)),IF(Q11="Impacto",($M$10-(+$M$10*T11)),IF(Q11="Probabilidad",AB10,""))),"")</f>
        <v>0.6</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285</v>
      </c>
      <c r="AF11" s="133" t="s">
        <v>250</v>
      </c>
      <c r="AG11" s="135">
        <v>46022</v>
      </c>
      <c r="AH11" s="135">
        <v>45784</v>
      </c>
      <c r="AI11" s="133" t="s">
        <v>377</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18"/>
      <c r="E16" s="230"/>
      <c r="F16" s="218"/>
      <c r="G16" s="221"/>
      <c r="H16" s="224" t="str">
        <f>IF(G16&lt;=0,"",IF(G16&lt;=2,"Muy Baja",IF(G16&lt;=24,"Baja",IF(G16&lt;=500,"Media",IF(G16&lt;=5000,"Alta","Muy Alta")))))</f>
        <v/>
      </c>
      <c r="I16" s="212" t="str">
        <f>IF(H16="","",IF(H16="Muy Baja",0.2,IF(H16="Baja",0.4,IF(H16="Media",0.6,IF(H16="Alta",0.8,IF(H16="Muy Alta",1,))))))</f>
        <v/>
      </c>
      <c r="J16" s="227"/>
      <c r="K16" s="212">
        <f>IF(NOT(ISERROR(MATCH(J16,'Tabla Impacto'!$B$221:$B$223,0))),'Tabla Impacto'!$F$223&amp;"Por favor no seleccionar los criterios de impacto(Afectación Económica o presupuestal y Pérdida Reputacional)",J16)</f>
        <v>0</v>
      </c>
      <c r="L16" s="224" t="str">
        <f>IF(OR(K16='Tabla Impacto'!$C$11,K16='Tabla Impacto'!$D$11),"Leve",IF(OR(K16='Tabla Impacto'!$C$12,K16='Tabla Impacto'!$D$12),"Menor",IF(OR(K16='Tabla Impacto'!$C$13,K16='Tabla Impacto'!$D$13),"Moderado",IF(OR(K16='Tabla Impacto'!$C$14,K16='Tabla Impacto'!$D$14),"Mayor",IF(OR(K16='Tabla Impacto'!$C$15,K16='Tabla Impacto'!$D$15),"Catastrófico","")))))</f>
        <v/>
      </c>
      <c r="M16" s="212" t="str">
        <f>IF(L16="","",IF(L16="Leve",0.2,IF(L16="Menor",0.4,IF(L16="Moderado",0.6,IF(L16="Mayor",0.8,IF(L16="Catastrófico",1,))))))</f>
        <v/>
      </c>
      <c r="N16" s="209"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19"/>
      <c r="E17" s="231"/>
      <c r="F17" s="219"/>
      <c r="G17" s="222"/>
      <c r="H17" s="225"/>
      <c r="I17" s="213"/>
      <c r="J17" s="228"/>
      <c r="K17" s="213">
        <f>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19"/>
      <c r="E18" s="231"/>
      <c r="F18" s="219"/>
      <c r="G18" s="222"/>
      <c r="H18" s="225"/>
      <c r="I18" s="213"/>
      <c r="J18" s="228"/>
      <c r="K18" s="213">
        <f>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19"/>
      <c r="E19" s="231"/>
      <c r="F19" s="219"/>
      <c r="G19" s="222"/>
      <c r="H19" s="225"/>
      <c r="I19" s="213"/>
      <c r="J19" s="228"/>
      <c r="K19" s="213">
        <f>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19"/>
      <c r="E20" s="231"/>
      <c r="F20" s="219"/>
      <c r="G20" s="222"/>
      <c r="H20" s="225"/>
      <c r="I20" s="213"/>
      <c r="J20" s="228"/>
      <c r="K20" s="213">
        <f>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20"/>
      <c r="E21" s="232"/>
      <c r="F21" s="220"/>
      <c r="G21" s="223"/>
      <c r="H21" s="226"/>
      <c r="I21" s="214"/>
      <c r="J21" s="229"/>
      <c r="K21" s="214">
        <f>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IF(NOT(ISERROR(MATCH(J22,'Tabla Impacto'!$B$221:$B$223,0))),'Tabla Impacto'!$F$223&amp;"Por favor no seleccionar los criterios de impacto(Afectación Económica o presupuestal y Pérdida Reputacional)",J22)</f>
        <v>0</v>
      </c>
      <c r="L22" s="224" t="str">
        <f>IF(OR(K22='Tabla Impacto'!$C$11,K22='Tabla Impacto'!$D$11),"Leve",IF(OR(K22='Tabla Impacto'!$C$12,K22='Tabla Impacto'!$D$12),"Menor",IF(OR(K22='Tabla Impacto'!$C$13,K22='Tabla Impacto'!$D$13),"Moderado",IF(OR(K22='Tabla Impacto'!$C$14,K22='Tabla Impacto'!$D$14),"Mayor",IF(OR(K22='Tabla Impacto'!$C$15,K22='Tabla Impacto'!$D$15),"Catastrófico","")))))</f>
        <v/>
      </c>
      <c r="M22" s="212" t="str">
        <f>IF(L22="","",IF(L22="Leve",0.2,IF(L22="Menor",0.4,IF(L22="Moderado",0.6,IF(L22="Mayor",0.8,IF(L22="Catastrófico",1,))))))</f>
        <v/>
      </c>
      <c r="N22" s="209"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IF(NOT(ISERROR(MATCH(J28,'Tabla Impacto'!$B$221:$B$223,0))),'Tabla Impacto'!$F$223&amp;"Por favor no seleccionar los criterios de impacto(Afectación Económica o presupuestal y Pérdida Reputacional)",J28)</f>
        <v>0</v>
      </c>
      <c r="L28" s="224" t="str">
        <f>IF(OR(K28='Tabla Impacto'!$C$11,K28='Tabla Impacto'!$D$11),"Leve",IF(OR(K28='Tabla Impacto'!$C$12,K28='Tabla Impacto'!$D$12),"Menor",IF(OR(K28='Tabla Impacto'!$C$13,K28='Tabla Impacto'!$D$13),"Moderado",IF(OR(K28='Tabla Impacto'!$C$14,K28='Tabla Impacto'!$D$14),"Mayor",IF(OR(K28='Tabla Impacto'!$C$15,K28='Tabla Impacto'!$D$15),"Catastrófico","")))))</f>
        <v/>
      </c>
      <c r="M28" s="212" t="str">
        <f>IF(L28="","",IF(L28="Leve",0.2,IF(L28="Menor",0.4,IF(L28="Moderado",0.6,IF(L28="Mayor",0.8,IF(L28="Catastrófico",1,))))))</f>
        <v/>
      </c>
      <c r="N28" s="209"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IF(NOT(ISERROR(MATCH(J34,'Tabla Impacto'!$B$221:$B$223,0))),'Tabla Impacto'!$F$223&amp;"Por favor no seleccionar los criterios de impacto(Afectación Económica o presupuestal y Pérdida Reputacional)",J34)</f>
        <v>0</v>
      </c>
      <c r="L34" s="224" t="str">
        <f>IF(OR(K34='Tabla Impacto'!$C$11,K34='Tabla Impacto'!$D$11),"Leve",IF(OR(K34='Tabla Impacto'!$C$12,K34='Tabla Impacto'!$D$12),"Menor",IF(OR(K34='Tabla Impacto'!$C$13,K34='Tabla Impacto'!$D$13),"Moderado",IF(OR(K34='Tabla Impacto'!$C$14,K34='Tabla Impacto'!$D$14),"Mayor",IF(OR(K34='Tabla Impacto'!$C$15,K34='Tabla Impacto'!$D$15),"Catastrófico","")))))</f>
        <v/>
      </c>
      <c r="M34" s="212" t="str">
        <f>IF(L34="","",IF(L34="Leve",0.2,IF(L34="Menor",0.4,IF(L34="Moderado",0.6,IF(L34="Mayor",0.8,IF(L34="Catastrófico",1,))))))</f>
        <v/>
      </c>
      <c r="N34" s="209"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IF(NOT(ISERROR(MATCH(J40,'Tabla Impacto'!$B$221:$B$223,0))),'Tabla Impacto'!$F$223&amp;"Por favor no seleccionar los criterios de impacto(Afectación Económica o presupuestal y Pérdida Reputacional)",J40)</f>
        <v>0</v>
      </c>
      <c r="L40" s="224" t="str">
        <f>IF(OR(K40='Tabla Impacto'!$C$11,K40='Tabla Impacto'!$D$11),"Leve",IF(OR(K40='Tabla Impacto'!$C$12,K40='Tabla Impacto'!$D$12),"Menor",IF(OR(K40='Tabla Impacto'!$C$13,K40='Tabla Impacto'!$D$13),"Moderado",IF(OR(K40='Tabla Impacto'!$C$14,K40='Tabla Impacto'!$D$14),"Mayor",IF(OR(K40='Tabla Impacto'!$C$15,K40='Tabla Impacto'!$D$15),"Catastrófico","")))))</f>
        <v/>
      </c>
      <c r="M40" s="212" t="str">
        <f>IF(L40="","",IF(L40="Leve",0.2,IF(L40="Menor",0.4,IF(L40="Moderado",0.6,IF(L40="Mayor",0.8,IF(L40="Catastrófico",1,))))))</f>
        <v/>
      </c>
      <c r="N40" s="209"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IF(NOT(ISERROR(MATCH(J46,'Tabla Impacto'!$B$221:$B$223,0))),'Tabla Impacto'!$F$223&amp;"Por favor no seleccionar los criterios de impacto(Afectación Económica o presupuestal y Pérdida Reputacional)",J46)</f>
        <v>0</v>
      </c>
      <c r="L46" s="224" t="str">
        <f>IF(OR(K46='Tabla Impacto'!$C$11,K46='Tabla Impacto'!$D$11),"Leve",IF(OR(K46='Tabla Impacto'!$C$12,K46='Tabla Impacto'!$D$12),"Menor",IF(OR(K46='Tabla Impacto'!$C$13,K46='Tabla Impacto'!$D$13),"Moderado",IF(OR(K46='Tabla Impacto'!$C$14,K46='Tabla Impacto'!$D$14),"Mayor",IF(OR(K46='Tabla Impacto'!$C$15,K46='Tabla Impacto'!$D$15),"Catastrófico","")))))</f>
        <v/>
      </c>
      <c r="M46" s="212" t="str">
        <f>IF(L46="","",IF(L46="Leve",0.2,IF(L46="Menor",0.4,IF(L46="Moderado",0.6,IF(L46="Mayor",0.8,IF(L46="Catastrófico",1,))))))</f>
        <v/>
      </c>
      <c r="N46" s="209"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IF(NOT(ISERROR(MATCH(J52,'Tabla Impacto'!$B$221:$B$223,0))),'Tabla Impacto'!$F$223&amp;"Por favor no seleccionar los criterios de impacto(Afectación Económica o presupuestal y Pérdida Reputacional)",J52)</f>
        <v>0</v>
      </c>
      <c r="L52" s="224" t="str">
        <f>IF(OR(K52='Tabla Impacto'!$C$11,K52='Tabla Impacto'!$D$11),"Leve",IF(OR(K52='Tabla Impacto'!$C$12,K52='Tabla Impacto'!$D$12),"Menor",IF(OR(K52='Tabla Impacto'!$C$13,K52='Tabla Impacto'!$D$13),"Moderado",IF(OR(K52='Tabla Impacto'!$C$14,K52='Tabla Impacto'!$D$14),"Mayor",IF(OR(K52='Tabla Impacto'!$C$15,K52='Tabla Impacto'!$D$15),"Catastrófico","")))))</f>
        <v/>
      </c>
      <c r="M52" s="212" t="str">
        <f>IF(L52="","",IF(L52="Leve",0.2,IF(L52="Menor",0.4,IF(L52="Moderado",0.6,IF(L52="Mayor",0.8,IF(L52="Catastrófico",1,))))))</f>
        <v/>
      </c>
      <c r="N52" s="209"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IF(NOT(ISERROR(MATCH(J58,'Tabla Impacto'!$B$221:$B$223,0))),'Tabla Impacto'!$F$223&amp;"Por favor no seleccionar los criterios de impacto(Afectación Económica o presupuestal y Pérdida Reputacional)",J58)</f>
        <v>0</v>
      </c>
      <c r="L58" s="224" t="str">
        <f>IF(OR(K58='Tabla Impacto'!$C$11,K58='Tabla Impacto'!$D$11),"Leve",IF(OR(K58='Tabla Impacto'!$C$12,K58='Tabla Impacto'!$D$12),"Menor",IF(OR(K58='Tabla Impacto'!$C$13,K58='Tabla Impacto'!$D$13),"Moderado",IF(OR(K58='Tabla Impacto'!$C$14,K58='Tabla Impacto'!$D$14),"Mayor",IF(OR(K58='Tabla Impacto'!$C$15,K58='Tabla Impacto'!$D$15),"Catastrófico","")))))</f>
        <v/>
      </c>
      <c r="M58" s="212" t="str">
        <f>IF(L58="","",IF(L58="Leve",0.2,IF(L58="Menor",0.4,IF(L58="Moderado",0.6,IF(L58="Mayor",0.8,IF(L58="Catastrófico",1,))))))</f>
        <v/>
      </c>
      <c r="N58" s="209"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IF(NOT(ISERROR(MATCH(J64,'Tabla Impacto'!$B$221:$B$223,0))),'Tabla Impacto'!$F$223&amp;"Por favor no seleccionar los criterios de impacto(Afectación Económica o presupuestal y Pérdida Reputacional)",J64)</f>
        <v>0</v>
      </c>
      <c r="L64" s="224" t="str">
        <f>IF(OR(K64='Tabla Impacto'!$C$11,K64='Tabla Impacto'!$D$11),"Leve",IF(OR(K64='Tabla Impacto'!$C$12,K64='Tabla Impacto'!$D$12),"Menor",IF(OR(K64='Tabla Impacto'!$C$13,K64='Tabla Impacto'!$D$13),"Moderado",IF(OR(K64='Tabla Impacto'!$C$14,K64='Tabla Impacto'!$D$14),"Mayor",IF(OR(K64='Tabla Impacto'!$C$15,K64='Tabla Impacto'!$D$15),"Catastrófico","")))))</f>
        <v/>
      </c>
      <c r="M64" s="212" t="str">
        <f>IF(L64="","",IF(L64="Leve",0.2,IF(L64="Menor",0.4,IF(L64="Moderado",0.6,IF(L64="Mayor",0.8,IF(L64="Catastrófico",1,))))))</f>
        <v/>
      </c>
      <c r="N64" s="209"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734" priority="231" operator="equal">
      <formula>"Muy Baja"</formula>
    </cfRule>
    <cfRule type="cellIs" dxfId="733" priority="227" operator="equal">
      <formula>"Muy Alta"</formula>
    </cfRule>
    <cfRule type="cellIs" dxfId="732" priority="230" operator="equal">
      <formula>"Baja"</formula>
    </cfRule>
    <cfRule type="cellIs" dxfId="731" priority="229" operator="equal">
      <formula>"Media"</formula>
    </cfRule>
    <cfRule type="cellIs" dxfId="730" priority="228" operator="equal">
      <formula>"Alta"</formula>
    </cfRule>
  </conditionalFormatting>
  <conditionalFormatting sqref="H22">
    <cfRule type="cellIs" dxfId="729" priority="182" operator="equal">
      <formula>"Alta"</formula>
    </cfRule>
    <cfRule type="cellIs" dxfId="728" priority="185" operator="equal">
      <formula>"Muy Baja"</formula>
    </cfRule>
    <cfRule type="cellIs" dxfId="727" priority="181" operator="equal">
      <formula>"Muy Alta"</formula>
    </cfRule>
    <cfRule type="cellIs" dxfId="726" priority="184" operator="equal">
      <formula>"Baja"</formula>
    </cfRule>
    <cfRule type="cellIs" dxfId="725" priority="183" operator="equal">
      <formula>"Media"</formula>
    </cfRule>
  </conditionalFormatting>
  <conditionalFormatting sqref="H28">
    <cfRule type="cellIs" dxfId="724" priority="162" operator="equal">
      <formula>"Muy Baja"</formula>
    </cfRule>
    <cfRule type="cellIs" dxfId="723" priority="160" operator="equal">
      <formula>"Media"</formula>
    </cfRule>
    <cfRule type="cellIs" dxfId="722" priority="158" operator="equal">
      <formula>"Muy Alta"</formula>
    </cfRule>
    <cfRule type="cellIs" dxfId="721" priority="159" operator="equal">
      <formula>"Alta"</formula>
    </cfRule>
    <cfRule type="cellIs" dxfId="720" priority="161" operator="equal">
      <formula>"Baja"</formula>
    </cfRule>
  </conditionalFormatting>
  <conditionalFormatting sqref="H34">
    <cfRule type="cellIs" dxfId="719" priority="136" operator="equal">
      <formula>"Alta"</formula>
    </cfRule>
    <cfRule type="cellIs" dxfId="718" priority="135" operator="equal">
      <formula>"Muy Alta"</formula>
    </cfRule>
    <cfRule type="cellIs" dxfId="717" priority="137" operator="equal">
      <formula>"Media"</formula>
    </cfRule>
    <cfRule type="cellIs" dxfId="716" priority="138" operator="equal">
      <formula>"Baja"</formula>
    </cfRule>
    <cfRule type="cellIs" dxfId="715" priority="139" operator="equal">
      <formula>"Muy Baja"</formula>
    </cfRule>
  </conditionalFormatting>
  <conditionalFormatting sqref="H40">
    <cfRule type="cellIs" dxfId="714" priority="112" operator="equal">
      <formula>"Muy Alta"</formula>
    </cfRule>
    <cfRule type="cellIs" dxfId="713" priority="114" operator="equal">
      <formula>"Media"</formula>
    </cfRule>
    <cfRule type="cellIs" dxfId="712" priority="116" operator="equal">
      <formula>"Muy Baja"</formula>
    </cfRule>
    <cfRule type="cellIs" dxfId="711" priority="115" operator="equal">
      <formula>"Baja"</formula>
    </cfRule>
    <cfRule type="cellIs" dxfId="710" priority="113" operator="equal">
      <formula>"Alta"</formula>
    </cfRule>
  </conditionalFormatting>
  <conditionalFormatting sqref="H46">
    <cfRule type="cellIs" dxfId="709" priority="93" operator="equal">
      <formula>"Muy Baja"</formula>
    </cfRule>
    <cfRule type="cellIs" dxfId="708" priority="89" operator="equal">
      <formula>"Muy Alta"</formula>
    </cfRule>
    <cfRule type="cellIs" dxfId="707" priority="90" operator="equal">
      <formula>"Alta"</formula>
    </cfRule>
    <cfRule type="cellIs" dxfId="706" priority="91" operator="equal">
      <formula>"Media"</formula>
    </cfRule>
    <cfRule type="cellIs" dxfId="705" priority="92" operator="equal">
      <formula>"Baja"</formula>
    </cfRule>
  </conditionalFormatting>
  <conditionalFormatting sqref="H52">
    <cfRule type="cellIs" dxfId="704" priority="66" operator="equal">
      <formula>"Muy Alta"</formula>
    </cfRule>
    <cfRule type="cellIs" dxfId="703" priority="68" operator="equal">
      <formula>"Media"</formula>
    </cfRule>
    <cfRule type="cellIs" dxfId="702" priority="69" operator="equal">
      <formula>"Baja"</formula>
    </cfRule>
    <cfRule type="cellIs" dxfId="701" priority="70" operator="equal">
      <formula>"Muy Baja"</formula>
    </cfRule>
    <cfRule type="cellIs" dxfId="700" priority="67" operator="equal">
      <formula>"Alta"</formula>
    </cfRule>
  </conditionalFormatting>
  <conditionalFormatting sqref="H58">
    <cfRule type="cellIs" dxfId="699" priority="46" operator="equal">
      <formula>"Baja"</formula>
    </cfRule>
    <cfRule type="cellIs" dxfId="698" priority="43" operator="equal">
      <formula>"Muy Alta"</formula>
    </cfRule>
    <cfRule type="cellIs" dxfId="697" priority="44" operator="equal">
      <formula>"Alta"</formula>
    </cfRule>
    <cfRule type="cellIs" dxfId="696" priority="45" operator="equal">
      <formula>"Media"</formula>
    </cfRule>
    <cfRule type="cellIs" dxfId="695" priority="47" operator="equal">
      <formula>"Muy Baja"</formula>
    </cfRule>
  </conditionalFormatting>
  <conditionalFormatting sqref="H64">
    <cfRule type="cellIs" dxfId="694" priority="24" operator="equal">
      <formula>"Muy Baja"</formula>
    </cfRule>
    <cfRule type="cellIs" dxfId="693" priority="20" operator="equal">
      <formula>"Muy Alta"</formula>
    </cfRule>
    <cfRule type="cellIs" dxfId="692" priority="23" operator="equal">
      <formula>"Baja"</formula>
    </cfRule>
    <cfRule type="cellIs" dxfId="691" priority="22" operator="equal">
      <formula>"Media"</formula>
    </cfRule>
    <cfRule type="cellIs" dxfId="690" priority="21" operator="equal">
      <formula>"Alta"</formula>
    </cfRule>
  </conditionalFormatting>
  <conditionalFormatting sqref="K10:K69">
    <cfRule type="containsText" dxfId="689" priority="1" operator="containsText" text="❌">
      <formula>NOT(ISERROR(SEARCH("❌",K10)))</formula>
    </cfRule>
  </conditionalFormatting>
  <conditionalFormatting sqref="L10 L16 L22 L28 L34 L40 L46 L52 L58 L64">
    <cfRule type="cellIs" dxfId="688" priority="226" operator="equal">
      <formula>"Leve"</formula>
    </cfRule>
    <cfRule type="cellIs" dxfId="687" priority="222" operator="equal">
      <formula>"Catastrófico"</formula>
    </cfRule>
    <cfRule type="cellIs" dxfId="686" priority="223" operator="equal">
      <formula>"Mayor"</formula>
    </cfRule>
    <cfRule type="cellIs" dxfId="685" priority="224" operator="equal">
      <formula>"Moderado"</formula>
    </cfRule>
    <cfRule type="cellIs" dxfId="684" priority="225" operator="equal">
      <formula>"Menor"</formula>
    </cfRule>
  </conditionalFormatting>
  <conditionalFormatting sqref="N10">
    <cfRule type="cellIs" dxfId="683" priority="221" operator="equal">
      <formula>"Bajo"</formula>
    </cfRule>
    <cfRule type="cellIs" dxfId="682" priority="218" operator="equal">
      <formula>"Extremo"</formula>
    </cfRule>
    <cfRule type="cellIs" dxfId="681" priority="219" operator="equal">
      <formula>"Alto"</formula>
    </cfRule>
    <cfRule type="cellIs" dxfId="680" priority="220" operator="equal">
      <formula>"Moderado"</formula>
    </cfRule>
  </conditionalFormatting>
  <conditionalFormatting sqref="N16">
    <cfRule type="cellIs" dxfId="679" priority="200" operator="equal">
      <formula>"Extremo"</formula>
    </cfRule>
    <cfRule type="cellIs" dxfId="678" priority="203" operator="equal">
      <formula>"Bajo"</formula>
    </cfRule>
    <cfRule type="cellIs" dxfId="677" priority="202" operator="equal">
      <formula>"Moderado"</formula>
    </cfRule>
    <cfRule type="cellIs" dxfId="676" priority="201" operator="equal">
      <formula>"Alto"</formula>
    </cfRule>
  </conditionalFormatting>
  <conditionalFormatting sqref="N22">
    <cfRule type="cellIs" dxfId="675" priority="180" operator="equal">
      <formula>"Bajo"</formula>
    </cfRule>
    <cfRule type="cellIs" dxfId="674" priority="177" operator="equal">
      <formula>"Extremo"</formula>
    </cfRule>
    <cfRule type="cellIs" dxfId="673" priority="178" operator="equal">
      <formula>"Alto"</formula>
    </cfRule>
    <cfRule type="cellIs" dxfId="672" priority="179" operator="equal">
      <formula>"Moderado"</formula>
    </cfRule>
  </conditionalFormatting>
  <conditionalFormatting sqref="N28">
    <cfRule type="cellIs" dxfId="671" priority="154" operator="equal">
      <formula>"Extremo"</formula>
    </cfRule>
    <cfRule type="cellIs" dxfId="670" priority="155" operator="equal">
      <formula>"Alto"</formula>
    </cfRule>
    <cfRule type="cellIs" dxfId="669" priority="156" operator="equal">
      <formula>"Moderado"</formula>
    </cfRule>
    <cfRule type="cellIs" dxfId="668" priority="157" operator="equal">
      <formula>"Bajo"</formula>
    </cfRule>
  </conditionalFormatting>
  <conditionalFormatting sqref="N34">
    <cfRule type="cellIs" dxfId="667" priority="132" operator="equal">
      <formula>"Alto"</formula>
    </cfRule>
    <cfRule type="cellIs" dxfId="666" priority="131" operator="equal">
      <formula>"Extremo"</formula>
    </cfRule>
    <cfRule type="cellIs" dxfId="665" priority="133" operator="equal">
      <formula>"Moderado"</formula>
    </cfRule>
    <cfRule type="cellIs" dxfId="664" priority="134" operator="equal">
      <formula>"Bajo"</formula>
    </cfRule>
  </conditionalFormatting>
  <conditionalFormatting sqref="N40">
    <cfRule type="cellIs" dxfId="663" priority="110" operator="equal">
      <formula>"Moderado"</formula>
    </cfRule>
    <cfRule type="cellIs" dxfId="662" priority="109" operator="equal">
      <formula>"Alto"</formula>
    </cfRule>
    <cfRule type="cellIs" dxfId="661" priority="111" operator="equal">
      <formula>"Bajo"</formula>
    </cfRule>
    <cfRule type="cellIs" dxfId="660" priority="108" operator="equal">
      <formula>"Extremo"</formula>
    </cfRule>
  </conditionalFormatting>
  <conditionalFormatting sqref="N46">
    <cfRule type="cellIs" dxfId="659" priority="88" operator="equal">
      <formula>"Bajo"</formula>
    </cfRule>
    <cfRule type="cellIs" dxfId="658" priority="87" operator="equal">
      <formula>"Moderado"</formula>
    </cfRule>
    <cfRule type="cellIs" dxfId="657" priority="86" operator="equal">
      <formula>"Alto"</formula>
    </cfRule>
    <cfRule type="cellIs" dxfId="656" priority="85" operator="equal">
      <formula>"Extremo"</formula>
    </cfRule>
  </conditionalFormatting>
  <conditionalFormatting sqref="N52">
    <cfRule type="cellIs" dxfId="655" priority="62" operator="equal">
      <formula>"Extremo"</formula>
    </cfRule>
    <cfRule type="cellIs" dxfId="654" priority="63" operator="equal">
      <formula>"Alto"</formula>
    </cfRule>
    <cfRule type="cellIs" dxfId="653" priority="65" operator="equal">
      <formula>"Bajo"</formula>
    </cfRule>
    <cfRule type="cellIs" dxfId="652" priority="64" operator="equal">
      <formula>"Moderado"</formula>
    </cfRule>
  </conditionalFormatting>
  <conditionalFormatting sqref="N58">
    <cfRule type="cellIs" dxfId="651" priority="39" operator="equal">
      <formula>"Extremo"</formula>
    </cfRule>
    <cfRule type="cellIs" dxfId="650" priority="40" operator="equal">
      <formula>"Alto"</formula>
    </cfRule>
    <cfRule type="cellIs" dxfId="649" priority="42" operator="equal">
      <formula>"Bajo"</formula>
    </cfRule>
    <cfRule type="cellIs" dxfId="648" priority="41" operator="equal">
      <formula>"Moderado"</formula>
    </cfRule>
  </conditionalFormatting>
  <conditionalFormatting sqref="N64">
    <cfRule type="cellIs" dxfId="647" priority="16" operator="equal">
      <formula>"Extremo"</formula>
    </cfRule>
    <cfRule type="cellIs" dxfId="646" priority="19" operator="equal">
      <formula>"Bajo"</formula>
    </cfRule>
    <cfRule type="cellIs" dxfId="645" priority="18" operator="equal">
      <formula>"Moderado"</formula>
    </cfRule>
    <cfRule type="cellIs" dxfId="644" priority="17" operator="equal">
      <formula>"Alto"</formula>
    </cfRule>
  </conditionalFormatting>
  <conditionalFormatting sqref="Y10:Y69">
    <cfRule type="cellIs" dxfId="643" priority="15" operator="equal">
      <formula>"Muy Baja"</formula>
    </cfRule>
    <cfRule type="cellIs" dxfId="642" priority="13" operator="equal">
      <formula>"Media"</formula>
    </cfRule>
    <cfRule type="cellIs" dxfId="641" priority="12" operator="equal">
      <formula>"Alta"</formula>
    </cfRule>
    <cfRule type="cellIs" dxfId="640" priority="11" operator="equal">
      <formula>"Muy Alta"</formula>
    </cfRule>
    <cfRule type="cellIs" dxfId="639" priority="14" operator="equal">
      <formula>"Baja"</formula>
    </cfRule>
  </conditionalFormatting>
  <conditionalFormatting sqref="AA10:AA69">
    <cfRule type="cellIs" dxfId="638" priority="10" operator="equal">
      <formula>"Leve"</formula>
    </cfRule>
    <cfRule type="cellIs" dxfId="637" priority="9" operator="equal">
      <formula>"Menor"</formula>
    </cfRule>
    <cfRule type="cellIs" dxfId="636" priority="7" operator="equal">
      <formula>"Mayor"</formula>
    </cfRule>
    <cfRule type="cellIs" dxfId="635" priority="6" operator="equal">
      <formula>"Catastrófico"</formula>
    </cfRule>
    <cfRule type="cellIs" dxfId="634" priority="8" operator="equal">
      <formula>"Moderado"</formula>
    </cfRule>
  </conditionalFormatting>
  <conditionalFormatting sqref="AC10:AC69">
    <cfRule type="cellIs" dxfId="633" priority="2" operator="equal">
      <formula>"Extremo"</formula>
    </cfRule>
    <cfRule type="cellIs" dxfId="632" priority="5" operator="equal">
      <formula>"Bajo"</formula>
    </cfRule>
    <cfRule type="cellIs" dxfId="631" priority="4" operator="equal">
      <formula>"Moderado"</formula>
    </cfRule>
    <cfRule type="cellIs" dxfId="630"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800-000000000000}">
          <x14:formula1>
            <xm:f>'Tabla Valoración controles'!$D$4:$D$6</xm:f>
          </x14:formula1>
          <xm:sqref>R10:R69</xm:sqref>
        </x14:dataValidation>
        <x14:dataValidation type="list" allowBlank="1" showInputMessage="1" showErrorMessage="1" xr:uid="{00000000-0002-0000-0800-000001000000}">
          <x14:formula1>
            <xm:f>'Tabla Valoración controles'!$D$7:$D$8</xm:f>
          </x14:formula1>
          <xm:sqref>S10:S69</xm:sqref>
        </x14:dataValidation>
        <x14:dataValidation type="list" allowBlank="1" showInputMessage="1" showErrorMessage="1" xr:uid="{00000000-0002-0000-0800-000002000000}">
          <x14:formula1>
            <xm:f>'Tabla Valoración controles'!$D$9:$D$10</xm:f>
          </x14:formula1>
          <xm:sqref>U10:U69</xm:sqref>
        </x14:dataValidation>
        <x14:dataValidation type="list" allowBlank="1" showInputMessage="1" showErrorMessage="1" xr:uid="{00000000-0002-0000-0800-000003000000}">
          <x14:formula1>
            <xm:f>'Tabla Valoración controles'!$D$11:$D$12</xm:f>
          </x14:formula1>
          <xm:sqref>V10:V69</xm:sqref>
        </x14:dataValidation>
        <x14:dataValidation type="list" allowBlank="1" showInputMessage="1" showErrorMessage="1" xr:uid="{00000000-0002-0000-0800-000004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800-000005000000}">
          <x14:formula1>
            <xm:f>'Tabla Valoración controles'!$D$13:$D$14</xm:f>
          </x14:formula1>
          <xm:sqref>W10:W69</xm:sqref>
        </x14:dataValidation>
        <x14:dataValidation type="list" allowBlank="1" showInputMessage="1" showErrorMessage="1" xr:uid="{00000000-0002-0000-0800-000006000000}">
          <x14:formula1>
            <xm:f>'Opciones Tratamiento'!$B$13:$B$19</xm:f>
          </x14:formula1>
          <xm:sqref>F10:F69</xm:sqref>
        </x14:dataValidation>
        <x14:dataValidation type="list" allowBlank="1" showInputMessage="1" showErrorMessage="1" xr:uid="{00000000-0002-0000-0800-000007000000}">
          <x14:formula1>
            <xm:f>'Opciones Tratamiento'!$E$2:$E$4</xm:f>
          </x14:formula1>
          <xm:sqref>B10:B69</xm:sqref>
        </x14:dataValidation>
        <x14:dataValidation type="list" allowBlank="1" showInputMessage="1" showErrorMessage="1" xr:uid="{00000000-0002-0000-0800-000008000000}">
          <x14:formula1>
            <xm:f>'Opciones Tratamiento'!$B$2:$B$5</xm:f>
          </x14:formula1>
          <xm:sqref>AD10:AD69</xm:sqref>
        </x14:dataValidation>
        <x14:dataValidation type="list" allowBlank="1" showInputMessage="1" showErrorMessage="1" xr:uid="{00000000-0002-0000-0800-000009000000}">
          <x14:formula1>
            <xm:f>'Tabla Impacto'!$F$210:$F$221</xm:f>
          </x14:formula1>
          <xm:sqref>J10:J69</xm:sqref>
        </x14:dataValidation>
        <x14:dataValidation type="custom" allowBlank="1" showInputMessage="1" showErrorMessage="1" error="Recuerde que las acciones se generan bajo la medida de mitigar el riesgo" xr:uid="{00000000-0002-0000-0800-00000A000000}">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r:uid="{00000000-0002-0000-0800-00000B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800-00000C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800-00000D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800-00000E000000}">
          <x14:formula1>
            <xm:f>IF(OR(AD10='Opciones Tratamiento'!$B$2,AD10='Opciones Tratamiento'!$B$3,AD10='Opciones Tratamiento'!$B$4),ISBLANK(AD10),ISTEXT(AD10))</xm:f>
          </x14:formula1>
          <xm:sqref>AI10:AI69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23</vt:i4>
      </vt:variant>
    </vt:vector>
  </HeadingPairs>
  <TitlesOfParts>
    <vt:vector size="23" baseType="lpstr">
      <vt:lpstr>Intructivo</vt:lpstr>
      <vt:lpstr>direccionamiento</vt:lpstr>
      <vt:lpstr>academico</vt:lpstr>
      <vt:lpstr>TH</vt:lpstr>
      <vt:lpstr>bienestar</vt:lpstr>
      <vt:lpstr>legal administrativa</vt:lpstr>
      <vt:lpstr>extension</vt:lpstr>
      <vt:lpstr>interna-bilinguismo</vt:lpstr>
      <vt:lpstr>investigacion</vt:lpstr>
      <vt:lpstr>gestion tecnologica</vt:lpstr>
      <vt:lpstr>comunicaciones y mercadeo</vt:lpstr>
      <vt:lpstr>gestion documental</vt:lpstr>
      <vt:lpstr>servicio al ciudadano</vt:lpstr>
      <vt:lpstr>SIAC</vt:lpstr>
      <vt:lpstr>control y evaluacion integral</vt:lpstr>
      <vt:lpstr>Hoja2</vt:lpstr>
      <vt:lpstr>Matriz Calor Inherente</vt:lpstr>
      <vt:lpstr>Matriz Calor Residual</vt:lpstr>
      <vt:lpstr>Tabla probabilidad</vt:lpstr>
      <vt:lpstr>Tabla Impacto</vt:lpstr>
      <vt:lpstr>Tabla Valoración controles</vt:lpstr>
      <vt:lpstr>Opciones Tratamiento</vt:lpstr>
      <vt:lpstr>Hoja1</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Gilberto Antonio Myles Steele</cp:lastModifiedBy>
  <cp:lastPrinted>2020-05-13T01:12:22Z</cp:lastPrinted>
  <dcterms:created xsi:type="dcterms:W3CDTF">2020-03-24T23:12:47Z</dcterms:created>
  <dcterms:modified xsi:type="dcterms:W3CDTF">2025-05-07T14:44:47Z</dcterms:modified>
</cp:coreProperties>
</file>