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7"/>
  <workbookPr/>
  <mc:AlternateContent xmlns:mc="http://schemas.openxmlformats.org/markup-compatibility/2006">
    <mc:Choice Requires="x15">
      <x15ac:absPath xmlns:x15ac="http://schemas.microsoft.com/office/spreadsheetml/2010/11/ac" url="C:\Users\ldavis\Downloads\"/>
    </mc:Choice>
  </mc:AlternateContent>
  <xr:revisionPtr revIDLastSave="0" documentId="13_ncr:1_{229B4EE8-58FC-4BEF-B8F3-CD21A3909E61}" xr6:coauthVersionLast="36" xr6:coauthVersionMax="47" xr10:uidLastSave="{00000000-0000-0000-0000-000000000000}"/>
  <bookViews>
    <workbookView xWindow="0" yWindow="0" windowWidth="20145" windowHeight="11220" firstSheet="6" activeTab="6" xr2:uid="{00000000-000D-0000-FFFF-FFFF00000000}"/>
  </bookViews>
  <sheets>
    <sheet name="1 INSTRUCTIVO" sheetId="1" r:id="rId1"/>
    <sheet name="2 CONTEXTO E IDENTIFICACIÓN" sheetId="2" r:id="rId2"/>
    <sheet name="11 FORMULAS" sheetId="3" state="hidden" r:id="rId3"/>
    <sheet name="3 PROBABIL E IMPACTO INHERENTE" sheetId="4" r:id="rId4"/>
    <sheet name="4 MAPA CALOR INHERENTE" sheetId="5" r:id="rId5"/>
    <sheet name="5 VALORACIÓN DEL CONTROL" sheetId="6" r:id="rId6"/>
    <sheet name="6 MAPA CALOR RESIDUAL" sheetId="7" r:id="rId7"/>
    <sheet name="7 MAPA CALOR INHEREN Y RESIDUAL" sheetId="8" r:id="rId8"/>
    <sheet name="8 MAPA RIESGOS" sheetId="9" r:id="rId9"/>
    <sheet name="9 RIESGO DEL PROCESO" sheetId="10" r:id="rId10"/>
    <sheet name="10 CONTROL DE CAMBIOS" sheetId="11" r:id="rId11"/>
    <sheet name="LISTAS_GUIA7" sheetId="12" state="veryHidden" r:id="rId12"/>
    <sheet name="NOTA_CONTROLES" sheetId="13" r:id="rId13"/>
  </sheets>
  <externalReferences>
    <externalReference r:id="rId14"/>
    <externalReference r:id="rId15"/>
  </externalReferences>
  <definedNames>
    <definedName name="_xlnm._FilterDatabase" localSheetId="0" hidden="1">'1 INSTRUCTIVO'!$B$85:$H$119</definedName>
    <definedName name="_xlnm._FilterDatabase" localSheetId="1" hidden="1">'2 CONTEXTO E IDENTIFICACIÓN'!$A$9:$F$54</definedName>
    <definedName name="_xlnm._FilterDatabase" localSheetId="3" hidden="1">'3 PROBABIL E IMPACTO INHERENTE'!$A$10:$O$55</definedName>
    <definedName name="_xlnm._FilterDatabase" localSheetId="4" hidden="1">'4 MAPA CALOR INHERENTE'!$A$11:$F$56</definedName>
    <definedName name="_xlnm._FilterDatabase" localSheetId="5" hidden="1">'5 VALORACIÓN DEL CONTROL'!$A$11:$Y$281</definedName>
    <definedName name="_xlnm._FilterDatabase" localSheetId="6" hidden="1">'6 MAPA CALOR RESIDUAL'!$A$10:$H$55</definedName>
    <definedName name="_xlnm._FilterDatabase" localSheetId="8" hidden="1">'8 MAPA RIESGOS'!$A$9:$AE$54</definedName>
    <definedName name="Aceptar">'8 MAPA RIESGOS'!$AO$20:$AO$20</definedName>
    <definedName name="Afectación_Económica">'3 PROBABIL E IMPACTO INHERENTE'!$Y$12:$Y$17</definedName>
    <definedName name="_xlnm.Print_Area" localSheetId="10">'10 CONTROL DE CAMBIOS'!$A$1:$D$9</definedName>
    <definedName name="_xlnm.Print_Area" localSheetId="3">'3 PROBABIL E IMPACTO INHERENTE'!$A$3:$Z$31</definedName>
    <definedName name="Desc_Ejecucion_y_administracion_de_procesos">LISTAS_GUIA7!$F$2:$F$10</definedName>
    <definedName name="Desc_Evento_externo">LISTAS_GUIA7!$K$2:$K$5</definedName>
    <definedName name="Desc_Infraestructura">LISTAS_GUIA7!$J$2:$J$5</definedName>
    <definedName name="Desc_Talento_humano">LISTAS_GUIA7!$H$2:$H$6</definedName>
    <definedName name="Desc_Tecnologia">LISTAS_GUIA7!$I$2:$I$6</definedName>
    <definedName name="Desc_Transaccion_u_Operacion_aplica_para_LA_FT_FP">LISTAS_GUIA7!$G$2:$G$5</definedName>
    <definedName name="Documentacion_Control">LISTAS_GUIA7!$L$2:$L$3</definedName>
    <definedName name="E_Relaciones_Laborales">'11 FORMULAS'!$C$12:$C$17</definedName>
    <definedName name="Ejecución_administración_de_procesos">LISTAS_GUIA7!$F$2:$F$10</definedName>
    <definedName name="Evento_externo">LISTAS_GUIA7!$K$2:$K$5</definedName>
    <definedName name="F_Usuarios_Productos_y_Prácticas_Organizacionales">'11 FORMULAS'!$C$18:$C$23</definedName>
    <definedName name="Fiscal">'11 FORMULAS'!$B$32:$B$35</definedName>
    <definedName name="G_Daños_Activos_Físicos">'11 FORMULAS'!$C$24:$C$26</definedName>
    <definedName name="Gestión">'11 FORMULAS'!$A$32:$A$34</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LISTAS_GUIA7!$J$2:$J$5</definedName>
    <definedName name="Integridad_Pública_Corrupción">'11 FORMULAS'!$D$32:$D$34</definedName>
    <definedName name="Integridad_Pública_LA_FT_FP">'11 FORMULAS'!$E$32:$E$34</definedName>
    <definedName name="Lista_Documentacion_H5">LISTAS_GUIA7!$O$2:$O$4</definedName>
    <definedName name="Lista_Ejecucion_H5">LISTAS_GUIA7!$R$2:$R$4</definedName>
    <definedName name="Lista_Evidencia_H5">LISTAS_GUIA7!$Q$2:$Q$3</definedName>
    <definedName name="Lista_Factores">LISTAS_GUIA7!$D$2:$D$7</definedName>
    <definedName name="Lista_Factores_Riesgo">LISTAS_GUIA7!$D$2:$D$7</definedName>
    <definedName name="Lista_Frecuencia_H5">LISTAS_GUIA7!$P$2:$P$7</definedName>
    <definedName name="Lista_Implementacion_H5">LISTAS_GUIA7!$N$2:$N$3</definedName>
    <definedName name="Lista_Tipo_Control_H5">LISTAS_GUIA7!$M$2:$M$4</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RIESGOS'!$AO$17:$AO$19</definedName>
    <definedName name="Reputacional">'3 PROBABIL E IMPACTO INHERENTE'!$Z$12:$Z$17</definedName>
    <definedName name="Requiere_Plan_de_Acción">'8 MAPA RIESGOS'!$AO$17:$AO$19</definedName>
    <definedName name="Seguridad_Información">'11 FORMULAS'!$C$32:$C$34</definedName>
    <definedName name="Talento_Humano">LISTAS_GUIA7!$H$2:$H$6</definedName>
    <definedName name="Tecnología">LISTAS_GUIA7!$I$2:$I$6</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IDENTIFICACIÓN'!$8:$9</definedName>
    <definedName name="_xlnm.Print_Titles" localSheetId="3">'3 PROBABIL E IMPACTO INHERENTE'!$8:$11</definedName>
    <definedName name="_xlnm.Print_Titles" localSheetId="5">'5 VALORACIÓN DEL CONTROL'!$7:$11</definedName>
    <definedName name="Transacción_u_Operación_aplica_para_LA_FT_FP">LISTAS_GUIA7!$G$2:$G$5</definedName>
  </definedNames>
  <calcPr calcId="191029" forceFullCalc="1"/>
</workbook>
</file>

<file path=xl/calcChain.xml><?xml version="1.0" encoding="utf-8"?>
<calcChain xmlns="http://schemas.openxmlformats.org/spreadsheetml/2006/main">
  <c r="J12" i="6" l="1"/>
  <c r="J13" i="6"/>
  <c r="J14" i="6"/>
  <c r="J15" i="6"/>
  <c r="J16" i="6"/>
  <c r="J17" i="6"/>
  <c r="J18" i="6"/>
  <c r="J19" i="6"/>
  <c r="J20" i="6"/>
  <c r="J21" i="6"/>
  <c r="J22" i="6"/>
  <c r="J23" i="6"/>
  <c r="J24" i="6"/>
  <c r="J25" i="6"/>
  <c r="J26" i="6"/>
  <c r="J27" i="6"/>
  <c r="J28" i="6"/>
  <c r="J29" i="6"/>
  <c r="L17" i="6" l="1"/>
  <c r="L12" i="6"/>
  <c r="L24" i="6" l="1"/>
  <c r="J43" i="6" l="1"/>
  <c r="M50" i="4" l="1"/>
  <c r="J170" i="6" l="1"/>
  <c r="J176" i="6"/>
  <c r="J157" i="6" l="1"/>
  <c r="J196" i="6" l="1"/>
  <c r="J193" i="6"/>
  <c r="L193" i="6"/>
  <c r="M193" i="6"/>
  <c r="O193" i="6"/>
  <c r="J195" i="6"/>
  <c r="T193" i="6" l="1"/>
  <c r="J190" i="6"/>
  <c r="D2" i="11" l="1"/>
  <c r="C2" i="11"/>
  <c r="B1" i="11"/>
  <c r="Q54" i="9"/>
  <c r="Q53" i="9"/>
  <c r="Q52" i="9"/>
  <c r="Q51" i="9"/>
  <c r="Q50" i="9"/>
  <c r="Q49" i="9"/>
  <c r="Q48" i="9"/>
  <c r="Q47" i="9"/>
  <c r="Q46" i="9"/>
  <c r="Q45" i="9"/>
  <c r="Q44" i="9"/>
  <c r="Q43" i="9"/>
  <c r="Q42" i="9"/>
  <c r="Q41" i="9"/>
  <c r="Q40" i="9"/>
  <c r="Q39" i="9"/>
  <c r="Q38" i="9"/>
  <c r="Q37" i="9"/>
  <c r="Q36" i="9"/>
  <c r="Q35" i="9"/>
  <c r="Q34" i="9"/>
  <c r="Q33" i="9"/>
  <c r="Q32" i="9"/>
  <c r="Q31" i="9"/>
  <c r="Q30" i="9"/>
  <c r="Q29" i="9"/>
  <c r="Q28" i="9"/>
  <c r="Q27" i="9"/>
  <c r="Q26" i="9"/>
  <c r="Q25" i="9"/>
  <c r="Q24" i="9"/>
  <c r="Q23" i="9"/>
  <c r="Q22" i="9"/>
  <c r="Q21" i="9"/>
  <c r="Q20" i="9"/>
  <c r="Q19" i="9"/>
  <c r="Q18" i="9"/>
  <c r="Q17" i="9"/>
  <c r="Q16" i="9"/>
  <c r="Q15" i="9"/>
  <c r="Q14" i="9"/>
  <c r="Q13" i="9"/>
  <c r="Q12" i="9"/>
  <c r="Q11" i="9"/>
  <c r="Q10" i="9"/>
  <c r="G16" i="8"/>
  <c r="F16" i="8"/>
  <c r="E16" i="8"/>
  <c r="D16" i="8"/>
  <c r="C16" i="8"/>
  <c r="G15" i="8"/>
  <c r="F15" i="8"/>
  <c r="D15" i="8"/>
  <c r="C15" i="8"/>
  <c r="G14" i="8"/>
  <c r="F14" i="8"/>
  <c r="E14" i="8"/>
  <c r="D14" i="8"/>
  <c r="C14" i="8"/>
  <c r="G13" i="8"/>
  <c r="F13" i="8"/>
  <c r="E13" i="8"/>
  <c r="D13" i="8"/>
  <c r="C13" i="8"/>
  <c r="G12" i="8"/>
  <c r="F12" i="8"/>
  <c r="E12" i="8"/>
  <c r="D12" i="8"/>
  <c r="C12" i="8"/>
  <c r="O281" i="6"/>
  <c r="M281" i="6"/>
  <c r="L281" i="6"/>
  <c r="J281" i="6"/>
  <c r="O280" i="6"/>
  <c r="M280" i="6"/>
  <c r="L280" i="6"/>
  <c r="J280" i="6"/>
  <c r="O279" i="6"/>
  <c r="M279" i="6"/>
  <c r="L279" i="6"/>
  <c r="J279" i="6"/>
  <c r="O278" i="6"/>
  <c r="M278" i="6"/>
  <c r="L278" i="6"/>
  <c r="J278" i="6"/>
  <c r="O277" i="6"/>
  <c r="M277" i="6"/>
  <c r="L277" i="6"/>
  <c r="J277" i="6"/>
  <c r="O276" i="6"/>
  <c r="M276" i="6"/>
  <c r="L276" i="6"/>
  <c r="J276" i="6"/>
  <c r="O275" i="6"/>
  <c r="M275" i="6"/>
  <c r="L275" i="6"/>
  <c r="J275" i="6"/>
  <c r="O274" i="6"/>
  <c r="M274" i="6"/>
  <c r="L274" i="6"/>
  <c r="J274" i="6"/>
  <c r="O273" i="6"/>
  <c r="M273" i="6"/>
  <c r="L273" i="6"/>
  <c r="J273" i="6"/>
  <c r="O272" i="6"/>
  <c r="M272" i="6"/>
  <c r="L272" i="6"/>
  <c r="J272" i="6"/>
  <c r="O271" i="6"/>
  <c r="M271" i="6"/>
  <c r="L271" i="6"/>
  <c r="J271" i="6"/>
  <c r="O270" i="6"/>
  <c r="M270" i="6"/>
  <c r="L270" i="6"/>
  <c r="J270" i="6"/>
  <c r="O269" i="6"/>
  <c r="M269" i="6"/>
  <c r="L269" i="6"/>
  <c r="J269" i="6"/>
  <c r="O268" i="6"/>
  <c r="M268" i="6"/>
  <c r="L268" i="6"/>
  <c r="J268" i="6"/>
  <c r="O267" i="6"/>
  <c r="M267" i="6"/>
  <c r="L267" i="6"/>
  <c r="J267" i="6"/>
  <c r="O266" i="6"/>
  <c r="M266" i="6"/>
  <c r="L266" i="6"/>
  <c r="J266" i="6"/>
  <c r="O265" i="6"/>
  <c r="M265" i="6"/>
  <c r="L265" i="6"/>
  <c r="J265" i="6"/>
  <c r="O264" i="6"/>
  <c r="M264" i="6"/>
  <c r="L264" i="6"/>
  <c r="J264" i="6"/>
  <c r="O263" i="6"/>
  <c r="M263" i="6"/>
  <c r="L263" i="6"/>
  <c r="J263" i="6"/>
  <c r="O262" i="6"/>
  <c r="M262" i="6"/>
  <c r="L262" i="6"/>
  <c r="J262" i="6"/>
  <c r="O261" i="6"/>
  <c r="M261" i="6"/>
  <c r="L261" i="6"/>
  <c r="J261" i="6"/>
  <c r="O260" i="6"/>
  <c r="M260" i="6"/>
  <c r="L260" i="6"/>
  <c r="J260" i="6"/>
  <c r="O259" i="6"/>
  <c r="M259" i="6"/>
  <c r="L259" i="6"/>
  <c r="J259" i="6"/>
  <c r="O258" i="6"/>
  <c r="M258" i="6"/>
  <c r="L258" i="6"/>
  <c r="J258" i="6"/>
  <c r="O257" i="6"/>
  <c r="M257" i="6"/>
  <c r="L257" i="6"/>
  <c r="J257" i="6"/>
  <c r="O256" i="6"/>
  <c r="M256" i="6"/>
  <c r="L256" i="6"/>
  <c r="J256" i="6"/>
  <c r="O255" i="6"/>
  <c r="M255" i="6"/>
  <c r="L255" i="6"/>
  <c r="J255" i="6"/>
  <c r="O254" i="6"/>
  <c r="M254" i="6"/>
  <c r="L254" i="6"/>
  <c r="J254" i="6"/>
  <c r="O253" i="6"/>
  <c r="M253" i="6"/>
  <c r="L253" i="6"/>
  <c r="J253" i="6"/>
  <c r="O252" i="6"/>
  <c r="M252" i="6"/>
  <c r="L252" i="6"/>
  <c r="J252" i="6"/>
  <c r="O251" i="6"/>
  <c r="M251" i="6"/>
  <c r="L251" i="6"/>
  <c r="J251" i="6"/>
  <c r="O250" i="6"/>
  <c r="M250" i="6"/>
  <c r="L250" i="6"/>
  <c r="J250" i="6"/>
  <c r="O249" i="6"/>
  <c r="M249" i="6"/>
  <c r="L249" i="6"/>
  <c r="J249" i="6"/>
  <c r="O248" i="6"/>
  <c r="M248" i="6"/>
  <c r="L248" i="6"/>
  <c r="J248" i="6"/>
  <c r="O247" i="6"/>
  <c r="M247" i="6"/>
  <c r="L247" i="6"/>
  <c r="J247" i="6"/>
  <c r="O246" i="6"/>
  <c r="M246" i="6"/>
  <c r="L246" i="6"/>
  <c r="J246" i="6"/>
  <c r="O245" i="6"/>
  <c r="M245" i="6"/>
  <c r="L245" i="6"/>
  <c r="J245" i="6"/>
  <c r="O244" i="6"/>
  <c r="M244" i="6"/>
  <c r="L244" i="6"/>
  <c r="J244" i="6"/>
  <c r="O243" i="6"/>
  <c r="M243" i="6"/>
  <c r="L243" i="6"/>
  <c r="J243" i="6"/>
  <c r="O242" i="6"/>
  <c r="M242" i="6"/>
  <c r="L242" i="6"/>
  <c r="J242" i="6"/>
  <c r="O241" i="6"/>
  <c r="M241" i="6"/>
  <c r="L241" i="6"/>
  <c r="J241" i="6"/>
  <c r="O240" i="6"/>
  <c r="M240" i="6"/>
  <c r="L240" i="6"/>
  <c r="J240" i="6"/>
  <c r="O239" i="6"/>
  <c r="M239" i="6"/>
  <c r="L239" i="6"/>
  <c r="J239" i="6"/>
  <c r="O238" i="6"/>
  <c r="M238" i="6"/>
  <c r="L238" i="6"/>
  <c r="J238" i="6"/>
  <c r="O237" i="6"/>
  <c r="M237" i="6"/>
  <c r="L237" i="6"/>
  <c r="J237" i="6"/>
  <c r="O236" i="6"/>
  <c r="M236" i="6"/>
  <c r="L236" i="6"/>
  <c r="J236" i="6"/>
  <c r="O235" i="6"/>
  <c r="M235" i="6"/>
  <c r="L235" i="6"/>
  <c r="J235" i="6"/>
  <c r="O234" i="6"/>
  <c r="M234" i="6"/>
  <c r="L234" i="6"/>
  <c r="J234" i="6"/>
  <c r="O233" i="6"/>
  <c r="M233" i="6"/>
  <c r="L233" i="6"/>
  <c r="J233" i="6"/>
  <c r="O232" i="6"/>
  <c r="M232" i="6"/>
  <c r="L232" i="6"/>
  <c r="J232" i="6"/>
  <c r="O231" i="6"/>
  <c r="M231" i="6"/>
  <c r="L231" i="6"/>
  <c r="J231" i="6"/>
  <c r="O230" i="6"/>
  <c r="M230" i="6"/>
  <c r="L230" i="6"/>
  <c r="J230" i="6"/>
  <c r="O229" i="6"/>
  <c r="M229" i="6"/>
  <c r="L229" i="6"/>
  <c r="J229" i="6"/>
  <c r="O228" i="6"/>
  <c r="M228" i="6"/>
  <c r="L228" i="6"/>
  <c r="J228" i="6"/>
  <c r="O227" i="6"/>
  <c r="M227" i="6"/>
  <c r="L227" i="6"/>
  <c r="J227" i="6"/>
  <c r="O226" i="6"/>
  <c r="M226" i="6"/>
  <c r="L226" i="6"/>
  <c r="J226" i="6"/>
  <c r="O225" i="6"/>
  <c r="M225" i="6"/>
  <c r="L225" i="6"/>
  <c r="J225" i="6"/>
  <c r="O224" i="6"/>
  <c r="M224" i="6"/>
  <c r="L224" i="6"/>
  <c r="J224" i="6"/>
  <c r="O223" i="6"/>
  <c r="M223" i="6"/>
  <c r="L223" i="6"/>
  <c r="J223" i="6"/>
  <c r="O222" i="6"/>
  <c r="M222" i="6"/>
  <c r="L222" i="6"/>
  <c r="J222" i="6"/>
  <c r="O221" i="6"/>
  <c r="M221" i="6"/>
  <c r="L221" i="6"/>
  <c r="J221" i="6"/>
  <c r="O220" i="6"/>
  <c r="M220" i="6"/>
  <c r="L220" i="6"/>
  <c r="J220" i="6"/>
  <c r="O219" i="6"/>
  <c r="M219" i="6"/>
  <c r="L219" i="6"/>
  <c r="J219" i="6"/>
  <c r="O218" i="6"/>
  <c r="M218" i="6"/>
  <c r="L218" i="6"/>
  <c r="J218" i="6"/>
  <c r="O217" i="6"/>
  <c r="M217" i="6"/>
  <c r="L217" i="6"/>
  <c r="J217" i="6"/>
  <c r="O216" i="6"/>
  <c r="M216" i="6"/>
  <c r="L216" i="6"/>
  <c r="J216" i="6"/>
  <c r="O215" i="6"/>
  <c r="M215" i="6"/>
  <c r="L215" i="6"/>
  <c r="J215" i="6"/>
  <c r="O214" i="6"/>
  <c r="M214" i="6"/>
  <c r="L214" i="6"/>
  <c r="J214" i="6"/>
  <c r="O213" i="6"/>
  <c r="M213" i="6"/>
  <c r="L213" i="6"/>
  <c r="J213" i="6"/>
  <c r="O212" i="6"/>
  <c r="M212" i="6"/>
  <c r="L212" i="6"/>
  <c r="J212" i="6"/>
  <c r="O211" i="6"/>
  <c r="M211" i="6"/>
  <c r="L211" i="6"/>
  <c r="J211" i="6"/>
  <c r="O210" i="6"/>
  <c r="M210" i="6"/>
  <c r="L210" i="6"/>
  <c r="J210" i="6"/>
  <c r="O209" i="6"/>
  <c r="M209" i="6"/>
  <c r="L209" i="6"/>
  <c r="J209" i="6"/>
  <c r="O208" i="6"/>
  <c r="M208" i="6"/>
  <c r="L208" i="6"/>
  <c r="J208" i="6"/>
  <c r="O207" i="6"/>
  <c r="M207" i="6"/>
  <c r="L207" i="6"/>
  <c r="J207" i="6"/>
  <c r="O206" i="6"/>
  <c r="M206" i="6"/>
  <c r="L206" i="6"/>
  <c r="J206" i="6"/>
  <c r="O205" i="6"/>
  <c r="M205" i="6"/>
  <c r="L205" i="6"/>
  <c r="J205" i="6"/>
  <c r="O204" i="6"/>
  <c r="M204" i="6"/>
  <c r="L204" i="6"/>
  <c r="J204" i="6"/>
  <c r="O203" i="6"/>
  <c r="M203" i="6"/>
  <c r="L203" i="6"/>
  <c r="J203" i="6"/>
  <c r="O202" i="6"/>
  <c r="M202" i="6"/>
  <c r="L202" i="6"/>
  <c r="J202" i="6"/>
  <c r="O201" i="6"/>
  <c r="M201" i="6"/>
  <c r="L201" i="6"/>
  <c r="J201" i="6"/>
  <c r="O200" i="6"/>
  <c r="M200" i="6"/>
  <c r="L200" i="6"/>
  <c r="J200" i="6"/>
  <c r="O199" i="6"/>
  <c r="M199" i="6"/>
  <c r="L199" i="6"/>
  <c r="J199" i="6"/>
  <c r="O198" i="6"/>
  <c r="M198" i="6"/>
  <c r="L198" i="6"/>
  <c r="J198" i="6"/>
  <c r="O197" i="6"/>
  <c r="M197" i="6"/>
  <c r="L197" i="6"/>
  <c r="J197" i="6"/>
  <c r="O196" i="6"/>
  <c r="M196" i="6"/>
  <c r="L196" i="6"/>
  <c r="O195" i="6"/>
  <c r="M195" i="6"/>
  <c r="L195" i="6"/>
  <c r="O194" i="6"/>
  <c r="M194" i="6"/>
  <c r="L194" i="6"/>
  <c r="J194" i="6"/>
  <c r="O192" i="6"/>
  <c r="M192" i="6"/>
  <c r="L192" i="6"/>
  <c r="J192" i="6"/>
  <c r="O191" i="6"/>
  <c r="M191" i="6"/>
  <c r="L191" i="6"/>
  <c r="J191" i="6"/>
  <c r="O190" i="6"/>
  <c r="M190" i="6"/>
  <c r="L190" i="6"/>
  <c r="O189" i="6"/>
  <c r="M189" i="6"/>
  <c r="L189" i="6"/>
  <c r="J189" i="6"/>
  <c r="O188" i="6"/>
  <c r="M188" i="6"/>
  <c r="L188" i="6"/>
  <c r="J188" i="6"/>
  <c r="O187" i="6"/>
  <c r="M187" i="6"/>
  <c r="L187" i="6"/>
  <c r="J187" i="6"/>
  <c r="O186" i="6"/>
  <c r="M186" i="6"/>
  <c r="L186" i="6"/>
  <c r="J186" i="6"/>
  <c r="O185" i="6"/>
  <c r="M185" i="6"/>
  <c r="L185" i="6"/>
  <c r="J185" i="6"/>
  <c r="O184" i="6"/>
  <c r="M184" i="6"/>
  <c r="L184" i="6"/>
  <c r="J184" i="6"/>
  <c r="O183" i="6"/>
  <c r="M183" i="6"/>
  <c r="L183" i="6"/>
  <c r="J183" i="6"/>
  <c r="O182" i="6"/>
  <c r="M182" i="6"/>
  <c r="L182" i="6"/>
  <c r="J182" i="6"/>
  <c r="O181" i="6"/>
  <c r="M181" i="6"/>
  <c r="L181" i="6"/>
  <c r="J181" i="6"/>
  <c r="O180" i="6"/>
  <c r="M180" i="6"/>
  <c r="L180" i="6"/>
  <c r="J180" i="6"/>
  <c r="O179" i="6"/>
  <c r="M179" i="6"/>
  <c r="L179" i="6"/>
  <c r="J179" i="6"/>
  <c r="O178" i="6"/>
  <c r="M178" i="6"/>
  <c r="L178" i="6"/>
  <c r="J178" i="6"/>
  <c r="O177" i="6"/>
  <c r="M177" i="6"/>
  <c r="L177" i="6"/>
  <c r="J177" i="6"/>
  <c r="O176" i="6"/>
  <c r="M176" i="6"/>
  <c r="L176" i="6"/>
  <c r="O175" i="6"/>
  <c r="M175" i="6"/>
  <c r="L175" i="6"/>
  <c r="J175" i="6"/>
  <c r="O174" i="6"/>
  <c r="M174" i="6"/>
  <c r="L174" i="6"/>
  <c r="J174" i="6"/>
  <c r="O173" i="6"/>
  <c r="M173" i="6"/>
  <c r="L173" i="6"/>
  <c r="J173" i="6"/>
  <c r="O172" i="6"/>
  <c r="M172" i="6"/>
  <c r="L172" i="6"/>
  <c r="J172" i="6"/>
  <c r="O171" i="6"/>
  <c r="M171" i="6"/>
  <c r="L171" i="6"/>
  <c r="J171" i="6"/>
  <c r="O170" i="6"/>
  <c r="M170" i="6"/>
  <c r="L170" i="6"/>
  <c r="O169" i="6"/>
  <c r="M169" i="6"/>
  <c r="L169" i="6"/>
  <c r="J169" i="6"/>
  <c r="O168" i="6"/>
  <c r="M168" i="6"/>
  <c r="L168" i="6"/>
  <c r="J168" i="6"/>
  <c r="O167" i="6"/>
  <c r="M167" i="6"/>
  <c r="L167" i="6"/>
  <c r="J167" i="6"/>
  <c r="O166" i="6"/>
  <c r="M166" i="6"/>
  <c r="L166" i="6"/>
  <c r="J166" i="6"/>
  <c r="O165" i="6"/>
  <c r="M165" i="6"/>
  <c r="L165" i="6"/>
  <c r="J165" i="6"/>
  <c r="O164" i="6"/>
  <c r="M164" i="6"/>
  <c r="L164" i="6"/>
  <c r="J164" i="6"/>
  <c r="O163" i="6"/>
  <c r="M163" i="6"/>
  <c r="L163" i="6"/>
  <c r="J163" i="6"/>
  <c r="O162" i="6"/>
  <c r="M162" i="6"/>
  <c r="L162" i="6"/>
  <c r="J162" i="6"/>
  <c r="O161" i="6"/>
  <c r="M161" i="6"/>
  <c r="L161" i="6"/>
  <c r="J161" i="6"/>
  <c r="O160" i="6"/>
  <c r="M160" i="6"/>
  <c r="L160" i="6"/>
  <c r="J160" i="6"/>
  <c r="O159" i="6"/>
  <c r="M159" i="6"/>
  <c r="L159" i="6"/>
  <c r="J159" i="6"/>
  <c r="O158" i="6"/>
  <c r="M158" i="6"/>
  <c r="L158" i="6"/>
  <c r="J158" i="6"/>
  <c r="O157" i="6"/>
  <c r="M157" i="6"/>
  <c r="L157" i="6"/>
  <c r="O156" i="6"/>
  <c r="M156" i="6"/>
  <c r="L156" i="6"/>
  <c r="J156" i="6"/>
  <c r="O155" i="6"/>
  <c r="M155" i="6"/>
  <c r="L155" i="6"/>
  <c r="J155" i="6"/>
  <c r="O154" i="6"/>
  <c r="M154" i="6"/>
  <c r="L154" i="6"/>
  <c r="J154" i="6"/>
  <c r="O153" i="6"/>
  <c r="M153" i="6"/>
  <c r="L153" i="6"/>
  <c r="J153" i="6"/>
  <c r="O152" i="6"/>
  <c r="M152" i="6"/>
  <c r="L152" i="6"/>
  <c r="J152" i="6"/>
  <c r="O151" i="6"/>
  <c r="M151" i="6"/>
  <c r="L151" i="6"/>
  <c r="J151" i="6"/>
  <c r="O150" i="6"/>
  <c r="M150" i="6"/>
  <c r="L150" i="6"/>
  <c r="J150" i="6"/>
  <c r="O149" i="6"/>
  <c r="M149" i="6"/>
  <c r="L149" i="6"/>
  <c r="J149" i="6"/>
  <c r="O148" i="6"/>
  <c r="M148" i="6"/>
  <c r="L148" i="6"/>
  <c r="J148" i="6"/>
  <c r="O147" i="6"/>
  <c r="M147" i="6"/>
  <c r="L147" i="6"/>
  <c r="J147" i="6"/>
  <c r="O146" i="6"/>
  <c r="M146" i="6"/>
  <c r="L146" i="6"/>
  <c r="J146" i="6"/>
  <c r="O145" i="6"/>
  <c r="M145" i="6"/>
  <c r="L145" i="6"/>
  <c r="J145" i="6"/>
  <c r="O144" i="6"/>
  <c r="M144" i="6"/>
  <c r="L144" i="6"/>
  <c r="J144" i="6"/>
  <c r="O143" i="6"/>
  <c r="M143" i="6"/>
  <c r="L143" i="6"/>
  <c r="J143" i="6"/>
  <c r="O142" i="6"/>
  <c r="M142" i="6"/>
  <c r="L142" i="6"/>
  <c r="J142" i="6"/>
  <c r="O141" i="6"/>
  <c r="M141" i="6"/>
  <c r="L141" i="6"/>
  <c r="J141" i="6"/>
  <c r="O140" i="6"/>
  <c r="M140" i="6"/>
  <c r="L140" i="6"/>
  <c r="J140" i="6"/>
  <c r="O139" i="6"/>
  <c r="M139" i="6"/>
  <c r="L139" i="6"/>
  <c r="J139" i="6"/>
  <c r="O138" i="6"/>
  <c r="M138" i="6"/>
  <c r="L138" i="6"/>
  <c r="J138" i="6"/>
  <c r="O137" i="6"/>
  <c r="M137" i="6"/>
  <c r="L137" i="6"/>
  <c r="J137" i="6"/>
  <c r="O136" i="6"/>
  <c r="M136" i="6"/>
  <c r="L136" i="6"/>
  <c r="J136" i="6"/>
  <c r="O135" i="6"/>
  <c r="M135" i="6"/>
  <c r="L135" i="6"/>
  <c r="J135" i="6"/>
  <c r="O134" i="6"/>
  <c r="M134" i="6"/>
  <c r="L134" i="6"/>
  <c r="J134" i="6"/>
  <c r="O133" i="6"/>
  <c r="M133" i="6"/>
  <c r="L133" i="6"/>
  <c r="J133" i="6"/>
  <c r="O132" i="6"/>
  <c r="M132" i="6"/>
  <c r="L132" i="6"/>
  <c r="J132" i="6"/>
  <c r="O131" i="6"/>
  <c r="M131" i="6"/>
  <c r="L131" i="6"/>
  <c r="J131" i="6"/>
  <c r="O130" i="6"/>
  <c r="M130" i="6"/>
  <c r="L130" i="6"/>
  <c r="J130" i="6"/>
  <c r="O129" i="6"/>
  <c r="M129" i="6"/>
  <c r="L129" i="6"/>
  <c r="J129" i="6"/>
  <c r="O128" i="6"/>
  <c r="M128" i="6"/>
  <c r="L128" i="6"/>
  <c r="J128" i="6"/>
  <c r="O127" i="6"/>
  <c r="M127" i="6"/>
  <c r="L127" i="6"/>
  <c r="J127" i="6"/>
  <c r="O126" i="6"/>
  <c r="M126" i="6"/>
  <c r="L126" i="6"/>
  <c r="J126" i="6"/>
  <c r="O125" i="6"/>
  <c r="M125" i="6"/>
  <c r="L125" i="6"/>
  <c r="J125" i="6"/>
  <c r="O124" i="6"/>
  <c r="M124" i="6"/>
  <c r="L124" i="6"/>
  <c r="J124" i="6"/>
  <c r="O123" i="6"/>
  <c r="M123" i="6"/>
  <c r="L123" i="6"/>
  <c r="J123" i="6"/>
  <c r="O122" i="6"/>
  <c r="M122" i="6"/>
  <c r="L122" i="6"/>
  <c r="J122" i="6"/>
  <c r="O121" i="6"/>
  <c r="M121" i="6"/>
  <c r="L121" i="6"/>
  <c r="J121" i="6"/>
  <c r="O120" i="6"/>
  <c r="M120" i="6"/>
  <c r="L120" i="6"/>
  <c r="J120" i="6"/>
  <c r="O119" i="6"/>
  <c r="M119" i="6"/>
  <c r="L119" i="6"/>
  <c r="J119" i="6"/>
  <c r="O118" i="6"/>
  <c r="M118" i="6"/>
  <c r="L118" i="6"/>
  <c r="J118" i="6"/>
  <c r="O117" i="6"/>
  <c r="M117" i="6"/>
  <c r="L117" i="6"/>
  <c r="J117" i="6"/>
  <c r="O116" i="6"/>
  <c r="M116" i="6"/>
  <c r="L116" i="6"/>
  <c r="J116" i="6"/>
  <c r="O115" i="6"/>
  <c r="M115" i="6"/>
  <c r="L115" i="6"/>
  <c r="J115" i="6"/>
  <c r="O114" i="6"/>
  <c r="M114" i="6"/>
  <c r="L114" i="6"/>
  <c r="J114" i="6"/>
  <c r="O113" i="6"/>
  <c r="M113" i="6"/>
  <c r="L113" i="6"/>
  <c r="J113" i="6"/>
  <c r="O112" i="6"/>
  <c r="M112" i="6"/>
  <c r="L112" i="6"/>
  <c r="J112" i="6"/>
  <c r="O111" i="6"/>
  <c r="M111" i="6"/>
  <c r="L111" i="6"/>
  <c r="J111" i="6"/>
  <c r="O110" i="6"/>
  <c r="M110" i="6"/>
  <c r="L110" i="6"/>
  <c r="J110" i="6"/>
  <c r="O109" i="6"/>
  <c r="M109" i="6"/>
  <c r="L109" i="6"/>
  <c r="J109" i="6"/>
  <c r="O108" i="6"/>
  <c r="M108" i="6"/>
  <c r="L108" i="6"/>
  <c r="J108" i="6"/>
  <c r="O107" i="6"/>
  <c r="M107" i="6"/>
  <c r="L107" i="6"/>
  <c r="J107" i="6"/>
  <c r="O106" i="6"/>
  <c r="M106" i="6"/>
  <c r="L106" i="6"/>
  <c r="J106" i="6"/>
  <c r="O105" i="6"/>
  <c r="M105" i="6"/>
  <c r="L105" i="6"/>
  <c r="J105" i="6"/>
  <c r="O104" i="6"/>
  <c r="M104" i="6"/>
  <c r="L104" i="6"/>
  <c r="J104" i="6"/>
  <c r="O103" i="6"/>
  <c r="M103" i="6"/>
  <c r="L103" i="6"/>
  <c r="J103" i="6"/>
  <c r="O102" i="6"/>
  <c r="M102" i="6"/>
  <c r="L102" i="6"/>
  <c r="J102" i="6"/>
  <c r="O101" i="6"/>
  <c r="M101" i="6"/>
  <c r="L101" i="6"/>
  <c r="J101" i="6"/>
  <c r="O100" i="6"/>
  <c r="M100" i="6"/>
  <c r="L100" i="6"/>
  <c r="J100" i="6"/>
  <c r="O99" i="6"/>
  <c r="M99" i="6"/>
  <c r="L99" i="6"/>
  <c r="J99" i="6"/>
  <c r="O98" i="6"/>
  <c r="M98" i="6"/>
  <c r="L98" i="6"/>
  <c r="J98" i="6"/>
  <c r="O97" i="6"/>
  <c r="M97" i="6"/>
  <c r="L97" i="6"/>
  <c r="J97" i="6"/>
  <c r="O96" i="6"/>
  <c r="M96" i="6"/>
  <c r="L96" i="6"/>
  <c r="J96" i="6"/>
  <c r="O95" i="6"/>
  <c r="M95" i="6"/>
  <c r="L95" i="6"/>
  <c r="J95" i="6"/>
  <c r="O94" i="6"/>
  <c r="M94" i="6"/>
  <c r="L94" i="6"/>
  <c r="J94" i="6"/>
  <c r="O93" i="6"/>
  <c r="M93" i="6"/>
  <c r="L93" i="6"/>
  <c r="J93" i="6"/>
  <c r="O92" i="6"/>
  <c r="M92" i="6"/>
  <c r="L92" i="6"/>
  <c r="J92" i="6"/>
  <c r="O91" i="6"/>
  <c r="M91" i="6"/>
  <c r="L91" i="6"/>
  <c r="J91" i="6"/>
  <c r="O90" i="6"/>
  <c r="M90" i="6"/>
  <c r="L90" i="6"/>
  <c r="J90" i="6"/>
  <c r="O89" i="6"/>
  <c r="M89" i="6"/>
  <c r="L89" i="6"/>
  <c r="J89" i="6"/>
  <c r="O88" i="6"/>
  <c r="M88" i="6"/>
  <c r="L88" i="6"/>
  <c r="J88" i="6"/>
  <c r="O87" i="6"/>
  <c r="M87" i="6"/>
  <c r="L87" i="6"/>
  <c r="J87" i="6"/>
  <c r="O86" i="6"/>
  <c r="M86" i="6"/>
  <c r="L86" i="6"/>
  <c r="J86" i="6"/>
  <c r="O85" i="6"/>
  <c r="M85" i="6"/>
  <c r="L85" i="6"/>
  <c r="J85" i="6"/>
  <c r="O84" i="6"/>
  <c r="M84" i="6"/>
  <c r="L84" i="6"/>
  <c r="J84" i="6"/>
  <c r="O83" i="6"/>
  <c r="M83" i="6"/>
  <c r="L83" i="6"/>
  <c r="J83" i="6"/>
  <c r="O82" i="6"/>
  <c r="M82" i="6"/>
  <c r="L82" i="6"/>
  <c r="J82" i="6"/>
  <c r="O81" i="6"/>
  <c r="M81" i="6"/>
  <c r="L81" i="6"/>
  <c r="J81" i="6"/>
  <c r="O80" i="6"/>
  <c r="M80" i="6"/>
  <c r="L80" i="6"/>
  <c r="J80" i="6"/>
  <c r="O79" i="6"/>
  <c r="M79" i="6"/>
  <c r="L79" i="6"/>
  <c r="J79" i="6"/>
  <c r="O78" i="6"/>
  <c r="M78" i="6"/>
  <c r="L78" i="6"/>
  <c r="J78" i="6"/>
  <c r="O77" i="6"/>
  <c r="M77" i="6"/>
  <c r="L77" i="6"/>
  <c r="J77" i="6"/>
  <c r="O76" i="6"/>
  <c r="M76" i="6"/>
  <c r="L76" i="6"/>
  <c r="J76" i="6"/>
  <c r="O75" i="6"/>
  <c r="M75" i="6"/>
  <c r="L75" i="6"/>
  <c r="J75" i="6"/>
  <c r="O74" i="6"/>
  <c r="M74" i="6"/>
  <c r="L74" i="6"/>
  <c r="J74" i="6"/>
  <c r="O73" i="6"/>
  <c r="M73" i="6"/>
  <c r="L73" i="6"/>
  <c r="J73" i="6"/>
  <c r="O72" i="6"/>
  <c r="M72" i="6"/>
  <c r="L72" i="6"/>
  <c r="J72" i="6"/>
  <c r="O71" i="6"/>
  <c r="M71" i="6"/>
  <c r="L71" i="6"/>
  <c r="J71" i="6"/>
  <c r="O70" i="6"/>
  <c r="M70" i="6"/>
  <c r="L70" i="6"/>
  <c r="J70" i="6"/>
  <c r="O69" i="6"/>
  <c r="M69" i="6"/>
  <c r="L69" i="6"/>
  <c r="J69" i="6"/>
  <c r="O68" i="6"/>
  <c r="M68" i="6"/>
  <c r="L68" i="6"/>
  <c r="J68" i="6"/>
  <c r="O67" i="6"/>
  <c r="M67" i="6"/>
  <c r="L67" i="6"/>
  <c r="J67" i="6"/>
  <c r="O66" i="6"/>
  <c r="M66" i="6"/>
  <c r="L66" i="6"/>
  <c r="J66" i="6"/>
  <c r="O65" i="6"/>
  <c r="M65" i="6"/>
  <c r="L65" i="6"/>
  <c r="J65" i="6"/>
  <c r="O64" i="6"/>
  <c r="M64" i="6"/>
  <c r="L64" i="6"/>
  <c r="J64" i="6"/>
  <c r="O63" i="6"/>
  <c r="M63" i="6"/>
  <c r="L63" i="6"/>
  <c r="J63" i="6"/>
  <c r="O62" i="6"/>
  <c r="M62" i="6"/>
  <c r="L62" i="6"/>
  <c r="J62" i="6"/>
  <c r="O61" i="6"/>
  <c r="M61" i="6"/>
  <c r="L61" i="6"/>
  <c r="J61" i="6"/>
  <c r="O60" i="6"/>
  <c r="M60" i="6"/>
  <c r="L60" i="6"/>
  <c r="J60" i="6"/>
  <c r="O59" i="6"/>
  <c r="M59" i="6"/>
  <c r="L59" i="6"/>
  <c r="J59" i="6"/>
  <c r="O58" i="6"/>
  <c r="M58" i="6"/>
  <c r="L58" i="6"/>
  <c r="J58" i="6"/>
  <c r="O57" i="6"/>
  <c r="M57" i="6"/>
  <c r="L57" i="6"/>
  <c r="J57" i="6"/>
  <c r="O56" i="6"/>
  <c r="M56" i="6"/>
  <c r="L56" i="6"/>
  <c r="J56" i="6"/>
  <c r="O55" i="6"/>
  <c r="M55" i="6"/>
  <c r="L55" i="6"/>
  <c r="J55" i="6"/>
  <c r="O54" i="6"/>
  <c r="M54" i="6"/>
  <c r="L54" i="6"/>
  <c r="J54" i="6"/>
  <c r="O53" i="6"/>
  <c r="M53" i="6"/>
  <c r="L53" i="6"/>
  <c r="J53" i="6"/>
  <c r="O52" i="6"/>
  <c r="M52" i="6"/>
  <c r="L52" i="6"/>
  <c r="J52" i="6"/>
  <c r="O51" i="6"/>
  <c r="M51" i="6"/>
  <c r="L51" i="6"/>
  <c r="J51" i="6"/>
  <c r="O50" i="6"/>
  <c r="M50" i="6"/>
  <c r="L50" i="6"/>
  <c r="J50" i="6"/>
  <c r="O49" i="6"/>
  <c r="M49" i="6"/>
  <c r="L49" i="6"/>
  <c r="J49" i="6"/>
  <c r="O48" i="6"/>
  <c r="M48" i="6"/>
  <c r="L48" i="6"/>
  <c r="J48" i="6"/>
  <c r="O47" i="6"/>
  <c r="M47" i="6"/>
  <c r="L47" i="6"/>
  <c r="J47" i="6"/>
  <c r="O46" i="6"/>
  <c r="M46" i="6"/>
  <c r="L46" i="6"/>
  <c r="J46" i="6"/>
  <c r="O45" i="6"/>
  <c r="M45" i="6"/>
  <c r="L45" i="6"/>
  <c r="J45" i="6"/>
  <c r="O44" i="6"/>
  <c r="M44" i="6"/>
  <c r="L44" i="6"/>
  <c r="J44" i="6"/>
  <c r="O43" i="6"/>
  <c r="M43" i="6"/>
  <c r="L43" i="6"/>
  <c r="O42" i="6"/>
  <c r="M42" i="6"/>
  <c r="L42" i="6"/>
  <c r="J42" i="6"/>
  <c r="O41" i="6"/>
  <c r="M41" i="6"/>
  <c r="L41" i="6"/>
  <c r="J41" i="6"/>
  <c r="O40" i="6"/>
  <c r="M40" i="6"/>
  <c r="L40" i="6"/>
  <c r="J40" i="6"/>
  <c r="O39" i="6"/>
  <c r="M39" i="6"/>
  <c r="L39" i="6"/>
  <c r="J39" i="6"/>
  <c r="O38" i="6"/>
  <c r="M38" i="6"/>
  <c r="L38" i="6"/>
  <c r="J38" i="6"/>
  <c r="O37" i="6"/>
  <c r="M37" i="6"/>
  <c r="L37" i="6"/>
  <c r="J37" i="6"/>
  <c r="O36" i="6"/>
  <c r="M36" i="6"/>
  <c r="L36" i="6"/>
  <c r="J36" i="6"/>
  <c r="O35" i="6"/>
  <c r="M35" i="6"/>
  <c r="L35" i="6"/>
  <c r="J35" i="6"/>
  <c r="O34" i="6"/>
  <c r="M34" i="6"/>
  <c r="L34" i="6"/>
  <c r="J34" i="6"/>
  <c r="O33" i="6"/>
  <c r="M33" i="6"/>
  <c r="L33" i="6"/>
  <c r="J33" i="6"/>
  <c r="O32" i="6"/>
  <c r="M32" i="6"/>
  <c r="L32" i="6"/>
  <c r="J32" i="6"/>
  <c r="O31" i="6"/>
  <c r="M31" i="6"/>
  <c r="L31" i="6"/>
  <c r="J31" i="6"/>
  <c r="O30" i="6"/>
  <c r="M30" i="6"/>
  <c r="L30" i="6"/>
  <c r="J30" i="6"/>
  <c r="O29" i="6"/>
  <c r="M29" i="6"/>
  <c r="L29" i="6"/>
  <c r="O28" i="6"/>
  <c r="M28" i="6"/>
  <c r="L28" i="6"/>
  <c r="O27" i="6"/>
  <c r="M27" i="6"/>
  <c r="L27" i="6"/>
  <c r="O26" i="6"/>
  <c r="M26" i="6"/>
  <c r="L26" i="6"/>
  <c r="O25" i="6"/>
  <c r="M25" i="6"/>
  <c r="L25" i="6"/>
  <c r="O24" i="6"/>
  <c r="M24" i="6"/>
  <c r="O23" i="6"/>
  <c r="M23" i="6"/>
  <c r="L23" i="6"/>
  <c r="O22" i="6"/>
  <c r="M22" i="6"/>
  <c r="L22" i="6"/>
  <c r="O21" i="6"/>
  <c r="M21" i="6"/>
  <c r="L21" i="6"/>
  <c r="O20" i="6"/>
  <c r="M20" i="6"/>
  <c r="L20" i="6"/>
  <c r="O19" i="6"/>
  <c r="M19" i="6"/>
  <c r="L19" i="6"/>
  <c r="O18" i="6"/>
  <c r="M18" i="6"/>
  <c r="L18" i="6"/>
  <c r="O17" i="6"/>
  <c r="M17" i="6"/>
  <c r="O16" i="6"/>
  <c r="M16" i="6"/>
  <c r="L16" i="6"/>
  <c r="O15" i="6"/>
  <c r="M15" i="6"/>
  <c r="L15" i="6"/>
  <c r="O14" i="6"/>
  <c r="M14" i="6"/>
  <c r="L14" i="6"/>
  <c r="O13" i="6"/>
  <c r="M13" i="6"/>
  <c r="L13" i="6"/>
  <c r="O12" i="6"/>
  <c r="M12" i="6"/>
  <c r="M55" i="4"/>
  <c r="L55" i="4"/>
  <c r="J55" i="4"/>
  <c r="I55" i="4"/>
  <c r="E55" i="4"/>
  <c r="F55" i="4" s="1"/>
  <c r="C54" i="9" s="1"/>
  <c r="M54" i="4"/>
  <c r="L54" i="4"/>
  <c r="J54" i="4"/>
  <c r="I54" i="4"/>
  <c r="E54" i="4"/>
  <c r="F54" i="4" s="1"/>
  <c r="M53" i="4"/>
  <c r="L53" i="4"/>
  <c r="J53" i="4"/>
  <c r="I53" i="4"/>
  <c r="E53" i="4"/>
  <c r="G53" i="4" s="1"/>
  <c r="M52" i="4"/>
  <c r="L52" i="4"/>
  <c r="J52" i="4"/>
  <c r="I52" i="4"/>
  <c r="E52" i="4"/>
  <c r="F52" i="4" s="1"/>
  <c r="M51" i="4"/>
  <c r="L51" i="4"/>
  <c r="J51" i="4"/>
  <c r="I51" i="4"/>
  <c r="E51" i="4"/>
  <c r="F51" i="4" s="1"/>
  <c r="L50" i="4"/>
  <c r="J50" i="4"/>
  <c r="I50" i="4"/>
  <c r="E50" i="4"/>
  <c r="G50" i="4" s="1"/>
  <c r="D51" i="5" s="1"/>
  <c r="M49" i="4"/>
  <c r="L49" i="4"/>
  <c r="J49" i="4"/>
  <c r="I49" i="4"/>
  <c r="E49" i="4"/>
  <c r="F49" i="4" s="1"/>
  <c r="M48" i="4"/>
  <c r="L48" i="4"/>
  <c r="J48" i="4"/>
  <c r="I48" i="4"/>
  <c r="E48" i="4"/>
  <c r="F48" i="4" s="1"/>
  <c r="M47" i="4"/>
  <c r="L47" i="4"/>
  <c r="J47" i="4"/>
  <c r="I47" i="4"/>
  <c r="E47" i="4"/>
  <c r="G47" i="4" s="1"/>
  <c r="D48" i="5" s="1"/>
  <c r="F46" i="9" s="1"/>
  <c r="M46" i="4"/>
  <c r="L46" i="4"/>
  <c r="J46" i="4"/>
  <c r="I46" i="4"/>
  <c r="E46" i="4"/>
  <c r="G46" i="4" s="1"/>
  <c r="D47" i="5" s="1"/>
  <c r="F45" i="9" s="1"/>
  <c r="M45" i="4"/>
  <c r="L45" i="4"/>
  <c r="J45" i="4"/>
  <c r="I45" i="4"/>
  <c r="E45" i="4"/>
  <c r="G45" i="4" s="1"/>
  <c r="D46" i="5" s="1"/>
  <c r="F44" i="9" s="1"/>
  <c r="M44" i="4"/>
  <c r="L44" i="4"/>
  <c r="J44" i="4"/>
  <c r="I44" i="4"/>
  <c r="E44" i="4"/>
  <c r="G44" i="4" s="1"/>
  <c r="D45" i="5" s="1"/>
  <c r="M43" i="4"/>
  <c r="L43" i="4"/>
  <c r="J43" i="4"/>
  <c r="I43" i="4"/>
  <c r="E43" i="4"/>
  <c r="M42" i="4"/>
  <c r="L42" i="4"/>
  <c r="J42" i="4"/>
  <c r="I42" i="4"/>
  <c r="E42" i="4"/>
  <c r="F42" i="4" s="1"/>
  <c r="M41" i="4"/>
  <c r="L41" i="4"/>
  <c r="J41" i="4"/>
  <c r="I41" i="4"/>
  <c r="E41" i="4"/>
  <c r="G41" i="4" s="1"/>
  <c r="D42" i="5" s="1"/>
  <c r="M40" i="4"/>
  <c r="L40" i="4"/>
  <c r="J40" i="4"/>
  <c r="I40" i="4"/>
  <c r="E40" i="4"/>
  <c r="G40" i="4" s="1"/>
  <c r="D41" i="5" s="1"/>
  <c r="M39" i="4"/>
  <c r="E40" i="5" s="1"/>
  <c r="L39" i="4"/>
  <c r="J39" i="4"/>
  <c r="I39" i="4"/>
  <c r="E39" i="4"/>
  <c r="M38" i="4"/>
  <c r="L38" i="4"/>
  <c r="J38" i="4"/>
  <c r="I38" i="4"/>
  <c r="E38" i="4"/>
  <c r="F38" i="4" s="1"/>
  <c r="C37" i="9" s="1"/>
  <c r="M37" i="4"/>
  <c r="L37" i="4"/>
  <c r="J37" i="4"/>
  <c r="I37" i="4"/>
  <c r="E37" i="4"/>
  <c r="G37" i="4" s="1"/>
  <c r="D38" i="5" s="1"/>
  <c r="M36" i="4"/>
  <c r="L36" i="4"/>
  <c r="J36" i="4"/>
  <c r="I36" i="4"/>
  <c r="E36" i="4"/>
  <c r="G36" i="4" s="1"/>
  <c r="D37" i="5" s="1"/>
  <c r="M35" i="4"/>
  <c r="L35" i="4"/>
  <c r="J35" i="4"/>
  <c r="I35" i="4"/>
  <c r="E35" i="4"/>
  <c r="G35" i="4" s="1"/>
  <c r="D36" i="5" s="1"/>
  <c r="M34" i="4"/>
  <c r="L34" i="4"/>
  <c r="J34" i="4"/>
  <c r="I34" i="4"/>
  <c r="E34" i="4"/>
  <c r="G34" i="4" s="1"/>
  <c r="D35" i="5" s="1"/>
  <c r="F33" i="9" s="1"/>
  <c r="M33" i="4"/>
  <c r="L33" i="4"/>
  <c r="J33" i="4"/>
  <c r="I33" i="4"/>
  <c r="E33" i="4"/>
  <c r="F33" i="4" s="1"/>
  <c r="M32" i="4"/>
  <c r="L32" i="4"/>
  <c r="J32" i="4"/>
  <c r="I32" i="4"/>
  <c r="E32" i="4"/>
  <c r="G32" i="4" s="1"/>
  <c r="D33" i="5" s="1"/>
  <c r="M31" i="4"/>
  <c r="L31" i="4"/>
  <c r="J31" i="4"/>
  <c r="I31" i="4"/>
  <c r="E31" i="4"/>
  <c r="G31" i="4" s="1"/>
  <c r="D32" i="5" s="1"/>
  <c r="M30" i="4"/>
  <c r="L30" i="4"/>
  <c r="J30" i="4"/>
  <c r="I30" i="4"/>
  <c r="E30" i="4"/>
  <c r="G30" i="4" s="1"/>
  <c r="D31" i="5" s="1"/>
  <c r="F29" i="9" s="1"/>
  <c r="M29" i="4"/>
  <c r="L29" i="4"/>
  <c r="J29" i="4"/>
  <c r="I29" i="4"/>
  <c r="E29" i="4"/>
  <c r="M28" i="4"/>
  <c r="L28" i="4"/>
  <c r="J28" i="4"/>
  <c r="I28" i="4"/>
  <c r="E28" i="4"/>
  <c r="G28" i="4" s="1"/>
  <c r="D29" i="5" s="1"/>
  <c r="M27" i="4"/>
  <c r="L27" i="4"/>
  <c r="J27" i="4"/>
  <c r="I27" i="4"/>
  <c r="E27" i="4"/>
  <c r="G27" i="4" s="1"/>
  <c r="D28" i="5" s="1"/>
  <c r="M26" i="4"/>
  <c r="L26" i="4"/>
  <c r="J26" i="4"/>
  <c r="I26" i="4"/>
  <c r="E26" i="4"/>
  <c r="F26" i="4" s="1"/>
  <c r="M25" i="4"/>
  <c r="L25" i="4"/>
  <c r="J25" i="4"/>
  <c r="I25" i="4"/>
  <c r="E25" i="4"/>
  <c r="G25" i="4" s="1"/>
  <c r="D26" i="5" s="1"/>
  <c r="M24" i="4"/>
  <c r="L24" i="4"/>
  <c r="J24" i="4"/>
  <c r="I24" i="4"/>
  <c r="E24" i="4"/>
  <c r="G24" i="4" s="1"/>
  <c r="D25" i="5" s="1"/>
  <c r="M23" i="4"/>
  <c r="L23" i="4"/>
  <c r="J23" i="4"/>
  <c r="I23" i="4"/>
  <c r="E23" i="4"/>
  <c r="F23" i="4" s="1"/>
  <c r="M22" i="4"/>
  <c r="L22" i="4"/>
  <c r="J22" i="4"/>
  <c r="I22" i="4"/>
  <c r="E22" i="4"/>
  <c r="F22" i="4" s="1"/>
  <c r="M21" i="4"/>
  <c r="L21" i="4"/>
  <c r="J21" i="4"/>
  <c r="I21" i="4"/>
  <c r="E21" i="4"/>
  <c r="M20" i="4"/>
  <c r="L20" i="4"/>
  <c r="J20" i="4"/>
  <c r="I20" i="4"/>
  <c r="E20" i="4"/>
  <c r="F20" i="4" s="1"/>
  <c r="M19" i="4"/>
  <c r="L19" i="4"/>
  <c r="J19" i="4"/>
  <c r="I19" i="4"/>
  <c r="E19" i="4"/>
  <c r="G19" i="4" s="1"/>
  <c r="D20" i="5" s="1"/>
  <c r="F18" i="9" s="1"/>
  <c r="M18" i="4"/>
  <c r="L18" i="4"/>
  <c r="J18" i="4"/>
  <c r="I18" i="4"/>
  <c r="E18" i="4"/>
  <c r="G18" i="4" s="1"/>
  <c r="D19" i="5" s="1"/>
  <c r="F17" i="9" s="1"/>
  <c r="M17" i="4"/>
  <c r="L17" i="4"/>
  <c r="J17" i="4"/>
  <c r="I17" i="4"/>
  <c r="E17" i="4"/>
  <c r="F17" i="4" s="1"/>
  <c r="M16" i="4"/>
  <c r="L16" i="4"/>
  <c r="J16" i="4"/>
  <c r="I16" i="4"/>
  <c r="E16" i="4"/>
  <c r="G16" i="4" s="1"/>
  <c r="D17" i="5" s="1"/>
  <c r="F15" i="9" s="1"/>
  <c r="M15" i="4"/>
  <c r="L15" i="4"/>
  <c r="J15" i="4"/>
  <c r="I15" i="4"/>
  <c r="E15" i="4"/>
  <c r="F15" i="4" s="1"/>
  <c r="M14" i="4"/>
  <c r="L14" i="4"/>
  <c r="J14" i="4"/>
  <c r="I14" i="4"/>
  <c r="E14" i="4"/>
  <c r="G14" i="4" s="1"/>
  <c r="M13" i="4"/>
  <c r="L13" i="4"/>
  <c r="J13" i="4"/>
  <c r="I13" i="4"/>
  <c r="E13" i="4"/>
  <c r="G13" i="4" s="1"/>
  <c r="D14" i="5" s="1"/>
  <c r="M12" i="4"/>
  <c r="L12" i="4"/>
  <c r="J12" i="4"/>
  <c r="I12" i="4"/>
  <c r="E12" i="4"/>
  <c r="M11" i="4"/>
  <c r="L11" i="4"/>
  <c r="J11" i="4"/>
  <c r="I11" i="4"/>
  <c r="E11" i="4"/>
  <c r="G11" i="4" s="1"/>
  <c r="D12" i="5" s="1"/>
  <c r="AA54" i="2"/>
  <c r="F54" i="2"/>
  <c r="AA53" i="2"/>
  <c r="F53" i="2"/>
  <c r="AA52" i="2"/>
  <c r="F52" i="2"/>
  <c r="AA51" i="2"/>
  <c r="F51" i="2"/>
  <c r="AA50" i="2"/>
  <c r="F50" i="2"/>
  <c r="AA49" i="2"/>
  <c r="F49" i="2"/>
  <c r="AA48" i="2"/>
  <c r="F48" i="2"/>
  <c r="AA47" i="2"/>
  <c r="F47" i="2"/>
  <c r="AA46" i="2"/>
  <c r="F46" i="2"/>
  <c r="AA45" i="2"/>
  <c r="F45" i="2"/>
  <c r="AA44" i="2"/>
  <c r="F44" i="2"/>
  <c r="AA43" i="2"/>
  <c r="F43" i="2"/>
  <c r="AA42" i="2"/>
  <c r="F42" i="2"/>
  <c r="AA41" i="2"/>
  <c r="F41" i="2"/>
  <c r="AA40" i="2"/>
  <c r="F40" i="2"/>
  <c r="AA39" i="2"/>
  <c r="F39" i="2"/>
  <c r="AA38" i="2"/>
  <c r="F38" i="2"/>
  <c r="AA37" i="2"/>
  <c r="F37" i="2"/>
  <c r="AA36" i="2"/>
  <c r="F36" i="2"/>
  <c r="AA35" i="2"/>
  <c r="F35" i="2"/>
  <c r="AA34" i="2"/>
  <c r="F34" i="2"/>
  <c r="AA33" i="2"/>
  <c r="F33" i="2"/>
  <c r="AA32" i="2"/>
  <c r="F32" i="2"/>
  <c r="AA31" i="2"/>
  <c r="F31" i="2"/>
  <c r="AA30" i="2"/>
  <c r="F30" i="2"/>
  <c r="AA29" i="2"/>
  <c r="F29" i="2"/>
  <c r="AA28" i="2"/>
  <c r="F28" i="2"/>
  <c r="AA27" i="2"/>
  <c r="F27" i="2"/>
  <c r="AA26" i="2"/>
  <c r="F26" i="2"/>
  <c r="AA25" i="2"/>
  <c r="F25" i="2"/>
  <c r="AA24" i="2"/>
  <c r="F24" i="2"/>
  <c r="AA23" i="2"/>
  <c r="F23" i="2"/>
  <c r="AA22" i="2"/>
  <c r="F22" i="2"/>
  <c r="AA21" i="2"/>
  <c r="F21" i="2"/>
  <c r="AA20" i="2"/>
  <c r="F20" i="2"/>
  <c r="AA19" i="2"/>
  <c r="F19" i="2"/>
  <c r="AA18" i="2"/>
  <c r="F18" i="2"/>
  <c r="AA17" i="2"/>
  <c r="F17" i="2"/>
  <c r="AA16" i="2"/>
  <c r="F16" i="2"/>
  <c r="AA15" i="2"/>
  <c r="F15" i="2"/>
  <c r="AA14" i="2"/>
  <c r="F14" i="2"/>
  <c r="AA13" i="2"/>
  <c r="F13" i="2"/>
  <c r="AA12" i="2"/>
  <c r="F12" i="2"/>
  <c r="AA11" i="2"/>
  <c r="F11" i="2"/>
  <c r="AA10" i="2"/>
  <c r="F10" i="2"/>
  <c r="D15" i="5" l="1"/>
  <c r="F13" i="9" s="1"/>
  <c r="T275" i="6"/>
  <c r="D54" i="5"/>
  <c r="N50" i="4"/>
  <c r="O50" i="4" s="1"/>
  <c r="N25" i="4"/>
  <c r="E96" i="6" s="1"/>
  <c r="V96" i="6" s="1"/>
  <c r="V97" i="6" s="1"/>
  <c r="V98" i="6" s="1"/>
  <c r="N41" i="4"/>
  <c r="E192" i="6" s="1"/>
  <c r="V192" i="6" s="1"/>
  <c r="T39" i="6"/>
  <c r="T51" i="6"/>
  <c r="T55" i="6"/>
  <c r="T63" i="6"/>
  <c r="T67" i="6"/>
  <c r="T79" i="6"/>
  <c r="T87" i="6"/>
  <c r="T91" i="6"/>
  <c r="T99" i="6"/>
  <c r="T103" i="6"/>
  <c r="T107" i="6"/>
  <c r="T115" i="6"/>
  <c r="T119" i="6"/>
  <c r="T123" i="6"/>
  <c r="T131" i="6"/>
  <c r="T135" i="6"/>
  <c r="T139" i="6"/>
  <c r="T143" i="6"/>
  <c r="T147" i="6"/>
  <c r="T155" i="6"/>
  <c r="T163" i="6"/>
  <c r="T171" i="6"/>
  <c r="T179" i="6"/>
  <c r="T183" i="6"/>
  <c r="T187" i="6"/>
  <c r="T191" i="6"/>
  <c r="T203" i="6"/>
  <c r="T211" i="6"/>
  <c r="T215" i="6"/>
  <c r="T227" i="6"/>
  <c r="T231" i="6"/>
  <c r="T235" i="6"/>
  <c r="T239" i="6"/>
  <c r="N34" i="4"/>
  <c r="E150" i="6" s="1"/>
  <c r="V150" i="6" s="1"/>
  <c r="V151" i="6" s="1"/>
  <c r="V152" i="6" s="1"/>
  <c r="N45" i="4"/>
  <c r="E216" i="6" s="1"/>
  <c r="V216" i="6" s="1"/>
  <c r="V217" i="6" s="1"/>
  <c r="V218" i="6" s="1"/>
  <c r="N54" i="4"/>
  <c r="E270" i="6" s="1"/>
  <c r="V270" i="6" s="1"/>
  <c r="V271" i="6" s="1"/>
  <c r="V272" i="6" s="1"/>
  <c r="N19" i="4"/>
  <c r="E60" i="6" s="1"/>
  <c r="V60" i="6" s="1"/>
  <c r="V61" i="6" s="1"/>
  <c r="V62" i="6" s="1"/>
  <c r="N35" i="4"/>
  <c r="E156" i="6" s="1"/>
  <c r="V156" i="6" s="1"/>
  <c r="V157" i="6" s="1"/>
  <c r="V158" i="6" s="1"/>
  <c r="T185" i="6"/>
  <c r="T201" i="6"/>
  <c r="T205" i="6"/>
  <c r="T213" i="6"/>
  <c r="T217" i="6"/>
  <c r="T221" i="6"/>
  <c r="T237" i="6"/>
  <c r="N49" i="4"/>
  <c r="E48" i="9" s="1"/>
  <c r="N47" i="4"/>
  <c r="O47" i="4" s="1"/>
  <c r="E48" i="5" s="1"/>
  <c r="G46" i="9" s="1"/>
  <c r="N12" i="4"/>
  <c r="N44" i="4"/>
  <c r="O44" i="4" s="1"/>
  <c r="E45" i="5" s="1"/>
  <c r="G43" i="9" s="1"/>
  <c r="T12" i="6"/>
  <c r="T16" i="6"/>
  <c r="T20" i="6"/>
  <c r="T28" i="6"/>
  <c r="T32" i="6"/>
  <c r="T36" i="6"/>
  <c r="T64" i="6"/>
  <c r="T68" i="6"/>
  <c r="T72" i="6"/>
  <c r="T76" i="6"/>
  <c r="T84" i="6"/>
  <c r="T88" i="6"/>
  <c r="T92" i="6"/>
  <c r="T96" i="6"/>
  <c r="T100" i="6"/>
  <c r="T104" i="6"/>
  <c r="T112" i="6"/>
  <c r="T124" i="6"/>
  <c r="T128" i="6"/>
  <c r="T132" i="6"/>
  <c r="T144" i="6"/>
  <c r="T148" i="6"/>
  <c r="T152" i="6"/>
  <c r="T156" i="6"/>
  <c r="T164" i="6"/>
  <c r="T168" i="6"/>
  <c r="T172" i="6"/>
  <c r="T224" i="6"/>
  <c r="T228" i="6"/>
  <c r="T232" i="6"/>
  <c r="T240" i="6"/>
  <c r="T248" i="6"/>
  <c r="T256" i="6"/>
  <c r="T260" i="6"/>
  <c r="T268" i="6"/>
  <c r="T276" i="6"/>
  <c r="N42" i="4"/>
  <c r="O42" i="4" s="1"/>
  <c r="E43" i="5" s="1"/>
  <c r="G41" i="9" s="1"/>
  <c r="N17" i="4"/>
  <c r="T18" i="6"/>
  <c r="T30" i="6"/>
  <c r="T34" i="6"/>
  <c r="T42" i="6"/>
  <c r="T46" i="6"/>
  <c r="T62" i="6"/>
  <c r="T78" i="6"/>
  <c r="T82" i="6"/>
  <c r="T86" i="6"/>
  <c r="T98" i="6"/>
  <c r="T110" i="6"/>
  <c r="T118" i="6"/>
  <c r="T122" i="6"/>
  <c r="T126" i="6"/>
  <c r="T130" i="6"/>
  <c r="T142" i="6"/>
  <c r="T146" i="6"/>
  <c r="T154" i="6"/>
  <c r="T170" i="6"/>
  <c r="T174" i="6"/>
  <c r="T186" i="6"/>
  <c r="T190" i="6"/>
  <c r="T194" i="6"/>
  <c r="T198" i="6"/>
  <c r="T206" i="6"/>
  <c r="T210" i="6"/>
  <c r="T218" i="6"/>
  <c r="T222" i="6"/>
  <c r="T226" i="6"/>
  <c r="T234" i="6"/>
  <c r="T238" i="6"/>
  <c r="N51" i="4"/>
  <c r="E252" i="6" s="1"/>
  <c r="V252" i="6" s="1"/>
  <c r="V253" i="6" s="1"/>
  <c r="V254" i="6" s="1"/>
  <c r="T184" i="6"/>
  <c r="N13" i="4"/>
  <c r="N29" i="4"/>
  <c r="E28" i="9" s="1"/>
  <c r="N48" i="4"/>
  <c r="E47" i="9" s="1"/>
  <c r="T105" i="6"/>
  <c r="T109" i="6"/>
  <c r="T129" i="6"/>
  <c r="T141" i="6"/>
  <c r="T145" i="6"/>
  <c r="T153" i="6"/>
  <c r="T157" i="6"/>
  <c r="T161" i="6"/>
  <c r="T169" i="6"/>
  <c r="T173" i="6"/>
  <c r="N23" i="4"/>
  <c r="E84" i="6" s="1"/>
  <c r="V84" i="6" s="1"/>
  <c r="V85" i="6" s="1"/>
  <c r="V86" i="6" s="1"/>
  <c r="T241" i="6"/>
  <c r="T261" i="6"/>
  <c r="N20" i="4"/>
  <c r="E66" i="6" s="1"/>
  <c r="V66" i="6" s="1"/>
  <c r="V67" i="6" s="1"/>
  <c r="V68" i="6" s="1"/>
  <c r="D174" i="6"/>
  <c r="N43" i="4"/>
  <c r="O43" i="4" s="1"/>
  <c r="E44" i="5" s="1"/>
  <c r="G42" i="9" s="1"/>
  <c r="T242" i="6"/>
  <c r="T262" i="6"/>
  <c r="T278" i="6"/>
  <c r="T236" i="6"/>
  <c r="N18" i="4"/>
  <c r="E54" i="6" s="1"/>
  <c r="V54" i="6" s="1"/>
  <c r="V55" i="6" s="1"/>
  <c r="V56" i="6" s="1"/>
  <c r="T177" i="6"/>
  <c r="N40" i="4"/>
  <c r="E39" i="9" s="1"/>
  <c r="T54" i="6"/>
  <c r="N37" i="4"/>
  <c r="O37" i="4" s="1"/>
  <c r="E38" i="5" s="1"/>
  <c r="T225" i="6"/>
  <c r="F13" i="4"/>
  <c r="D24" i="6" s="1"/>
  <c r="F35" i="4"/>
  <c r="C34" i="9" s="1"/>
  <c r="T265" i="6"/>
  <c r="T269" i="6"/>
  <c r="T273" i="6"/>
  <c r="T250" i="6"/>
  <c r="T254" i="6"/>
  <c r="T80" i="6"/>
  <c r="T199" i="6"/>
  <c r="N11" i="4"/>
  <c r="E12" i="6" s="1"/>
  <c r="N14" i="4"/>
  <c r="E30" i="6" s="1"/>
  <c r="V30" i="6" s="1"/>
  <c r="V31" i="6" s="1"/>
  <c r="V32" i="6" s="1"/>
  <c r="F30" i="4"/>
  <c r="D126" i="6" s="1"/>
  <c r="N33" i="4"/>
  <c r="E32" i="9" s="1"/>
  <c r="N39" i="4"/>
  <c r="E38" i="9" s="1"/>
  <c r="T13" i="6"/>
  <c r="T17" i="6"/>
  <c r="T21" i="6"/>
  <c r="T37" i="6"/>
  <c r="T45" i="6"/>
  <c r="T176" i="6"/>
  <c r="T180" i="6"/>
  <c r="T243" i="6"/>
  <c r="T247" i="6"/>
  <c r="T251" i="6"/>
  <c r="T255" i="6"/>
  <c r="T259" i="6"/>
  <c r="N27" i="4"/>
  <c r="O27" i="4" s="1"/>
  <c r="E28" i="5" s="1"/>
  <c r="G26" i="9" s="1"/>
  <c r="N30" i="4"/>
  <c r="E29" i="9" s="1"/>
  <c r="N55" i="4"/>
  <c r="E276" i="6" s="1"/>
  <c r="V276" i="6" s="1"/>
  <c r="V277" i="6" s="1"/>
  <c r="V278" i="6" s="1"/>
  <c r="T49" i="6"/>
  <c r="T53" i="6"/>
  <c r="T57" i="6"/>
  <c r="T77" i="6"/>
  <c r="T81" i="6"/>
  <c r="T85" i="6"/>
  <c r="T89" i="6"/>
  <c r="T93" i="6"/>
  <c r="T136" i="6"/>
  <c r="T140" i="6"/>
  <c r="T192" i="6"/>
  <c r="T200" i="6"/>
  <c r="T204" i="6"/>
  <c r="T208" i="6"/>
  <c r="T216" i="6"/>
  <c r="T220" i="6"/>
  <c r="T267" i="6"/>
  <c r="T279" i="6"/>
  <c r="N15" i="4"/>
  <c r="E36" i="6" s="1"/>
  <c r="V36" i="6" s="1"/>
  <c r="V37" i="6" s="1"/>
  <c r="V38" i="6" s="1"/>
  <c r="T50" i="6"/>
  <c r="T280" i="6"/>
  <c r="C25" i="9"/>
  <c r="D102" i="6"/>
  <c r="G48" i="4"/>
  <c r="D49" i="5" s="1"/>
  <c r="F47" i="9" s="1"/>
  <c r="F16" i="4"/>
  <c r="D42" i="6" s="1"/>
  <c r="T47" i="6"/>
  <c r="T233" i="6"/>
  <c r="T74" i="6"/>
  <c r="F44" i="4"/>
  <c r="D210" i="6" s="1"/>
  <c r="T189" i="6"/>
  <c r="N24" i="4"/>
  <c r="E90" i="6" s="1"/>
  <c r="V90" i="6" s="1"/>
  <c r="V91" i="6" s="1"/>
  <c r="V92" i="6" s="1"/>
  <c r="T35" i="6"/>
  <c r="T43" i="6"/>
  <c r="T95" i="6"/>
  <c r="T277" i="6"/>
  <c r="T133" i="6"/>
  <c r="T281" i="6"/>
  <c r="T266" i="6"/>
  <c r="F31" i="4"/>
  <c r="C30" i="9" s="1"/>
  <c r="F47" i="4"/>
  <c r="D228" i="6" s="1"/>
  <c r="G49" i="4"/>
  <c r="D50" i="5" s="1"/>
  <c r="F48" i="9" s="1"/>
  <c r="T25" i="6"/>
  <c r="G26" i="4"/>
  <c r="D27" i="5" s="1"/>
  <c r="F25" i="9" s="1"/>
  <c r="T120" i="6"/>
  <c r="T264" i="6"/>
  <c r="G15" i="4"/>
  <c r="D16" i="5" s="1"/>
  <c r="F14" i="9" s="1"/>
  <c r="F32" i="4"/>
  <c r="D138" i="6" s="1"/>
  <c r="N52" i="4"/>
  <c r="E51" i="9" s="1"/>
  <c r="T150" i="6"/>
  <c r="N53" i="4"/>
  <c r="E52" i="9" s="1"/>
  <c r="T188" i="6"/>
  <c r="T70" i="6"/>
  <c r="T159" i="6"/>
  <c r="N46" i="4"/>
  <c r="E45" i="9" s="1"/>
  <c r="N38" i="4"/>
  <c r="E37" i="9" s="1"/>
  <c r="T59" i="6"/>
  <c r="T182" i="6"/>
  <c r="T274" i="6"/>
  <c r="N22" i="4"/>
  <c r="O22" i="4" s="1"/>
  <c r="E23" i="5" s="1"/>
  <c r="G21" i="9" s="1"/>
  <c r="N28" i="4"/>
  <c r="E27" i="9" s="1"/>
  <c r="T197" i="6"/>
  <c r="F34" i="4"/>
  <c r="T29" i="6"/>
  <c r="T252" i="6"/>
  <c r="N31" i="4"/>
  <c r="E132" i="6" s="1"/>
  <c r="V132" i="6" s="1"/>
  <c r="V133" i="6" s="1"/>
  <c r="V134" i="6" s="1"/>
  <c r="G42" i="4"/>
  <c r="D43" i="5" s="1"/>
  <c r="F41" i="9" s="1"/>
  <c r="T14" i="6"/>
  <c r="T33" i="6"/>
  <c r="T127" i="6"/>
  <c r="N36" i="4"/>
  <c r="E35" i="9" s="1"/>
  <c r="T165" i="6"/>
  <c r="N26" i="4"/>
  <c r="E25" i="9" s="1"/>
  <c r="F37" i="4"/>
  <c r="D168" i="6" s="1"/>
  <c r="T15" i="6"/>
  <c r="T38" i="6"/>
  <c r="T69" i="6"/>
  <c r="T83" i="6"/>
  <c r="T117" i="6"/>
  <c r="T158" i="6"/>
  <c r="T166" i="6"/>
  <c r="T195" i="6"/>
  <c r="T181" i="6"/>
  <c r="T229" i="6"/>
  <c r="N21" i="4"/>
  <c r="E20" i="9" s="1"/>
  <c r="T66" i="6"/>
  <c r="T114" i="6"/>
  <c r="T207" i="6"/>
  <c r="G54" i="4"/>
  <c r="D55" i="5" s="1"/>
  <c r="F53" i="9" s="1"/>
  <c r="T178" i="6"/>
  <c r="T111" i="6"/>
  <c r="F36" i="4"/>
  <c r="C35" i="9" s="1"/>
  <c r="T48" i="6"/>
  <c r="T71" i="6"/>
  <c r="T75" i="6"/>
  <c r="T138" i="6"/>
  <c r="T97" i="6"/>
  <c r="T245" i="6"/>
  <c r="T116" i="6"/>
  <c r="T249" i="6"/>
  <c r="N32" i="4"/>
  <c r="O32" i="4" s="1"/>
  <c r="E33" i="5" s="1"/>
  <c r="G31" i="9" s="1"/>
  <c r="F50" i="4"/>
  <c r="D246" i="6" s="1"/>
  <c r="T19" i="6"/>
  <c r="T27" i="6"/>
  <c r="T65" i="6"/>
  <c r="T73" i="6"/>
  <c r="T102" i="6"/>
  <c r="T106" i="6"/>
  <c r="T125" i="6"/>
  <c r="T151" i="6"/>
  <c r="T246" i="6"/>
  <c r="T257" i="6"/>
  <c r="F10" i="9"/>
  <c r="F24" i="9"/>
  <c r="F39" i="9"/>
  <c r="F40" i="9"/>
  <c r="F31" i="9"/>
  <c r="F40" i="4"/>
  <c r="C14" i="9"/>
  <c r="D36" i="6"/>
  <c r="F34" i="9"/>
  <c r="F27" i="9"/>
  <c r="C22" i="9"/>
  <c r="D84" i="6"/>
  <c r="D144" i="6"/>
  <c r="C32" i="9"/>
  <c r="G23" i="4"/>
  <c r="D24" i="5" s="1"/>
  <c r="G33" i="4"/>
  <c r="D34" i="5" s="1"/>
  <c r="F12" i="9"/>
  <c r="F43" i="4"/>
  <c r="G43" i="4"/>
  <c r="D44" i="5" s="1"/>
  <c r="T167" i="6"/>
  <c r="F43" i="9"/>
  <c r="F12" i="4"/>
  <c r="D18" i="6" s="1"/>
  <c r="G12" i="4"/>
  <c r="D13" i="5" s="1"/>
  <c r="F30" i="9"/>
  <c r="F11" i="4"/>
  <c r="D12" i="6" s="1"/>
  <c r="F41" i="4"/>
  <c r="G21" i="4"/>
  <c r="D22" i="5" s="1"/>
  <c r="F21" i="4"/>
  <c r="F23" i="9"/>
  <c r="F46" i="4"/>
  <c r="F26" i="9"/>
  <c r="T56" i="6"/>
  <c r="C41" i="9"/>
  <c r="D198" i="6"/>
  <c r="D48" i="6"/>
  <c r="C16" i="9"/>
  <c r="G17" i="4"/>
  <c r="D18" i="5" s="1"/>
  <c r="G29" i="4"/>
  <c r="D30" i="5" s="1"/>
  <c r="F29" i="4"/>
  <c r="C53" i="9"/>
  <c r="D270" i="6"/>
  <c r="T23" i="6"/>
  <c r="C19" i="9"/>
  <c r="D66" i="6"/>
  <c r="D252" i="6"/>
  <c r="C50" i="9"/>
  <c r="F25" i="4"/>
  <c r="F27" i="4"/>
  <c r="G38" i="4"/>
  <c r="D39" i="5" s="1"/>
  <c r="T44" i="6"/>
  <c r="F35" i="9"/>
  <c r="T94" i="6"/>
  <c r="D258" i="6"/>
  <c r="C51" i="9"/>
  <c r="F39" i="4"/>
  <c r="G39" i="4"/>
  <c r="D40" i="5" s="1"/>
  <c r="G52" i="4"/>
  <c r="D53" i="5" s="1"/>
  <c r="F19" i="4"/>
  <c r="F36" i="9"/>
  <c r="F49" i="9"/>
  <c r="F45" i="4"/>
  <c r="G51" i="4"/>
  <c r="D52" i="5" s="1"/>
  <c r="F14" i="4"/>
  <c r="F18" i="4"/>
  <c r="G20" i="4"/>
  <c r="D21" i="5" s="1"/>
  <c r="C21" i="9"/>
  <c r="D78" i="6"/>
  <c r="F24" i="4"/>
  <c r="F53" i="4"/>
  <c r="N16" i="4"/>
  <c r="G22" i="4"/>
  <c r="D23" i="5" s="1"/>
  <c r="F28" i="4"/>
  <c r="G55" i="4"/>
  <c r="D56" i="5" s="1"/>
  <c r="T58" i="6"/>
  <c r="T202" i="6"/>
  <c r="T41" i="6"/>
  <c r="T270" i="6"/>
  <c r="D276" i="6"/>
  <c r="C47" i="9"/>
  <c r="D234" i="6"/>
  <c r="T26" i="6"/>
  <c r="T31" i="6"/>
  <c r="D240" i="6"/>
  <c r="C48" i="9"/>
  <c r="T22" i="6"/>
  <c r="T52" i="6"/>
  <c r="T137" i="6"/>
  <c r="T230" i="6"/>
  <c r="T24" i="6"/>
  <c r="T61" i="6"/>
  <c r="T101" i="6"/>
  <c r="T263" i="6"/>
  <c r="T214" i="6"/>
  <c r="T90" i="6"/>
  <c r="T121" i="6"/>
  <c r="T149" i="6"/>
  <c r="T196" i="6"/>
  <c r="T209" i="6"/>
  <c r="T40" i="6"/>
  <c r="T108" i="6"/>
  <c r="T160" i="6"/>
  <c r="T223" i="6"/>
  <c r="T60" i="6"/>
  <c r="T244" i="6"/>
  <c r="T134" i="6"/>
  <c r="T175" i="6"/>
  <c r="T271" i="6"/>
  <c r="T113" i="6"/>
  <c r="T162" i="6"/>
  <c r="T253" i="6"/>
  <c r="T212" i="6"/>
  <c r="T219" i="6"/>
  <c r="T258" i="6"/>
  <c r="T272" i="6"/>
  <c r="E24" i="6" l="1"/>
  <c r="V24" i="6" s="1"/>
  <c r="V25" i="6" s="1"/>
  <c r="V26" i="6" s="1"/>
  <c r="V27" i="6" s="1"/>
  <c r="V28" i="6" s="1"/>
  <c r="V29" i="6" s="1"/>
  <c r="X24" i="6" s="1"/>
  <c r="E13" i="7" s="1"/>
  <c r="G13" i="7" s="1"/>
  <c r="L12" i="9" s="1"/>
  <c r="E18" i="6"/>
  <c r="V18" i="6" s="1"/>
  <c r="V19" i="6" s="1"/>
  <c r="V20" i="6" s="1"/>
  <c r="V21" i="6" s="1"/>
  <c r="V22" i="6" s="1"/>
  <c r="V23" i="6" s="1"/>
  <c r="X18" i="6" s="1"/>
  <c r="E12" i="7" s="1"/>
  <c r="G12" i="7" s="1"/>
  <c r="L11" i="9" s="1"/>
  <c r="E10" i="9"/>
  <c r="V12" i="6"/>
  <c r="V13" i="6" s="1"/>
  <c r="V14" i="6" s="1"/>
  <c r="V15" i="6" s="1"/>
  <c r="V16" i="6" s="1"/>
  <c r="V17" i="6" s="1"/>
  <c r="F52" i="9"/>
  <c r="E246" i="6"/>
  <c r="V246" i="6" s="1"/>
  <c r="V247" i="6" s="1"/>
  <c r="V248" i="6" s="1"/>
  <c r="V249" i="6" s="1"/>
  <c r="V250" i="6" s="1"/>
  <c r="V251" i="6" s="1"/>
  <c r="X246" i="6" s="1"/>
  <c r="E50" i="7" s="1"/>
  <c r="G50" i="7" s="1"/>
  <c r="L49" i="9" s="1"/>
  <c r="E16" i="9"/>
  <c r="O17" i="4"/>
  <c r="E18" i="5" s="1"/>
  <c r="G16" i="9" s="1"/>
  <c r="V193" i="6"/>
  <c r="V194" i="6" s="1"/>
  <c r="V195" i="6" s="1"/>
  <c r="V196" i="6" s="1"/>
  <c r="V197" i="6" s="1"/>
  <c r="X192" i="6" s="1"/>
  <c r="E41" i="7" s="1"/>
  <c r="J40" i="9" s="1"/>
  <c r="O25" i="4"/>
  <c r="E26" i="5" s="1"/>
  <c r="G24" i="9" s="1"/>
  <c r="E24" i="9"/>
  <c r="O41" i="4"/>
  <c r="E42" i="5" s="1"/>
  <c r="G40" i="9" s="1"/>
  <c r="V63" i="6"/>
  <c r="V64" i="6" s="1"/>
  <c r="V65" i="6" s="1"/>
  <c r="X60" i="6" s="1"/>
  <c r="E19" i="7" s="1"/>
  <c r="G19" i="7" s="1"/>
  <c r="L18" i="9" s="1"/>
  <c r="V39" i="6"/>
  <c r="V40" i="6" s="1"/>
  <c r="V41" i="6" s="1"/>
  <c r="X36" i="6" s="1"/>
  <c r="E15" i="7" s="1"/>
  <c r="E53" i="9"/>
  <c r="E44" i="9"/>
  <c r="E40" i="9"/>
  <c r="E18" i="9"/>
  <c r="V87" i="6"/>
  <c r="V88" i="6" s="1"/>
  <c r="V89" i="6" s="1"/>
  <c r="X84" i="6" s="1"/>
  <c r="E23" i="7" s="1"/>
  <c r="J22" i="9" s="1"/>
  <c r="E49" i="9"/>
  <c r="V135" i="6"/>
  <c r="V136" i="6" s="1"/>
  <c r="V137" i="6" s="1"/>
  <c r="X132" i="6" s="1"/>
  <c r="E31" i="7" s="1"/>
  <c r="U36" i="6"/>
  <c r="U37" i="6" s="1"/>
  <c r="U38" i="6" s="1"/>
  <c r="U39" i="6" s="1"/>
  <c r="U40" i="6" s="1"/>
  <c r="U41" i="6" s="1"/>
  <c r="W36" i="6" s="1"/>
  <c r="D15" i="7" s="1"/>
  <c r="I14" i="9" s="1"/>
  <c r="O45" i="4"/>
  <c r="E46" i="5" s="1"/>
  <c r="F46" i="5" s="1"/>
  <c r="H44" i="9" s="1"/>
  <c r="V99" i="6"/>
  <c r="V100" i="6" s="1"/>
  <c r="V101" i="6" s="1"/>
  <c r="X96" i="6" s="1"/>
  <c r="E25" i="7" s="1"/>
  <c r="G25" i="7" s="1"/>
  <c r="L24" i="9" s="1"/>
  <c r="O54" i="4"/>
  <c r="E55" i="5" s="1"/>
  <c r="G53" i="9" s="1"/>
  <c r="O34" i="4"/>
  <c r="E35" i="5" s="1"/>
  <c r="G33" i="9" s="1"/>
  <c r="E51" i="5"/>
  <c r="G49" i="9" s="1"/>
  <c r="E33" i="9"/>
  <c r="O19" i="4"/>
  <c r="E20" i="5" s="1"/>
  <c r="G18" i="9" s="1"/>
  <c r="E34" i="9"/>
  <c r="E43" i="9"/>
  <c r="O35" i="4"/>
  <c r="E36" i="5" s="1"/>
  <c r="G34" i="9" s="1"/>
  <c r="E210" i="6"/>
  <c r="V210" i="6" s="1"/>
  <c r="V211" i="6" s="1"/>
  <c r="V212" i="6" s="1"/>
  <c r="V213" i="6" s="1"/>
  <c r="V214" i="6" s="1"/>
  <c r="V215" i="6" s="1"/>
  <c r="X210" i="6" s="1"/>
  <c r="E44" i="7" s="1"/>
  <c r="G44" i="7" s="1"/>
  <c r="L43" i="9" s="1"/>
  <c r="E46" i="9"/>
  <c r="F33" i="5"/>
  <c r="H31" i="9" s="1"/>
  <c r="E228" i="6"/>
  <c r="V228" i="6" s="1"/>
  <c r="V229" i="6" s="1"/>
  <c r="V230" i="6" s="1"/>
  <c r="V231" i="6" s="1"/>
  <c r="V232" i="6" s="1"/>
  <c r="V233" i="6" s="1"/>
  <c r="X228" i="6" s="1"/>
  <c r="E47" i="7" s="1"/>
  <c r="G47" i="7" s="1"/>
  <c r="L46" i="9" s="1"/>
  <c r="E11" i="9"/>
  <c r="F48" i="5"/>
  <c r="H46" i="9" s="1"/>
  <c r="O12" i="4"/>
  <c r="E13" i="5" s="1"/>
  <c r="G11" i="9" s="1"/>
  <c r="U240" i="6"/>
  <c r="U241" i="6" s="1"/>
  <c r="U242" i="6" s="1"/>
  <c r="U243" i="6" s="1"/>
  <c r="U244" i="6" s="1"/>
  <c r="U245" i="6" s="1"/>
  <c r="W240" i="6" s="1"/>
  <c r="D49" i="7" s="1"/>
  <c r="E162" i="6"/>
  <c r="V162" i="6" s="1"/>
  <c r="V163" i="6" s="1"/>
  <c r="V164" i="6" s="1"/>
  <c r="V165" i="6" s="1"/>
  <c r="V166" i="6" s="1"/>
  <c r="V167" i="6" s="1"/>
  <c r="X162" i="6" s="1"/>
  <c r="E36" i="7" s="1"/>
  <c r="G36" i="7" s="1"/>
  <c r="L35" i="9" s="1"/>
  <c r="E240" i="6"/>
  <c r="V240" i="6" s="1"/>
  <c r="V241" i="6" s="1"/>
  <c r="V242" i="6" s="1"/>
  <c r="V243" i="6" s="1"/>
  <c r="V244" i="6" s="1"/>
  <c r="V245" i="6" s="1"/>
  <c r="X240" i="6" s="1"/>
  <c r="E49" i="7" s="1"/>
  <c r="G49" i="7" s="1"/>
  <c r="L48" i="9" s="1"/>
  <c r="O49" i="4"/>
  <c r="E50" i="5" s="1"/>
  <c r="G48" i="9" s="1"/>
  <c r="U276" i="6"/>
  <c r="U277" i="6" s="1"/>
  <c r="U278" i="6" s="1"/>
  <c r="U279" i="6" s="1"/>
  <c r="U280" i="6" s="1"/>
  <c r="U281" i="6" s="1"/>
  <c r="W276" i="6" s="1"/>
  <c r="D55" i="7" s="1"/>
  <c r="I54" i="9" s="1"/>
  <c r="U228" i="6"/>
  <c r="U229" i="6" s="1"/>
  <c r="U230" i="6" s="1"/>
  <c r="U231" i="6" s="1"/>
  <c r="U232" i="6" s="1"/>
  <c r="U233" i="6" s="1"/>
  <c r="W228" i="6" s="1"/>
  <c r="D47" i="7" s="1"/>
  <c r="F47" i="7" s="1"/>
  <c r="U144" i="6"/>
  <c r="U145" i="6" s="1"/>
  <c r="U146" i="6" s="1"/>
  <c r="U147" i="6" s="1"/>
  <c r="U148" i="6" s="1"/>
  <c r="U149" i="6" s="1"/>
  <c r="W144" i="6" s="1"/>
  <c r="D33" i="7" s="1"/>
  <c r="E48" i="6"/>
  <c r="V48" i="6" s="1"/>
  <c r="V49" i="6" s="1"/>
  <c r="V50" i="6" s="1"/>
  <c r="V51" i="6" s="1"/>
  <c r="V52" i="6" s="1"/>
  <c r="V53" i="6" s="1"/>
  <c r="X48" i="6" s="1"/>
  <c r="J16" i="9" s="1"/>
  <c r="E41" i="9"/>
  <c r="E198" i="6"/>
  <c r="V198" i="6" s="1"/>
  <c r="V199" i="6" s="1"/>
  <c r="V200" i="6" s="1"/>
  <c r="V201" i="6" s="1"/>
  <c r="V202" i="6" s="1"/>
  <c r="V203" i="6" s="1"/>
  <c r="X198" i="6" s="1"/>
  <c r="E42" i="7" s="1"/>
  <c r="G42" i="7" s="1"/>
  <c r="L41" i="9" s="1"/>
  <c r="E19" i="9"/>
  <c r="D156" i="6"/>
  <c r="U156" i="6" s="1"/>
  <c r="U157" i="6" s="1"/>
  <c r="U158" i="6" s="1"/>
  <c r="U159" i="6" s="1"/>
  <c r="U160" i="6" s="1"/>
  <c r="U161" i="6" s="1"/>
  <c r="W156" i="6" s="1"/>
  <c r="D35" i="7" s="1"/>
  <c r="F35" i="7" s="1"/>
  <c r="U174" i="6"/>
  <c r="U175" i="6" s="1"/>
  <c r="U176" i="6" s="1"/>
  <c r="U177" i="6" s="1"/>
  <c r="U178" i="6" s="1"/>
  <c r="U179" i="6" s="1"/>
  <c r="W174" i="6" s="1"/>
  <c r="D38" i="7" s="1"/>
  <c r="V219" i="6"/>
  <c r="V220" i="6" s="1"/>
  <c r="V221" i="6" s="1"/>
  <c r="X216" i="6" s="1"/>
  <c r="E45" i="7" s="1"/>
  <c r="J44" i="9" s="1"/>
  <c r="U234" i="6"/>
  <c r="U235" i="6" s="1"/>
  <c r="U236" i="6" s="1"/>
  <c r="U237" i="6" s="1"/>
  <c r="U238" i="6" s="1"/>
  <c r="U239" i="6" s="1"/>
  <c r="W234" i="6" s="1"/>
  <c r="D48" i="7" s="1"/>
  <c r="I47" i="9" s="1"/>
  <c r="V279" i="6"/>
  <c r="V280" i="6" s="1"/>
  <c r="V281" i="6" s="1"/>
  <c r="X276" i="6" s="1"/>
  <c r="E55" i="7" s="1"/>
  <c r="G55" i="7" s="1"/>
  <c r="L54" i="9" s="1"/>
  <c r="U168" i="6"/>
  <c r="U169" i="6" s="1"/>
  <c r="U170" i="6" s="1"/>
  <c r="U171" i="6" s="1"/>
  <c r="U172" i="6" s="1"/>
  <c r="U173" i="6" s="1"/>
  <c r="W168" i="6" s="1"/>
  <c r="D37" i="7" s="1"/>
  <c r="I36" i="9" s="1"/>
  <c r="U84" i="6"/>
  <c r="U85" i="6" s="1"/>
  <c r="U86" i="6" s="1"/>
  <c r="U87" i="6" s="1"/>
  <c r="U88" i="6" s="1"/>
  <c r="U89" i="6" s="1"/>
  <c r="W84" i="6" s="1"/>
  <c r="D23" i="7" s="1"/>
  <c r="I22" i="9" s="1"/>
  <c r="E50" i="9"/>
  <c r="U246" i="6"/>
  <c r="U247" i="6" s="1"/>
  <c r="U248" i="6" s="1"/>
  <c r="U249" i="6" s="1"/>
  <c r="U250" i="6" s="1"/>
  <c r="U251" i="6" s="1"/>
  <c r="W246" i="6" s="1"/>
  <c r="D50" i="7" s="1"/>
  <c r="F50" i="7" s="1"/>
  <c r="E204" i="6"/>
  <c r="V204" i="6" s="1"/>
  <c r="V205" i="6" s="1"/>
  <c r="V206" i="6" s="1"/>
  <c r="V207" i="6" s="1"/>
  <c r="V208" i="6" s="1"/>
  <c r="V209" i="6" s="1"/>
  <c r="X204" i="6" s="1"/>
  <c r="E43" i="7" s="1"/>
  <c r="J42" i="9" s="1"/>
  <c r="E258" i="6"/>
  <c r="V258" i="6" s="1"/>
  <c r="V259" i="6" s="1"/>
  <c r="V260" i="6" s="1"/>
  <c r="V261" i="6" s="1"/>
  <c r="V262" i="6" s="1"/>
  <c r="V263" i="6" s="1"/>
  <c r="X258" i="6" s="1"/>
  <c r="E52" i="7" s="1"/>
  <c r="J51" i="9" s="1"/>
  <c r="E42" i="9"/>
  <c r="U126" i="6"/>
  <c r="U127" i="6" s="1"/>
  <c r="U128" i="6" s="1"/>
  <c r="U129" i="6" s="1"/>
  <c r="U130" i="6" s="1"/>
  <c r="U131" i="6" s="1"/>
  <c r="W126" i="6" s="1"/>
  <c r="D30" i="7" s="1"/>
  <c r="F30" i="7" s="1"/>
  <c r="O52" i="4"/>
  <c r="E53" i="5" s="1"/>
  <c r="G51" i="9" s="1"/>
  <c r="O38" i="4"/>
  <c r="E39" i="5" s="1"/>
  <c r="G37" i="9" s="1"/>
  <c r="O21" i="4"/>
  <c r="E22" i="5" s="1"/>
  <c r="G20" i="9" s="1"/>
  <c r="E31" i="9"/>
  <c r="O20" i="4"/>
  <c r="E21" i="5" s="1"/>
  <c r="G19" i="9" s="1"/>
  <c r="O18" i="4"/>
  <c r="E19" i="5" s="1"/>
  <c r="G17" i="9" s="1"/>
  <c r="E138" i="6"/>
  <c r="V138" i="6" s="1"/>
  <c r="V139" i="6" s="1"/>
  <c r="V140" i="6" s="1"/>
  <c r="V141" i="6" s="1"/>
  <c r="V142" i="6" s="1"/>
  <c r="V143" i="6" s="1"/>
  <c r="X138" i="6" s="1"/>
  <c r="E32" i="7" s="1"/>
  <c r="J31" i="9" s="1"/>
  <c r="V255" i="6"/>
  <c r="V256" i="6" s="1"/>
  <c r="V257" i="6" s="1"/>
  <c r="X252" i="6" s="1"/>
  <c r="E51" i="7" s="1"/>
  <c r="J50" i="9" s="1"/>
  <c r="E12" i="9"/>
  <c r="E17" i="9"/>
  <c r="O26" i="4"/>
  <c r="E27" i="5" s="1"/>
  <c r="G25" i="9" s="1"/>
  <c r="U198" i="6"/>
  <c r="U199" i="6" s="1"/>
  <c r="U200" i="6" s="1"/>
  <c r="U201" i="6" s="1"/>
  <c r="U202" i="6" s="1"/>
  <c r="U203" i="6" s="1"/>
  <c r="W198" i="6" s="1"/>
  <c r="D42" i="7" s="1"/>
  <c r="I41" i="9" s="1"/>
  <c r="C49" i="9"/>
  <c r="E102" i="6"/>
  <c r="V102" i="6" s="1"/>
  <c r="V103" i="6" s="1"/>
  <c r="V104" i="6" s="1"/>
  <c r="V105" i="6" s="1"/>
  <c r="V106" i="6" s="1"/>
  <c r="V107" i="6" s="1"/>
  <c r="X102" i="6" s="1"/>
  <c r="E26" i="7" s="1"/>
  <c r="J25" i="9" s="1"/>
  <c r="E174" i="6"/>
  <c r="V174" i="6" s="1"/>
  <c r="V175" i="6" s="1"/>
  <c r="V176" i="6" s="1"/>
  <c r="V177" i="6" s="1"/>
  <c r="V178" i="6" s="1"/>
  <c r="V179" i="6" s="1"/>
  <c r="X174" i="6" s="1"/>
  <c r="E38" i="7" s="1"/>
  <c r="G38" i="7" s="1"/>
  <c r="L37" i="9" s="1"/>
  <c r="C46" i="9"/>
  <c r="U78" i="6"/>
  <c r="U79" i="6" s="1"/>
  <c r="U80" i="6" s="1"/>
  <c r="U81" i="6" s="1"/>
  <c r="U82" i="6" s="1"/>
  <c r="U83" i="6" s="1"/>
  <c r="W78" i="6" s="1"/>
  <c r="D22" i="7" s="1"/>
  <c r="F22" i="7" s="1"/>
  <c r="O33" i="4"/>
  <c r="E34" i="5" s="1"/>
  <c r="G32" i="9" s="1"/>
  <c r="O55" i="4"/>
  <c r="E56" i="5" s="1"/>
  <c r="G54" i="9" s="1"/>
  <c r="U138" i="6"/>
  <c r="U139" i="6" s="1"/>
  <c r="U140" i="6" s="1"/>
  <c r="U141" i="6" s="1"/>
  <c r="U142" i="6" s="1"/>
  <c r="U143" i="6" s="1"/>
  <c r="W138" i="6" s="1"/>
  <c r="D32" i="7" s="1"/>
  <c r="F32" i="7" s="1"/>
  <c r="O11" i="4"/>
  <c r="E12" i="5" s="1"/>
  <c r="G10" i="9" s="1"/>
  <c r="O51" i="4"/>
  <c r="E52" i="5" s="1"/>
  <c r="G50" i="9" s="1"/>
  <c r="U210" i="6"/>
  <c r="U211" i="6" s="1"/>
  <c r="U212" i="6" s="1"/>
  <c r="U213" i="6" s="1"/>
  <c r="U214" i="6" s="1"/>
  <c r="U215" i="6" s="1"/>
  <c r="W210" i="6" s="1"/>
  <c r="D44" i="7" s="1"/>
  <c r="I43" i="9" s="1"/>
  <c r="U42" i="6"/>
  <c r="U43" i="6" s="1"/>
  <c r="U44" i="6" s="1"/>
  <c r="U45" i="6" s="1"/>
  <c r="U46" i="6" s="1"/>
  <c r="U47" i="6" s="1"/>
  <c r="W42" i="6" s="1"/>
  <c r="D16" i="7" s="1"/>
  <c r="F16" i="7" s="1"/>
  <c r="O13" i="4"/>
  <c r="E14" i="5" s="1"/>
  <c r="G12" i="9" s="1"/>
  <c r="O36" i="4"/>
  <c r="E37" i="5" s="1"/>
  <c r="G35" i="9" s="1"/>
  <c r="O48" i="4"/>
  <c r="E49" i="5" s="1"/>
  <c r="G47" i="9" s="1"/>
  <c r="E234" i="6"/>
  <c r="V234" i="6" s="1"/>
  <c r="V235" i="6" s="1"/>
  <c r="V236" i="6" s="1"/>
  <c r="V237" i="6" s="1"/>
  <c r="V238" i="6" s="1"/>
  <c r="V239" i="6" s="1"/>
  <c r="X234" i="6" s="1"/>
  <c r="E48" i="7" s="1"/>
  <c r="G48" i="7" s="1"/>
  <c r="L47" i="9" s="1"/>
  <c r="O14" i="4"/>
  <c r="E15" i="5" s="1"/>
  <c r="G13" i="9" s="1"/>
  <c r="V159" i="6"/>
  <c r="V160" i="6" s="1"/>
  <c r="V161" i="6" s="1"/>
  <c r="X156" i="6" s="1"/>
  <c r="E35" i="7" s="1"/>
  <c r="G35" i="7" s="1"/>
  <c r="L34" i="9" s="1"/>
  <c r="E54" i="9"/>
  <c r="O23" i="4"/>
  <c r="E24" i="5" s="1"/>
  <c r="G22" i="9" s="1"/>
  <c r="O15" i="4"/>
  <c r="E16" i="5" s="1"/>
  <c r="G14" i="9" s="1"/>
  <c r="E22" i="9"/>
  <c r="D162" i="6"/>
  <c r="U162" i="6" s="1"/>
  <c r="U163" i="6" s="1"/>
  <c r="U164" i="6" s="1"/>
  <c r="U165" i="6" s="1"/>
  <c r="U166" i="6" s="1"/>
  <c r="U167" i="6" s="1"/>
  <c r="W162" i="6" s="1"/>
  <c r="D36" i="7" s="1"/>
  <c r="E13" i="9"/>
  <c r="E26" i="9"/>
  <c r="E186" i="6"/>
  <c r="V186" i="6" s="1"/>
  <c r="V187" i="6" s="1"/>
  <c r="V188" i="6" s="1"/>
  <c r="V189" i="6" s="1"/>
  <c r="V190" i="6" s="1"/>
  <c r="V191" i="6" s="1"/>
  <c r="X186" i="6" s="1"/>
  <c r="E40" i="7" s="1"/>
  <c r="J39" i="9" s="1"/>
  <c r="V69" i="6"/>
  <c r="V70" i="6" s="1"/>
  <c r="V71" i="6" s="1"/>
  <c r="X66" i="6" s="1"/>
  <c r="E20" i="7" s="1"/>
  <c r="J19" i="9" s="1"/>
  <c r="C43" i="9"/>
  <c r="V153" i="6"/>
  <c r="V154" i="6" s="1"/>
  <c r="V155" i="6" s="1"/>
  <c r="X150" i="6" s="1"/>
  <c r="E34" i="7" s="1"/>
  <c r="J33" i="9" s="1"/>
  <c r="E126" i="6"/>
  <c r="V126" i="6" s="1"/>
  <c r="V127" i="6" s="1"/>
  <c r="V128" i="6" s="1"/>
  <c r="V129" i="6" s="1"/>
  <c r="V130" i="6" s="1"/>
  <c r="V131" i="6" s="1"/>
  <c r="X126" i="6" s="1"/>
  <c r="E30" i="7" s="1"/>
  <c r="G30" i="7" s="1"/>
  <c r="L29" i="9" s="1"/>
  <c r="C29" i="9"/>
  <c r="O29" i="4"/>
  <c r="E30" i="5" s="1"/>
  <c r="G28" i="9" s="1"/>
  <c r="E108" i="6"/>
  <c r="V108" i="6" s="1"/>
  <c r="V109" i="6" s="1"/>
  <c r="V110" i="6" s="1"/>
  <c r="V111" i="6" s="1"/>
  <c r="V112" i="6" s="1"/>
  <c r="V113" i="6" s="1"/>
  <c r="X108" i="6" s="1"/>
  <c r="E27" i="7" s="1"/>
  <c r="O40" i="4"/>
  <c r="E41" i="5" s="1"/>
  <c r="G39" i="9" s="1"/>
  <c r="E14" i="9"/>
  <c r="E120" i="6"/>
  <c r="V120" i="6" s="1"/>
  <c r="V121" i="6" s="1"/>
  <c r="V122" i="6" s="1"/>
  <c r="V123" i="6" s="1"/>
  <c r="V124" i="6" s="1"/>
  <c r="V125" i="6" s="1"/>
  <c r="X120" i="6" s="1"/>
  <c r="E29" i="7" s="1"/>
  <c r="E264" i="6"/>
  <c r="V264" i="6" s="1"/>
  <c r="V265" i="6" s="1"/>
  <c r="V266" i="6" s="1"/>
  <c r="V267" i="6" s="1"/>
  <c r="V268" i="6" s="1"/>
  <c r="V269" i="6" s="1"/>
  <c r="X264" i="6" s="1"/>
  <c r="E53" i="7" s="1"/>
  <c r="J52" i="9" s="1"/>
  <c r="G36" i="9"/>
  <c r="H36" i="9"/>
  <c r="E30" i="9"/>
  <c r="E114" i="6"/>
  <c r="V114" i="6" s="1"/>
  <c r="V115" i="6" s="1"/>
  <c r="V116" i="6" s="1"/>
  <c r="V117" i="6" s="1"/>
  <c r="V118" i="6" s="1"/>
  <c r="V119" i="6" s="1"/>
  <c r="X114" i="6" s="1"/>
  <c r="E28" i="7" s="1"/>
  <c r="J27" i="9" s="1"/>
  <c r="O39" i="4"/>
  <c r="G38" i="9" s="1"/>
  <c r="E36" i="9"/>
  <c r="E168" i="6"/>
  <c r="V168" i="6" s="1"/>
  <c r="V169" i="6" s="1"/>
  <c r="V170" i="6" s="1"/>
  <c r="V171" i="6" s="1"/>
  <c r="V172" i="6" s="1"/>
  <c r="V173" i="6" s="1"/>
  <c r="X168" i="6" s="1"/>
  <c r="E37" i="7" s="1"/>
  <c r="J36" i="9" s="1"/>
  <c r="E180" i="6"/>
  <c r="V180" i="6" s="1"/>
  <c r="V181" i="6" s="1"/>
  <c r="V182" i="6" s="1"/>
  <c r="V183" i="6" s="1"/>
  <c r="V184" i="6" s="1"/>
  <c r="V185" i="6" s="1"/>
  <c r="X180" i="6" s="1"/>
  <c r="E39" i="7" s="1"/>
  <c r="G39" i="7" s="1"/>
  <c r="L38" i="9" s="1"/>
  <c r="F43" i="5"/>
  <c r="H41" i="9" s="1"/>
  <c r="O30" i="4"/>
  <c r="E31" i="5" s="1"/>
  <c r="U102" i="6"/>
  <c r="U103" i="6" s="1"/>
  <c r="U104" i="6" s="1"/>
  <c r="U105" i="6" s="1"/>
  <c r="U106" i="6" s="1"/>
  <c r="U107" i="6" s="1"/>
  <c r="W102" i="6" s="1"/>
  <c r="D26" i="7" s="1"/>
  <c r="I25" i="9" s="1"/>
  <c r="U66" i="6"/>
  <c r="U67" i="6" s="1"/>
  <c r="U68" i="6" s="1"/>
  <c r="U69" i="6" s="1"/>
  <c r="U70" i="6" s="1"/>
  <c r="U71" i="6" s="1"/>
  <c r="W66" i="6" s="1"/>
  <c r="D20" i="7" s="1"/>
  <c r="F20" i="7" s="1"/>
  <c r="O31" i="4"/>
  <c r="E32" i="5" s="1"/>
  <c r="G30" i="9" s="1"/>
  <c r="V93" i="6"/>
  <c r="V94" i="6" s="1"/>
  <c r="V95" i="6" s="1"/>
  <c r="X90" i="6" s="1"/>
  <c r="E24" i="7" s="1"/>
  <c r="G24" i="7" s="1"/>
  <c r="L23" i="9" s="1"/>
  <c r="C12" i="9"/>
  <c r="V57" i="6"/>
  <c r="V58" i="6" s="1"/>
  <c r="V59" i="6" s="1"/>
  <c r="X54" i="6" s="1"/>
  <c r="E18" i="7" s="1"/>
  <c r="G18" i="7" s="1"/>
  <c r="L17" i="9" s="1"/>
  <c r="E78" i="6"/>
  <c r="V78" i="6" s="1"/>
  <c r="V79" i="6" s="1"/>
  <c r="V80" i="6" s="1"/>
  <c r="V81" i="6" s="1"/>
  <c r="V82" i="6" s="1"/>
  <c r="V83" i="6" s="1"/>
  <c r="X78" i="6" s="1"/>
  <c r="E22" i="7" s="1"/>
  <c r="G22" i="7" s="1"/>
  <c r="L21" i="9" s="1"/>
  <c r="C31" i="9"/>
  <c r="O28" i="4"/>
  <c r="E29" i="5" s="1"/>
  <c r="G27" i="9" s="1"/>
  <c r="V273" i="6"/>
  <c r="E144" i="6"/>
  <c r="V144" i="6" s="1"/>
  <c r="V145" i="6" s="1"/>
  <c r="V146" i="6" s="1"/>
  <c r="V147" i="6" s="1"/>
  <c r="V148" i="6" s="1"/>
  <c r="V149" i="6" s="1"/>
  <c r="X144" i="6" s="1"/>
  <c r="E33" i="7" s="1"/>
  <c r="U252" i="6"/>
  <c r="U253" i="6" s="1"/>
  <c r="U254" i="6" s="1"/>
  <c r="U255" i="6" s="1"/>
  <c r="U256" i="6" s="1"/>
  <c r="U257" i="6" s="1"/>
  <c r="W252" i="6" s="1"/>
  <c r="D51" i="7" s="1"/>
  <c r="C33" i="9"/>
  <c r="D150" i="6"/>
  <c r="U150" i="6" s="1"/>
  <c r="U151" i="6" s="1"/>
  <c r="U152" i="6" s="1"/>
  <c r="U153" i="6" s="1"/>
  <c r="U154" i="6" s="1"/>
  <c r="U155" i="6" s="1"/>
  <c r="W150" i="6" s="1"/>
  <c r="D34" i="7" s="1"/>
  <c r="I33" i="9" s="1"/>
  <c r="C36" i="9"/>
  <c r="C15" i="9"/>
  <c r="E21" i="9"/>
  <c r="O46" i="4"/>
  <c r="E47" i="5" s="1"/>
  <c r="G45" i="9" s="1"/>
  <c r="O24" i="4"/>
  <c r="E25" i="5" s="1"/>
  <c r="E72" i="6"/>
  <c r="V72" i="6" s="1"/>
  <c r="V73" i="6" s="1"/>
  <c r="V74" i="6" s="1"/>
  <c r="V75" i="6" s="1"/>
  <c r="V76" i="6" s="1"/>
  <c r="V77" i="6" s="1"/>
  <c r="X72" i="6" s="1"/>
  <c r="E21" i="7" s="1"/>
  <c r="G21" i="7" s="1"/>
  <c r="L20" i="9" s="1"/>
  <c r="E222" i="6"/>
  <c r="V222" i="6" s="1"/>
  <c r="V223" i="6" s="1"/>
  <c r="V224" i="6" s="1"/>
  <c r="V225" i="6" s="1"/>
  <c r="V226" i="6" s="1"/>
  <c r="V227" i="6" s="1"/>
  <c r="X222" i="6" s="1"/>
  <c r="E46" i="7" s="1"/>
  <c r="G46" i="7" s="1"/>
  <c r="L45" i="9" s="1"/>
  <c r="E23" i="9"/>
  <c r="V33" i="6"/>
  <c r="V34" i="6" s="1"/>
  <c r="V35" i="6" s="1"/>
  <c r="X30" i="6" s="1"/>
  <c r="E14" i="7" s="1"/>
  <c r="J13" i="9" s="1"/>
  <c r="O53" i="4"/>
  <c r="E54" i="5" s="1"/>
  <c r="D132" i="6"/>
  <c r="U132" i="6" s="1"/>
  <c r="U133" i="6" s="1"/>
  <c r="U134" i="6" s="1"/>
  <c r="U135" i="6" s="1"/>
  <c r="U136" i="6" s="1"/>
  <c r="U137" i="6" s="1"/>
  <c r="W132" i="6" s="1"/>
  <c r="D31" i="7" s="1"/>
  <c r="U48" i="6"/>
  <c r="U49" i="6" s="1"/>
  <c r="U50" i="6" s="1"/>
  <c r="U51" i="6" s="1"/>
  <c r="U52" i="6" s="1"/>
  <c r="U53" i="6" s="1"/>
  <c r="W48" i="6" s="1"/>
  <c r="D17" i="7" s="1"/>
  <c r="F17" i="7" s="1"/>
  <c r="U258" i="6"/>
  <c r="U259" i="6" s="1"/>
  <c r="U260" i="6" s="1"/>
  <c r="U261" i="6" s="1"/>
  <c r="U262" i="6" s="1"/>
  <c r="U263" i="6" s="1"/>
  <c r="W258" i="6" s="1"/>
  <c r="D52" i="7" s="1"/>
  <c r="F16" i="9"/>
  <c r="F32" i="9"/>
  <c r="F37" i="9"/>
  <c r="F11" i="9"/>
  <c r="D216" i="6"/>
  <c r="U216" i="6" s="1"/>
  <c r="U217" i="6" s="1"/>
  <c r="U218" i="6" s="1"/>
  <c r="U219" i="6" s="1"/>
  <c r="U220" i="6" s="1"/>
  <c r="U221" i="6" s="1"/>
  <c r="W216" i="6" s="1"/>
  <c r="D45" i="7" s="1"/>
  <c r="C44" i="9"/>
  <c r="U270" i="6"/>
  <c r="U271" i="6" s="1"/>
  <c r="U272" i="6" s="1"/>
  <c r="U273" i="6" s="1"/>
  <c r="U274" i="6" s="1"/>
  <c r="U275" i="6" s="1"/>
  <c r="W270" i="6" s="1"/>
  <c r="D54" i="7" s="1"/>
  <c r="C38" i="9"/>
  <c r="D180" i="6"/>
  <c r="U180" i="6" s="1"/>
  <c r="U181" i="6" s="1"/>
  <c r="U182" i="6" s="1"/>
  <c r="U183" i="6" s="1"/>
  <c r="U184" i="6" s="1"/>
  <c r="U185" i="6" s="1"/>
  <c r="W180" i="6" s="1"/>
  <c r="D39" i="7" s="1"/>
  <c r="D192" i="6"/>
  <c r="U192" i="6" s="1"/>
  <c r="C40" i="9"/>
  <c r="F45" i="5"/>
  <c r="H43" i="9" s="1"/>
  <c r="F21" i="9"/>
  <c r="F23" i="5"/>
  <c r="H21" i="9" s="1"/>
  <c r="C10" i="9"/>
  <c r="U12" i="6"/>
  <c r="U13" i="6" s="1"/>
  <c r="U14" i="6" s="1"/>
  <c r="U15" i="6" s="1"/>
  <c r="U16" i="6" s="1"/>
  <c r="U17" i="6" s="1"/>
  <c r="W12" i="6" s="1"/>
  <c r="D90" i="6"/>
  <c r="U90" i="6" s="1"/>
  <c r="U91" i="6" s="1"/>
  <c r="U92" i="6" s="1"/>
  <c r="U93" i="6" s="1"/>
  <c r="U94" i="6" s="1"/>
  <c r="U95" i="6" s="1"/>
  <c r="W90" i="6" s="1"/>
  <c r="D24" i="7" s="1"/>
  <c r="C23" i="9"/>
  <c r="F42" i="9"/>
  <c r="F44" i="5"/>
  <c r="H42" i="9" s="1"/>
  <c r="C42" i="9"/>
  <c r="D204" i="6"/>
  <c r="U204" i="6" s="1"/>
  <c r="U205" i="6" s="1"/>
  <c r="U206" i="6" s="1"/>
  <c r="U207" i="6" s="1"/>
  <c r="U208" i="6" s="1"/>
  <c r="U209" i="6" s="1"/>
  <c r="W204" i="6" s="1"/>
  <c r="D43" i="7" s="1"/>
  <c r="C18" i="9"/>
  <c r="D60" i="6"/>
  <c r="U60" i="6" s="1"/>
  <c r="U61" i="6" s="1"/>
  <c r="U62" i="6" s="1"/>
  <c r="U63" i="6" s="1"/>
  <c r="U64" i="6" s="1"/>
  <c r="U65" i="6" s="1"/>
  <c r="W60" i="6" s="1"/>
  <c r="D19" i="7" s="1"/>
  <c r="F50" i="9"/>
  <c r="U24" i="6"/>
  <c r="U25" i="6" s="1"/>
  <c r="U26" i="6" s="1"/>
  <c r="U27" i="6" s="1"/>
  <c r="U28" i="6" s="1"/>
  <c r="U29" i="6" s="1"/>
  <c r="W24" i="6" s="1"/>
  <c r="D13" i="7" s="1"/>
  <c r="F38" i="9"/>
  <c r="C26" i="9"/>
  <c r="D108" i="6"/>
  <c r="U108" i="6" s="1"/>
  <c r="U109" i="6" s="1"/>
  <c r="U110" i="6" s="1"/>
  <c r="U111" i="6" s="1"/>
  <c r="U112" i="6" s="1"/>
  <c r="U113" i="6" s="1"/>
  <c r="W108" i="6" s="1"/>
  <c r="D27" i="7" s="1"/>
  <c r="D186" i="6"/>
  <c r="U186" i="6" s="1"/>
  <c r="U187" i="6" s="1"/>
  <c r="U188" i="6" s="1"/>
  <c r="U189" i="6" s="1"/>
  <c r="U190" i="6" s="1"/>
  <c r="U191" i="6" s="1"/>
  <c r="W186" i="6" s="1"/>
  <c r="D40" i="7" s="1"/>
  <c r="C39" i="9"/>
  <c r="F19" i="9"/>
  <c r="F22" i="9"/>
  <c r="D222" i="6"/>
  <c r="U222" i="6" s="1"/>
  <c r="U223" i="6" s="1"/>
  <c r="U224" i="6" s="1"/>
  <c r="U225" i="6" s="1"/>
  <c r="U226" i="6" s="1"/>
  <c r="U227" i="6" s="1"/>
  <c r="W222" i="6" s="1"/>
  <c r="D46" i="7" s="1"/>
  <c r="C45" i="9"/>
  <c r="D54" i="6"/>
  <c r="U54" i="6" s="1"/>
  <c r="U55" i="6" s="1"/>
  <c r="U56" i="6" s="1"/>
  <c r="U57" i="6" s="1"/>
  <c r="U58" i="6" s="1"/>
  <c r="U59" i="6" s="1"/>
  <c r="W54" i="6" s="1"/>
  <c r="D18" i="7" s="1"/>
  <c r="C17" i="9"/>
  <c r="C13" i="9"/>
  <c r="D30" i="6"/>
  <c r="U30" i="6" s="1"/>
  <c r="U31" i="6" s="1"/>
  <c r="U32" i="6" s="1"/>
  <c r="U33" i="6" s="1"/>
  <c r="U34" i="6" s="1"/>
  <c r="U35" i="6" s="1"/>
  <c r="W30" i="6" s="1"/>
  <c r="D14" i="7" s="1"/>
  <c r="C20" i="9"/>
  <c r="D72" i="6"/>
  <c r="U72" i="6" s="1"/>
  <c r="U73" i="6" s="1"/>
  <c r="U74" i="6" s="1"/>
  <c r="U75" i="6" s="1"/>
  <c r="U76" i="6" s="1"/>
  <c r="U77" i="6" s="1"/>
  <c r="W72" i="6" s="1"/>
  <c r="D21" i="7" s="1"/>
  <c r="F51" i="9"/>
  <c r="F20" i="9"/>
  <c r="F54" i="9"/>
  <c r="C28" i="9"/>
  <c r="D120" i="6"/>
  <c r="U120" i="6" s="1"/>
  <c r="U121" i="6" s="1"/>
  <c r="U122" i="6" s="1"/>
  <c r="U123" i="6" s="1"/>
  <c r="U124" i="6" s="1"/>
  <c r="U125" i="6" s="1"/>
  <c r="W120" i="6" s="1"/>
  <c r="D29" i="7" s="1"/>
  <c r="U18" i="6"/>
  <c r="U19" i="6" s="1"/>
  <c r="U20" i="6" s="1"/>
  <c r="U21" i="6" s="1"/>
  <c r="U22" i="6" s="1"/>
  <c r="U23" i="6" s="1"/>
  <c r="W18" i="6" s="1"/>
  <c r="D12" i="7" s="1"/>
  <c r="C11" i="9"/>
  <c r="C27" i="9"/>
  <c r="D114" i="6"/>
  <c r="U114" i="6" s="1"/>
  <c r="U115" i="6" s="1"/>
  <c r="U116" i="6" s="1"/>
  <c r="U117" i="6" s="1"/>
  <c r="U118" i="6" s="1"/>
  <c r="U119" i="6" s="1"/>
  <c r="W114" i="6" s="1"/>
  <c r="F28" i="9"/>
  <c r="F28" i="5"/>
  <c r="H26" i="9" s="1"/>
  <c r="E15" i="9"/>
  <c r="O16" i="4"/>
  <c r="E17" i="5" s="1"/>
  <c r="E42" i="6"/>
  <c r="V42" i="6" s="1"/>
  <c r="V43" i="6" s="1"/>
  <c r="V44" i="6" s="1"/>
  <c r="V45" i="6" s="1"/>
  <c r="V46" i="6" s="1"/>
  <c r="V47" i="6" s="1"/>
  <c r="X42" i="6" s="1"/>
  <c r="E16" i="7" s="1"/>
  <c r="D264" i="6"/>
  <c r="U264" i="6" s="1"/>
  <c r="U265" i="6" s="1"/>
  <c r="U266" i="6" s="1"/>
  <c r="U267" i="6" s="1"/>
  <c r="U268" i="6" s="1"/>
  <c r="U269" i="6" s="1"/>
  <c r="W264" i="6" s="1"/>
  <c r="D53" i="7" s="1"/>
  <c r="C52" i="9"/>
  <c r="C24" i="9"/>
  <c r="D96" i="6"/>
  <c r="U96" i="6" s="1"/>
  <c r="U97" i="6" s="1"/>
  <c r="U98" i="6" s="1"/>
  <c r="U99" i="6" s="1"/>
  <c r="U100" i="6" s="1"/>
  <c r="U101" i="6" s="1"/>
  <c r="W96" i="6" s="1"/>
  <c r="D25" i="7" s="1"/>
  <c r="X12" i="6" l="1"/>
  <c r="E11" i="7" s="1"/>
  <c r="D11" i="7"/>
  <c r="F11" i="7" s="1"/>
  <c r="V274" i="6"/>
  <c r="V275" i="6" s="1"/>
  <c r="X270" i="6" s="1"/>
  <c r="E54" i="7" s="1"/>
  <c r="U193" i="6"/>
  <c r="U194" i="6" s="1"/>
  <c r="U195" i="6" s="1"/>
  <c r="U196" i="6" s="1"/>
  <c r="U197" i="6" s="1"/>
  <c r="W192" i="6" s="1"/>
  <c r="D41" i="7" s="1"/>
  <c r="F41" i="7" s="1"/>
  <c r="F26" i="5"/>
  <c r="H24" i="9" s="1"/>
  <c r="F42" i="5"/>
  <c r="H40" i="9" s="1"/>
  <c r="G44" i="9"/>
  <c r="F55" i="5"/>
  <c r="H53" i="9" s="1"/>
  <c r="F35" i="5"/>
  <c r="H33" i="9" s="1"/>
  <c r="F51" i="5"/>
  <c r="H49" i="9" s="1"/>
  <c r="F13" i="5"/>
  <c r="H11" i="9" s="1"/>
  <c r="F20" i="5"/>
  <c r="H18" i="9" s="1"/>
  <c r="F18" i="5"/>
  <c r="H16" i="9" s="1"/>
  <c r="H34" i="9"/>
  <c r="J43" i="9"/>
  <c r="F50" i="5"/>
  <c r="H48" i="9" s="1"/>
  <c r="J41" i="9"/>
  <c r="F33" i="7"/>
  <c r="K32" i="9" s="1"/>
  <c r="I32" i="9"/>
  <c r="F24" i="5"/>
  <c r="H22" i="9" s="1"/>
  <c r="F48" i="7"/>
  <c r="K47" i="9" s="1"/>
  <c r="J38" i="9"/>
  <c r="F39" i="5"/>
  <c r="H37" i="9" s="1"/>
  <c r="J12" i="9"/>
  <c r="F53" i="5"/>
  <c r="H51" i="9" s="1"/>
  <c r="F55" i="7"/>
  <c r="H55" i="7" s="1"/>
  <c r="M54" i="9" s="1"/>
  <c r="G45" i="7"/>
  <c r="L44" i="9" s="1"/>
  <c r="F15" i="5"/>
  <c r="H13" i="9" s="1"/>
  <c r="J24" i="9"/>
  <c r="F30" i="5"/>
  <c r="H28" i="9" s="1"/>
  <c r="I31" i="9"/>
  <c r="F34" i="5"/>
  <c r="H32" i="9" s="1"/>
  <c r="F56" i="5"/>
  <c r="H54" i="9" s="1"/>
  <c r="J21" i="9"/>
  <c r="F19" i="5"/>
  <c r="H17" i="9" s="1"/>
  <c r="F21" i="5"/>
  <c r="H19" i="9" s="1"/>
  <c r="F22" i="5"/>
  <c r="H20" i="9" s="1"/>
  <c r="F12" i="5"/>
  <c r="H10" i="9" s="1"/>
  <c r="H35" i="9"/>
  <c r="F52" i="5"/>
  <c r="H50" i="9" s="1"/>
  <c r="G26" i="7"/>
  <c r="L25" i="9" s="1"/>
  <c r="F16" i="5"/>
  <c r="H14" i="9" s="1"/>
  <c r="G32" i="7"/>
  <c r="L31" i="9" s="1"/>
  <c r="G52" i="7"/>
  <c r="L51" i="9" s="1"/>
  <c r="F27" i="5"/>
  <c r="H25" i="9" s="1"/>
  <c r="I49" i="9"/>
  <c r="F29" i="5"/>
  <c r="H27" i="9" s="1"/>
  <c r="J47" i="9"/>
  <c r="G34" i="7"/>
  <c r="L33" i="9" s="1"/>
  <c r="J17" i="9"/>
  <c r="G17" i="7"/>
  <c r="L16" i="9" s="1"/>
  <c r="J54" i="9"/>
  <c r="F49" i="5"/>
  <c r="H47" i="9" s="1"/>
  <c r="J37" i="9"/>
  <c r="G23" i="7"/>
  <c r="L22" i="9" s="1"/>
  <c r="G53" i="7"/>
  <c r="L52" i="9" s="1"/>
  <c r="G41" i="7"/>
  <c r="L40" i="9" s="1"/>
  <c r="I29" i="9"/>
  <c r="G20" i="7"/>
  <c r="L19" i="9" s="1"/>
  <c r="J34" i="9"/>
  <c r="G37" i="7"/>
  <c r="L36" i="9" s="1"/>
  <c r="F37" i="7"/>
  <c r="K36" i="9" s="1"/>
  <c r="F14" i="5"/>
  <c r="H12" i="9" s="1"/>
  <c r="G29" i="7"/>
  <c r="L28" i="9" s="1"/>
  <c r="J28" i="9"/>
  <c r="J35" i="9"/>
  <c r="I46" i="9"/>
  <c r="J29" i="9"/>
  <c r="I21" i="9"/>
  <c r="J11" i="9"/>
  <c r="G28" i="7"/>
  <c r="L27" i="9" s="1"/>
  <c r="F34" i="7"/>
  <c r="K33" i="9" s="1"/>
  <c r="F26" i="7"/>
  <c r="K25" i="9" s="1"/>
  <c r="F41" i="5"/>
  <c r="H39" i="9" s="1"/>
  <c r="J46" i="9"/>
  <c r="F44" i="7"/>
  <c r="K43" i="9" s="1"/>
  <c r="F32" i="5"/>
  <c r="H30" i="9" s="1"/>
  <c r="J48" i="9"/>
  <c r="I15" i="9"/>
  <c r="G14" i="7"/>
  <c r="L13" i="9" s="1"/>
  <c r="J23" i="9"/>
  <c r="I34" i="9"/>
  <c r="F23" i="7"/>
  <c r="K22" i="9" s="1"/>
  <c r="J49" i="9"/>
  <c r="I19" i="9"/>
  <c r="F40" i="5"/>
  <c r="H38" i="9" s="1"/>
  <c r="J18" i="9"/>
  <c r="G40" i="7"/>
  <c r="L39" i="9" s="1"/>
  <c r="G29" i="9"/>
  <c r="F31" i="5"/>
  <c r="H29" i="9" s="1"/>
  <c r="I16" i="9"/>
  <c r="G51" i="7"/>
  <c r="L50" i="9" s="1"/>
  <c r="G43" i="7"/>
  <c r="L42" i="9" s="1"/>
  <c r="J45" i="9"/>
  <c r="F47" i="5"/>
  <c r="H45" i="9" s="1"/>
  <c r="F42" i="7"/>
  <c r="H42" i="7" s="1"/>
  <c r="M41" i="9" s="1"/>
  <c r="G23" i="9"/>
  <c r="F25" i="5"/>
  <c r="H23" i="9" s="1"/>
  <c r="J20" i="9"/>
  <c r="F15" i="7"/>
  <c r="I11" i="9"/>
  <c r="F12" i="7"/>
  <c r="J14" i="9"/>
  <c r="G15" i="7"/>
  <c r="L14" i="9" s="1"/>
  <c r="G27" i="7"/>
  <c r="L26" i="9" s="1"/>
  <c r="J26" i="9"/>
  <c r="H35" i="7"/>
  <c r="M34" i="9" s="1"/>
  <c r="K34" i="9"/>
  <c r="F14" i="7"/>
  <c r="I13" i="9"/>
  <c r="K15" i="9"/>
  <c r="I52" i="9"/>
  <c r="F53" i="7"/>
  <c r="I35" i="9"/>
  <c r="F36" i="7"/>
  <c r="F49" i="7"/>
  <c r="I48" i="9"/>
  <c r="J32" i="9"/>
  <c r="G33" i="7"/>
  <c r="L32" i="9" s="1"/>
  <c r="K21" i="9"/>
  <c r="H22" i="7"/>
  <c r="M21" i="9" s="1"/>
  <c r="I37" i="9"/>
  <c r="F38" i="7"/>
  <c r="F18" i="7"/>
  <c r="I17" i="9"/>
  <c r="H50" i="7"/>
  <c r="M49" i="9" s="1"/>
  <c r="K49" i="9"/>
  <c r="I38" i="9"/>
  <c r="F39" i="7"/>
  <c r="I26" i="9"/>
  <c r="F27" i="7"/>
  <c r="I51" i="9"/>
  <c r="F52" i="7"/>
  <c r="G31" i="7"/>
  <c r="L30" i="9" s="1"/>
  <c r="J30" i="9"/>
  <c r="F25" i="7"/>
  <c r="I24" i="9"/>
  <c r="F51" i="7"/>
  <c r="I50" i="9"/>
  <c r="H30" i="7"/>
  <c r="M29" i="9" s="1"/>
  <c r="K29" i="9"/>
  <c r="I39" i="9"/>
  <c r="F40" i="7"/>
  <c r="F29" i="7"/>
  <c r="I28" i="9"/>
  <c r="I42" i="9"/>
  <c r="F43" i="7"/>
  <c r="K46" i="9"/>
  <c r="H47" i="7"/>
  <c r="M46" i="9" s="1"/>
  <c r="F19" i="7"/>
  <c r="I18" i="9"/>
  <c r="G16" i="7"/>
  <c r="L15" i="9" s="1"/>
  <c r="J15" i="9"/>
  <c r="G15" i="9"/>
  <c r="F17" i="5"/>
  <c r="H15" i="9" s="1"/>
  <c r="K31" i="9"/>
  <c r="I23" i="9"/>
  <c r="F24" i="7"/>
  <c r="I30" i="9"/>
  <c r="F31" i="7"/>
  <c r="K19" i="9"/>
  <c r="I12" i="9"/>
  <c r="F13" i="7"/>
  <c r="K16" i="9"/>
  <c r="F46" i="7"/>
  <c r="I45" i="9"/>
  <c r="F21" i="7"/>
  <c r="I20" i="9"/>
  <c r="I53" i="9"/>
  <c r="F54" i="7"/>
  <c r="I27" i="9"/>
  <c r="F28" i="7"/>
  <c r="I44" i="9"/>
  <c r="F45" i="7"/>
  <c r="H28" i="7" l="1"/>
  <c r="M27" i="9" s="1"/>
  <c r="G11" i="7"/>
  <c r="L10" i="9" s="1"/>
  <c r="J10" i="9"/>
  <c r="I10" i="9"/>
  <c r="G54" i="7"/>
  <c r="L53" i="9" s="1"/>
  <c r="J53" i="9"/>
  <c r="G52" i="9"/>
  <c r="F54" i="5"/>
  <c r="H52" i="9" s="1"/>
  <c r="I40" i="9"/>
  <c r="H48" i="7"/>
  <c r="M47" i="9" s="1"/>
  <c r="K54" i="9"/>
  <c r="H26" i="7"/>
  <c r="M25" i="9" s="1"/>
  <c r="H34" i="7"/>
  <c r="M33" i="9" s="1"/>
  <c r="H17" i="7"/>
  <c r="M16" i="9" s="1"/>
  <c r="H32" i="7"/>
  <c r="M31" i="9" s="1"/>
  <c r="H37" i="7"/>
  <c r="M36" i="9" s="1"/>
  <c r="H44" i="7"/>
  <c r="M43" i="9" s="1"/>
  <c r="H20" i="7"/>
  <c r="M19" i="9" s="1"/>
  <c r="K41" i="9"/>
  <c r="H15" i="7"/>
  <c r="M14" i="9" s="1"/>
  <c r="H23" i="7"/>
  <c r="M22" i="9" s="1"/>
  <c r="K14" i="9"/>
  <c r="K27" i="9"/>
  <c r="K10" i="9"/>
  <c r="H27" i="7"/>
  <c r="M26" i="9" s="1"/>
  <c r="K26" i="9"/>
  <c r="K23" i="9"/>
  <c r="H24" i="7"/>
  <c r="M23" i="9" s="1"/>
  <c r="H21" i="7"/>
  <c r="M20" i="9" s="1"/>
  <c r="K20" i="9"/>
  <c r="H29" i="7"/>
  <c r="M28" i="9" s="1"/>
  <c r="K28" i="9"/>
  <c r="H14" i="7"/>
  <c r="M13" i="9" s="1"/>
  <c r="K13" i="9"/>
  <c r="K39" i="9"/>
  <c r="H40" i="7"/>
  <c r="M39" i="9" s="1"/>
  <c r="K48" i="9"/>
  <c r="H49" i="7"/>
  <c r="M48" i="9" s="1"/>
  <c r="H36" i="7"/>
  <c r="M35" i="9" s="1"/>
  <c r="K35" i="9"/>
  <c r="K44" i="9"/>
  <c r="H45" i="7"/>
  <c r="M44" i="9" s="1"/>
  <c r="K40" i="9"/>
  <c r="H41" i="7"/>
  <c r="M40" i="9" s="1"/>
  <c r="H33" i="7"/>
  <c r="M32" i="9" s="1"/>
  <c r="K12" i="9"/>
  <c r="H13" i="7"/>
  <c r="M12" i="9" s="1"/>
  <c r="K50" i="9"/>
  <c r="H51" i="7"/>
  <c r="M50" i="9" s="1"/>
  <c r="H53" i="7"/>
  <c r="M52" i="9" s="1"/>
  <c r="K52" i="9"/>
  <c r="K11" i="9"/>
  <c r="H12" i="7"/>
  <c r="M11" i="9" s="1"/>
  <c r="K51" i="9"/>
  <c r="H52" i="7"/>
  <c r="M51" i="9" s="1"/>
  <c r="K53" i="9"/>
  <c r="H31" i="7"/>
  <c r="M30" i="9" s="1"/>
  <c r="K30" i="9"/>
  <c r="H43" i="7"/>
  <c r="M42" i="9" s="1"/>
  <c r="K42" i="9"/>
  <c r="H39" i="7"/>
  <c r="M38" i="9" s="1"/>
  <c r="K38" i="9"/>
  <c r="H46" i="7"/>
  <c r="M45" i="9" s="1"/>
  <c r="K45" i="9"/>
  <c r="K24" i="9"/>
  <c r="H25" i="7"/>
  <c r="M24" i="9" s="1"/>
  <c r="H18" i="7"/>
  <c r="M17" i="9" s="1"/>
  <c r="K17" i="9"/>
  <c r="H19" i="7"/>
  <c r="M18" i="9" s="1"/>
  <c r="K18" i="9"/>
  <c r="K37" i="9"/>
  <c r="H38" i="7"/>
  <c r="M37" i="9" s="1"/>
  <c r="H16" i="7"/>
  <c r="M15" i="9" s="1"/>
  <c r="L11" i="7" l="1"/>
  <c r="K12" i="8" s="1"/>
  <c r="H11" i="7"/>
  <c r="M10" i="9" s="1"/>
  <c r="N11" i="7"/>
  <c r="M12" i="8" s="1"/>
  <c r="N13" i="7"/>
  <c r="M14" i="8" s="1"/>
  <c r="M15" i="7"/>
  <c r="L16" i="8" s="1"/>
  <c r="O11" i="7"/>
  <c r="N12" i="8" s="1"/>
  <c r="N15" i="7"/>
  <c r="M16" i="8" s="1"/>
  <c r="M13" i="7"/>
  <c r="L14" i="8" s="1"/>
  <c r="O13" i="7"/>
  <c r="N14" i="8" s="1"/>
  <c r="P12" i="7"/>
  <c r="O13" i="8" s="1"/>
  <c r="O12" i="7"/>
  <c r="N13" i="8" s="1"/>
  <c r="P14" i="7"/>
  <c r="O15" i="8" s="1"/>
  <c r="P13" i="7"/>
  <c r="O14" i="8" s="1"/>
  <c r="H54" i="7"/>
  <c r="M53" i="9" s="1"/>
  <c r="P15" i="7"/>
  <c r="O16" i="8" s="1"/>
  <c r="N14" i="7"/>
  <c r="M15" i="8" s="1"/>
  <c r="L14" i="7"/>
  <c r="K15" i="8" s="1"/>
  <c r="O14" i="7"/>
  <c r="N15" i="8" s="1"/>
  <c r="L15" i="7"/>
  <c r="K16" i="8" s="1"/>
  <c r="M14" i="7"/>
  <c r="L15" i="8" s="1"/>
  <c r="L12" i="7"/>
  <c r="K13" i="8" s="1"/>
  <c r="P11" i="7"/>
  <c r="O12" i="8" s="1"/>
  <c r="L13" i="7"/>
  <c r="K14" i="8" s="1"/>
  <c r="M11" i="7"/>
  <c r="L12" i="8" s="1"/>
  <c r="M12" i="7"/>
  <c r="L13" i="8" s="1"/>
  <c r="N12" i="7"/>
  <c r="M13" i="8" s="1"/>
  <c r="O15" i="7"/>
  <c r="N16" i="8" s="1"/>
  <c r="B18" i="10"/>
  <c r="B19" i="10"/>
  <c r="B20" i="10"/>
  <c r="B21" i="10"/>
  <c r="D21" i="10" l="1"/>
  <c r="D18" i="10"/>
  <c r="D19" i="10"/>
  <c r="D20" i="10"/>
  <c r="B22" i="10"/>
  <c r="C18" i="10" s="1"/>
  <c r="D22" i="10" l="1"/>
  <c r="E22" i="10" s="1"/>
  <c r="C19" i="10"/>
  <c r="C21" i="10"/>
  <c r="C20" i="10"/>
  <c r="C22" i="10"/>
  <c r="B25" i="10"/>
  <c r="E20" i="10" l="1"/>
  <c r="E18" i="10"/>
  <c r="D25" i="10"/>
  <c r="E19" i="10"/>
  <c r="E21" i="10"/>
</calcChain>
</file>

<file path=xl/sharedStrings.xml><?xml version="1.0" encoding="utf-8"?>
<sst xmlns="http://schemas.openxmlformats.org/spreadsheetml/2006/main" count="5424" uniqueCount="1210">
  <si>
    <t>Matriz Mapa de Riesgos</t>
  </si>
  <si>
    <t>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Guía para la Administración del Riesgo y el diseño de controles V5. El formato cuenta con celdas parametrizadas y permite contar con los respectivos mapas de calor para riesgo inherente y riesgo residual.</t>
  </si>
  <si>
    <t>Orientaciones Generales</t>
  </si>
  <si>
    <t>Antes de iniciar con el diligenciamiento de la información en la matriz, se requiere haber avanzado en el análisis del proceso, su objetivo, alcance, actividades clave, considere los lineamientos establecidos en el Paso 2: identificación del riesgo, donde se explica ampliamente las bases para adelantar este análisis.
Así mismo, considere en el Paso 3: valoración del riesgo los lineamientos para definir el No. de veces que se hace la actividad con la cual se relaciona el riesgo y su impacto en términos económicos o reputacionales. En este mismo paso se analizan los controles que deben responder a los atributos de eficiencia e informativos.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</si>
  <si>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</si>
  <si>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</si>
  <si>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</si>
  <si>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</si>
  <si>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1 INSTRUCTIVO: Identifica el contenido del archivo y su funcionalidad</t>
  </si>
  <si>
    <t>2 CONTEXTO E IDENTIFICACIÓN: Se establece el Número, Descripción y Factor del riesgo</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</si>
  <si>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</si>
  <si>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</si>
  <si>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</si>
  <si>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</si>
  <si>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</si>
  <si>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</si>
  <si>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</si>
  <si>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</si>
  <si>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</si>
  <si>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</si>
  <si>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</si>
  <si>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</si>
  <si>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</si>
  <si>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</si>
  <si>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</si>
  <si>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Circunstancias bajo las cuales se presenta el riesgo, es la situación más evidente frente al riesgo, redacte de la forma más concreta posible.
(Iniciar con la palabra por)</t>
  </si>
  <si>
    <t>¿PORQUÉ?
CAUSA RAÍZ</t>
  </si>
  <si>
    <t>Causa  principal  o básica, corresponde a las razones por la cuales se puede presentar  el riesgo, redacte de la forma más concreta posible.
(Iniciar con debido a)</t>
  </si>
  <si>
    <t>DESCRIPCIÓN DEL RIESGO</t>
  </si>
  <si>
    <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 
(Se genera automáticamente)</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</si>
  <si>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</si>
  <si>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</si>
  <si>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</si>
  <si>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Si en TIPO seleccioneó las opiciones:
E_Relaciones_Laborales
F_Usuarios_Productos_y_Prácticas_Organizacionales
G_Daños_Activos_Físicos
Debe definir la fuente generadora de la lista desplegable</t>
  </si>
  <si>
    <t>RESULTADO FUENTE GENERADORA DEL EVENTO</t>
  </si>
  <si>
    <t>Se rellena automáticamente según lo seleccinado de FACTOR DEL RIESGO</t>
  </si>
  <si>
    <t xml:space="preserve">3 PROBABIL E IMPACTO INHERENTE: </t>
  </si>
  <si>
    <t>No. veces que realiza la actividad al año</t>
  </si>
  <si>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La matriz calcula automáticamente:
Frecuencia de la Actividad
% Probabilidad
Nivel Probabilidad
</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</si>
  <si>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</si>
  <si>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</si>
  <si>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</si>
  <si>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</si>
  <si>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</si>
  <si>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</si>
  <si>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4 MAPA CALOR INHERENTE: Representación gráfica de la ubicación de cada riesgo inherente en el mapa de calor (En esta hoja no se ingresan datos)</t>
  </si>
  <si>
    <t>5 VALORACIÓN DEL CONTROL: Se realiza la descripción y atributos del control, calcula automáticamente el Valor Total del Control, Probabilidad residual e Impacto Residual</t>
  </si>
  <si>
    <t>Descripción del Control</t>
  </si>
  <si>
    <t>Recuerde que el control se define como la medida que permite reducir o mitigar un riesgo. Defina el control (es) que atacan la causa raíz del riesgo, considere la estructura explicada en la guía: Responsable de ejecutar el control + Acción + Complemento</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</si>
  <si>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</si>
  <si>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</si>
  <si>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</si>
  <si>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</si>
  <si>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</si>
  <si>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</si>
  <si>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</si>
  <si>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</si>
  <si>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</si>
  <si>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</si>
  <si>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</si>
  <si>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</si>
  <si>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</si>
  <si>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</si>
  <si>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</si>
  <si>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</si>
  <si>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</si>
  <si>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6 MAPA CALOR RESIDUAL: Representación gráfica de la ubicación de cada riesgo residual en el mapa de calor (En esta hoja no se ingresan datos)</t>
  </si>
  <si>
    <t>7 MAPA CALOR INHEREN Y RESIDUAL: Comparación gráfica de la ubicación de cada riesgo inherente y residual en el mapa de calor (En esta hoja no se ingresan dados)</t>
  </si>
  <si>
    <t>8 MAPA RIESGOS: Establece el Tratamiento, Plan de Acción, Seguimientos por parte del Líder del Proceso, Verificación por parte de segunda línea de defensa o quien haga sus veces, Verificación por parte de la Oficina de Control Interno o quien haga sus veces y el estado de la acción.</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</si>
  <si>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</si>
  <si>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</si>
  <si>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</si>
  <si>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</si>
  <si>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</si>
  <si>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</si>
  <si>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</si>
  <si>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</si>
  <si>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</si>
  <si>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</si>
  <si>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</si>
  <si>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</si>
  <si>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</si>
  <si>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</si>
  <si>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</si>
  <si>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</si>
  <si>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9 RIESGO DEL PROCESO: Calcula el nivel de riesgo del proceso (En esta hoja no se ingresan datos)</t>
  </si>
  <si>
    <t>10 CONTROL DE CAMBIOS: En ella se debe registrar los cambios al formato y al contenido del mismo</t>
  </si>
  <si>
    <t>11 FORMULAS: La información que contiene se utiliza para realizar operaciones en las demás hojas (En esta hoja no se ingresan datos)</t>
  </si>
  <si>
    <t>Lista de datos de la matriz:</t>
  </si>
  <si>
    <t>Hoja</t>
  </si>
  <si>
    <t>Archivo creado por:</t>
  </si>
  <si>
    <t>VERSIÓN:</t>
  </si>
  <si>
    <t>ENTIDAD:</t>
  </si>
  <si>
    <t>PROCESO:</t>
  </si>
  <si>
    <t>Todos los procesos institucionales</t>
  </si>
  <si>
    <t>OBJETIVO DEL PROCESO:</t>
  </si>
  <si>
    <t>Identificar, analizar y valorar los riesgos de gestión, fiscales, seguridad de la información, corrupción y LA/FT/FP de los 14 procesos del INFOTEP, conforme a la metodología de administración del riesgo de la Función Pública.</t>
  </si>
  <si>
    <t>No. de Riesgo
(Mismo consecutivo para toda la entidad)</t>
  </si>
  <si>
    <t>PROCESO</t>
  </si>
  <si>
    <t>FACTOR DE RIESGO</t>
  </si>
  <si>
    <t>DESCRIPTOR / FUENTE GENERADORA DEL RIESGO</t>
  </si>
  <si>
    <t>VALIDACIÓN FUENTE GENERADORA DEL EVENTO</t>
  </si>
  <si>
    <t>DESCRIPCIÓN DEL TIPO DE FACTOR DE RIESGO</t>
  </si>
  <si>
    <t>TIPOLOGÍA</t>
  </si>
  <si>
    <t>¿CÓMO?
CAUSA INMEDIATA 
(Iniciar con la palabra 
por)</t>
  </si>
  <si>
    <t>¿PORQUÉ?
CAUSA RAÍZ
(Iniciar con 
debido a/a causa de)</t>
  </si>
  <si>
    <t>SUB CAUSAS (Si aplica)</t>
  </si>
  <si>
    <t>R1</t>
  </si>
  <si>
    <t>Direccionamiento</t>
  </si>
  <si>
    <t>Ejecución y administración de procesos</t>
  </si>
  <si>
    <t>Falta de aplicación de los procedimientos</t>
  </si>
  <si>
    <t>Gestión</t>
  </si>
  <si>
    <t>Posibilidad de afectación institucional y reputacional</t>
  </si>
  <si>
    <t>por debilidades en la formulación, seguimiento y evaluación de planes, indicadores y metas institucionales</t>
  </si>
  <si>
    <t>debido a falta de articulación entre dependencias, baja trazabilidad de avances y seguimiento insuficiente por parte de los responsables</t>
  </si>
  <si>
    <t>Posibilidad de afectación institucional y reputacional por debilidades en la formulación, seguimiento y evaluación de planes, indicadores y metas institucionales debido a falta de articulación entre dependencias, baja trazabilidad de avances y seguimiento insuficiente por parte de los responsables</t>
  </si>
  <si>
    <t>Proceso: Direccionamiento. Riesgo priorizado conforme a tipología Gestión.</t>
  </si>
  <si>
    <t>R2</t>
  </si>
  <si>
    <t>Talento humano</t>
  </si>
  <si>
    <t>Gestión inadecuada de conflicto de Intereses</t>
  </si>
  <si>
    <t>Integridad Pùblica - Corrupción</t>
  </si>
  <si>
    <t>Posibilidad de pérdida reputacional y afectación a la transparencia institucional</t>
  </si>
  <si>
    <t>por decisiones estratégicas influenciadas por intereses particulares o conflictos de interés</t>
  </si>
  <si>
    <t>debido a controles insuficientes para declarar, gestionar y documentar conflictos de interés en la toma de decisiones</t>
  </si>
  <si>
    <t>Posibilidad de pérdida reputacional y afectación a la transparencia institucional por decisiones estratégicas influenciadas por intereses particulares o conflictos de interés debido a controles insuficientes para declarar, gestionar y documentar conflictos de interés en la toma de decisiones</t>
  </si>
  <si>
    <t>Proceso: Direccionamiento. Riesgo priorizado conforme a tipología Integridad Pùblica - Corrupción.</t>
  </si>
  <si>
    <t>R3</t>
  </si>
  <si>
    <t>Falta de supervisión o interventoría</t>
  </si>
  <si>
    <t>Fiscal</t>
  </si>
  <si>
    <t>Posibilidad de afectación de recursos públicos</t>
  </si>
  <si>
    <t>por deficiencias en el seguimiento a la ejecución presupuestal y a los compromisos institucionales</t>
  </si>
  <si>
    <t>debido a controles débiles en supervisión, reporte de avances, soportes y toma oportuna de acciones correctivas</t>
  </si>
  <si>
    <t>Posibilidad de afectación de recursos públicos por deficiencias en el seguimiento a la ejecución presupuestal y a los compromisos institucionales debido a controles débiles en supervisión, reporte de avances, soportes y toma oportuna de acciones correctivas</t>
  </si>
  <si>
    <t>Proceso: Direccionamiento. Riesgo priorizado conforme a tipología Fiscal.</t>
  </si>
  <si>
    <t>R4</t>
  </si>
  <si>
    <t>Académica</t>
  </si>
  <si>
    <t>Posibilidad de afectación académica y reputacional</t>
  </si>
  <si>
    <t>por inconsistencias en matrícula, programación académica, registro de notas, homologaciones o trámites académicos</t>
  </si>
  <si>
    <t>debido a debilidades en aplicación de procedimientos, revisión de soportes y seguimiento de actividades académicas</t>
  </si>
  <si>
    <t>Posibilidad de afectación académica y reputacional por inconsistencias en matrícula, programación académica, registro de notas, homologaciones o trámites académicos debido a debilidades en aplicación de procedimientos, revisión de soportes y seguimiento de actividades académicas</t>
  </si>
  <si>
    <t>Proceso: Académica. Riesgo priorizado conforme a tipología Gestión.</t>
  </si>
  <si>
    <t>R5</t>
  </si>
  <si>
    <t>Posibilidad de favorecimiento indebido en decisiones académicas</t>
  </si>
  <si>
    <t>por manipulación o trato preferente en trámites, evaluaciones, calificaciones u homologaciones</t>
  </si>
  <si>
    <t>debido a baja segregación de funciones, controles insuficientes y falta de trazabilidad en aprobaciones académicas</t>
  </si>
  <si>
    <t>Posibilidad de favorecimiento indebido en decisiones académicas por manipulación o trato preferente en trámites, evaluaciones, calificaciones u homologaciones debido a baja segregación de funciones, controles insuficientes y falta de trazabilidad en aprobaciones académicas</t>
  </si>
  <si>
    <t>Proceso: Académica. Riesgo priorizado conforme a tipología Integridad Pùblica - Corrupción.</t>
  </si>
  <si>
    <t>R6</t>
  </si>
  <si>
    <t>Tecnología</t>
  </si>
  <si>
    <t>Caída de sistemas de información y aplicaciones</t>
  </si>
  <si>
    <t>Seg. de la Información</t>
  </si>
  <si>
    <t>Posibilidad de pérdida, alteración o indisponibilidad de información académica</t>
  </si>
  <si>
    <t>por fallas o accesos no autorizados en plataformas académicas, bases de datos estudiantiles o sistemas de registro</t>
  </si>
  <si>
    <t>debido a controles insuficientes de acceso, respaldo, perfiles de usuario y monitoreo tecnológico</t>
  </si>
  <si>
    <t>Posibilidad de pérdida, alteración o indisponibilidad de información académica por fallas o accesos no autorizados en plataformas académicas, bases de datos estudiantiles o sistemas de registro debido a controles insuficientes de acceso, respaldo, perfiles de usuario y monitoreo tecnológico</t>
  </si>
  <si>
    <t>Proceso: Académica. Riesgo priorizado conforme a tipología Seg. de la Información.</t>
  </si>
  <si>
    <t>R7</t>
  </si>
  <si>
    <t>Talento Humano</t>
  </si>
  <si>
    <t>Errores en cálculos para pagos internos y externos</t>
  </si>
  <si>
    <t>Posibilidad de afectación administrativa y operativa</t>
  </si>
  <si>
    <t>por inconsistencias en vinculación, novedades, liquidaciones, seguridad social o información laboral</t>
  </si>
  <si>
    <t>debido a errores de registro, falta de revisión cruzada y aplicación incompleta de procedimientos de talento humano</t>
  </si>
  <si>
    <t>Posibilidad de afectación administrativa y operativa por inconsistencias en vinculación, novedades, liquidaciones, seguridad social o información laboral debido a errores de registro, falta de revisión cruzada y aplicación incompleta de procedimientos de talento humano</t>
  </si>
  <si>
    <t>Proceso: Talento Humano. Riesgo priorizado conforme a tipología Gestión.</t>
  </si>
  <si>
    <t>R8</t>
  </si>
  <si>
    <t>Posibilidad de favorecimiento indebido en vinculación, contratación o permanencia de personal</t>
  </si>
  <si>
    <t>por manipulación de requisitos, evaluaciones, hojas de vida o decisiones de personal</t>
  </si>
  <si>
    <t>debido a controles insuficientes, baja trazabilidad y debilidades en la gestión de conflictos de interés</t>
  </si>
  <si>
    <t>Posibilidad de favorecimiento indebido en vinculación, contratación o permanencia de personal por manipulación de requisitos, evaluaciones, hojas de vida o decisiones de personal debido a controles insuficientes, baja trazabilidad y debilidades en la gestión de conflictos de interés</t>
  </si>
  <si>
    <t>Proceso: Talento Humano. Riesgo priorizado conforme a tipología Integridad Pùblica - Corrupción.</t>
  </si>
  <si>
    <t>R9</t>
  </si>
  <si>
    <t>por pagos indebidos o mayores valores en nómina, prestaciones, seguridad social u honorarios</t>
  </si>
  <si>
    <t>debido a validaciones insuficientes de novedades, liquidaciones, soportes y autorizaciones de pago</t>
  </si>
  <si>
    <t>Posibilidad de afectación de recursos públicos por pagos indebidos o mayores valores en nómina, prestaciones, seguridad social u honorarios debido a validaciones insuficientes de novedades, liquidaciones, soportes y autorizaciones de pago</t>
  </si>
  <si>
    <t>Proceso: Talento Humano. Riesgo priorizado conforme a tipología Fiscal.</t>
  </si>
  <si>
    <t>R10</t>
  </si>
  <si>
    <t>Posibilidad de pérdida de confidencialidad de datos personales y laborales</t>
  </si>
  <si>
    <t>por acceso, divulgación o custodia inadecuada de historias laborales, nómina y datos sensibles</t>
  </si>
  <si>
    <t>debido a controles insuficientes de acceso, archivo, permisos y tratamiento de información reservada</t>
  </si>
  <si>
    <t>Posibilidad de pérdida de confidencialidad de datos personales y laborales por acceso, divulgación o custodia inadecuada de historias laborales, nómina y datos sensibles debido a controles insuficientes de acceso, archivo, permisos y tratamiento de información reservada</t>
  </si>
  <si>
    <t>Proceso: Talento Humano. Riesgo priorizado conforme a tipología Seg. de la Información.</t>
  </si>
  <si>
    <t>R11</t>
  </si>
  <si>
    <t>Bienestar</t>
  </si>
  <si>
    <t>Posibilidad de afectación en la prestación de programas de bienestar</t>
  </si>
  <si>
    <t>Proceso: Bienestar. Riesgo priorizado conforme a tipología Gestión.</t>
  </si>
  <si>
    <t>R12</t>
  </si>
  <si>
    <t>Posibilidad de uso inadecuado de recursos destinados a bienestar institucional</t>
  </si>
  <si>
    <t>por entrega de apoyos, contratación de actividades o pagos sin soportes suficientes</t>
  </si>
  <si>
    <t>debido a debilidades en supervisión, verificación de beneficiarios, evidencias de ejecución y control presupuestal</t>
  </si>
  <si>
    <t>Posibilidad de uso inadecuado de recursos destinados a bienestar institucional por entrega de apoyos, contratación de actividades o pagos sin soportes suficientes debido a debilidades en supervisión, verificación de beneficiarios, evidencias de ejecución y control presupuestal</t>
  </si>
  <si>
    <t>Proceso: Bienestar. Riesgo priorizado conforme a tipología Fiscal.</t>
  </si>
  <si>
    <t>R13</t>
  </si>
  <si>
    <t>Posibilidad de favorecimiento indebido en la asignación de beneficios de bienestar</t>
  </si>
  <si>
    <t>por selección de beneficiarios sin criterios objetivos o con trato preferente</t>
  </si>
  <si>
    <t>debido a controles insuficientes, baja trazabilidad y verificación incompleta de requisitos</t>
  </si>
  <si>
    <t>Posibilidad de favorecimiento indebido en la asignación de beneficios de bienestar por selección de beneficiarios sin criterios objetivos o con trato preferente debido a controles insuficientes, baja trazabilidad y verificación incompleta de requisitos</t>
  </si>
  <si>
    <t>Proceso: Bienestar. Riesgo priorizado conforme a tipología Integridad Pùblica - Corrupción.</t>
  </si>
  <si>
    <t>R14</t>
  </si>
  <si>
    <t>Legal Administrativa</t>
  </si>
  <si>
    <t>Posibilidad de afectación jurídica, contractual y administrativa</t>
  </si>
  <si>
    <t>por errores en trámites contractuales, administrativos, gestión de bienes o atención de obligaciones institucionales</t>
  </si>
  <si>
    <t>debido a aplicación incompleta de procedimientos, revisión jurídica insuficiente y debilidades en archivo y seguimiento</t>
  </si>
  <si>
    <t>Posibilidad de afectación jurídica, contractual y administrativa por errores en trámites contractuales, administrativos, gestión de bienes o atención de obligaciones institucionales debido a aplicación incompleta de procedimientos, revisión jurídica insuficiente y debilidades en archivo y seguimiento</t>
  </si>
  <si>
    <t>Proceso: Legal Administrativa. Riesgo priorizado conforme a tipología Gestión.</t>
  </si>
  <si>
    <t>R15</t>
  </si>
  <si>
    <t>Posibilidad de direccionamiento o favorecimiento indebido en contratación y compras</t>
  </si>
  <si>
    <t>por manipulación de requisitos, estudios previos, evaluación de ofertas o decisiones contractuales</t>
  </si>
  <si>
    <t>debido a controles insuficientes, baja trazabilidad, conflictos de interés y debilidades en supervisión contractual</t>
  </si>
  <si>
    <t>Posibilidad de direccionamiento o favorecimiento indebido en contratación y compras por manipulación de requisitos, estudios previos, evaluación de ofertas o decisiones contractuales debido a controles insuficientes, baja trazabilidad, conflictos de interés y debilidades en supervisión contractual</t>
  </si>
  <si>
    <t>Proceso: Legal Administrativa. Riesgo priorizado conforme a tipología Integridad Pùblica - Corrupción.</t>
  </si>
  <si>
    <t>R16</t>
  </si>
  <si>
    <t>Transacción u Operación (aplica para LA/FT/FP)</t>
  </si>
  <si>
    <t>Contrapartes de la entidad (naturales o jurídicas)</t>
  </si>
  <si>
    <t>Integridad Pùblica - LA/FT/FP</t>
  </si>
  <si>
    <t>Posibilidad de vinculación contractual con terceros asociados a LA/FT/FP</t>
  </si>
  <si>
    <t>por contratación, pagos o relaciones con proveedores, contratistas o aliados sin verificación suficiente</t>
  </si>
  <si>
    <t>debido a ausencia o insuficiencia de debida diligencia, consulta de listas, identificación de beneficiarios finales y análisis de señales de alerta</t>
  </si>
  <si>
    <t>Posibilidad de vinculación contractual con terceros asociados a LA/FT/FP por contratación, pagos o relaciones con proveedores, contratistas o aliados sin verificación suficiente debido a ausencia o insuficiencia de debida diligencia, consulta de listas, identificación de beneficiarios finales y análisis de señales de alerta</t>
  </si>
  <si>
    <t>Proceso: Legal Administrativa. Riesgo priorizado conforme a tipología Integridad Pùblica - LA/FT/FP.</t>
  </si>
  <si>
    <t>R17</t>
  </si>
  <si>
    <t>por pagos sin soporte, incumplimientos contractuales, bienes no recibidos o deficiente administración de recursos</t>
  </si>
  <si>
    <t>debido a debilidades en supervisión, interventoría, recibo a satisfacción, conciliación de obligaciones y custodia de soportes</t>
  </si>
  <si>
    <t>Posibilidad de afectación de recursos públicos por pagos sin soporte, incumplimientos contractuales, bienes no recibidos o deficiente administración de recursos debido a debilidades en supervisión, interventoría, recibo a satisfacción, conciliación de obligaciones y custodia de soportes</t>
  </si>
  <si>
    <t>Proceso: Legal Administrativa. Riesgo priorizado conforme a tipología Fiscal.</t>
  </si>
  <si>
    <t>R18</t>
  </si>
  <si>
    <t>Posibilidad de pérdida, alteración o acceso no autorizado a expedientes contractuales y administrativos</t>
  </si>
  <si>
    <t>por manejo inadecuado de archivos físicos, digitales o sistemas de gestión administrativa</t>
  </si>
  <si>
    <t>debido a controles insuficientes de acceso, respaldo, custodia documental y trazabilidad</t>
  </si>
  <si>
    <t>Posibilidad de pérdida, alteración o acceso no autorizado a expedientes contractuales y administrativos por manejo inadecuado de archivos físicos, digitales o sistemas de gestión administrativa debido a controles insuficientes de acceso, respaldo, custodia documental y trazabilidad</t>
  </si>
  <si>
    <t>Proceso: Legal Administrativa. Riesgo priorizado conforme a tipología Seg. de la Información.</t>
  </si>
  <si>
    <t>R19</t>
  </si>
  <si>
    <t>Extensión</t>
  </si>
  <si>
    <t>Posibilidad de incumplimiento en programas, cursos, convenios o proyectos de extensión</t>
  </si>
  <si>
    <t>por fallas en la planeación, ejecución, seguimiento o cierre de actividades con terceros</t>
  </si>
  <si>
    <t>debido a debilidades en coordinación, soportes, cronogramas, responsables y medición de resultados</t>
  </si>
  <si>
    <t>Posibilidad de incumplimiento en programas, cursos, convenios o proyectos de extensión por fallas en la planeación, ejecución, seguimiento o cierre de actividades con terceros debido a debilidades en coordinación, soportes, cronogramas, responsables y medición de resultados</t>
  </si>
  <si>
    <t>Proceso: Extensión. Riesgo priorizado conforme a tipología Gestión.</t>
  </si>
  <si>
    <t>R20</t>
  </si>
  <si>
    <t>Posibilidad de relacionamiento con aliados o financiadores asociados a LA/FT/FP</t>
  </si>
  <si>
    <t>debido a debida diligencia insuficiente, falta de verificación de contrapartes, origen de recursos y señales de alerta</t>
  </si>
  <si>
    <t>Proceso: Extensión. Riesgo priorizado conforme a tipología Integridad Pùblica - LA/FT/FP.</t>
  </si>
  <si>
    <t>R21</t>
  </si>
  <si>
    <t>Posibilidad de uso ineficiente de recursos asociados a proyectos de extensión</t>
  </si>
  <si>
    <t>debido a debilidades en supervisión, control financiero, soportes de ejecución e informes de cierre</t>
  </si>
  <si>
    <t>Proceso: Extensión. Riesgo priorizado conforme a tipología Fiscal.</t>
  </si>
  <si>
    <t>R22</t>
  </si>
  <si>
    <t>Interna-Bilingüismo</t>
  </si>
  <si>
    <t>Posibilidad de afectación en la ejecución de programas de bilingüismo</t>
  </si>
  <si>
    <t>por fallas en programación, inscripción, seguimiento, asistencia, evaluación o certificación</t>
  </si>
  <si>
    <t>debido a debilidades operativas, coordinación académica insuficiente y controles limitados sobre evidencias</t>
  </si>
  <si>
    <t>Posibilidad de afectación en la ejecución de programas de bilingüismo  y procesos de internacionalización por fallas en programación, inscripción, seguimiento, asistencia, evaluación o certificación debido a debilidades operativas, coordinación académica insuficiente y controles limitados sobre evidencias</t>
  </si>
  <si>
    <t>Proceso: Interna-Bilingüismo. Riesgo priorizado conforme a tipología Gestión.</t>
  </si>
  <si>
    <t>R23</t>
  </si>
  <si>
    <t xml:space="preserve">Posibilidad de afectación de recursos destinados a programas de bilingüismo o de internacionalización </t>
  </si>
  <si>
    <t>por pagos o actividades sin soporte suficiente de ejecución o cumplimiento</t>
  </si>
  <si>
    <t>debido a supervisión insuficiente, control débil de asistencia, productos, evidencias y obligaciones contractuales</t>
  </si>
  <si>
    <t>Posibilidad de afectación de recursos destinados a programas de bilingüismo  o de internalización por pagos o actividades sin soporte suficiente de ejecución o cumplimiento debido a supervisión insuficiente, control débil de asistencia, productos, evidencias y obligaciones contractuales</t>
  </si>
  <si>
    <t>Proceso: Interna-Bilingüismo. Riesgo priorizado conforme a tipología Fiscal.</t>
  </si>
  <si>
    <t>R24</t>
  </si>
  <si>
    <t>Investigación</t>
  </si>
  <si>
    <t>Posibilidad de afectación en la ejecución de proyectos de investigación</t>
  </si>
  <si>
    <t>por incumplimiento de cronogramas, productos, informes, convocatorias o actividades investigativas</t>
  </si>
  <si>
    <t>debido a debilidades en formulación, evaluación técnica, seguimiento de avances y cierre de proyectos</t>
  </si>
  <si>
    <t>Posibilidad de afectación en la ejecución de proyectos de investigación por incumplimiento de cronogramas, productos, informes, convocatorias o actividades investigativas debido a debilidades en formulación, evaluación técnica, seguimiento de avances y cierre de proyectos</t>
  </si>
  <si>
    <t>Proceso: Investigación. Riesgo priorizado conforme a tipología Gestión.</t>
  </si>
  <si>
    <t>R25</t>
  </si>
  <si>
    <t>debido a controles insuficientes, baja trazabilidad y falta de revisión independiente</t>
  </si>
  <si>
    <t>Proceso: Investigación. Riesgo priorizado conforme a tipología Integridad Pùblica - Corrupción.</t>
  </si>
  <si>
    <t>R26</t>
  </si>
  <si>
    <t>Posibilidad de recepción o ejecución de recursos de investigación con contrapartes asociadas a LA/FT/FP</t>
  </si>
  <si>
    <t>por convenios, financiación, donaciones o alianzas investigativas sin validación suficiente</t>
  </si>
  <si>
    <t>debido a debida diligencia insuficiente sobre financiadores, aliados, origen de recursos y beneficiarios finales</t>
  </si>
  <si>
    <t>Posibilidad de recepción o ejecución de recursos de investigación con contrapartes asociadas a LA/FT/FP por convenios, financiación, donaciones o alianzas investigativas sin validación suficiente debido a debida diligencia insuficiente sobre financiadores, aliados, origen de recursos y beneficiarios finales</t>
  </si>
  <si>
    <t>Proceso: Investigación. Riesgo priorizado conforme a tipología Integridad Pùblica - LA/FT/FP.</t>
  </si>
  <si>
    <t>R27</t>
  </si>
  <si>
    <t>Proceso: Investigación. Riesgo priorizado conforme a tipología Fiscal.</t>
  </si>
  <si>
    <t>R28</t>
  </si>
  <si>
    <t>Posibilidad de pérdida o divulgación no autorizada de información, datos o resultados de investigación</t>
  </si>
  <si>
    <t>por acceso indebido, custodia inadecuada o pérdida de repositorios investigativos</t>
  </si>
  <si>
    <t>debido a controles insuficientes sobre permisos, respaldos, clasificación de información y propiedad intelectual</t>
  </si>
  <si>
    <t>Posibilidad de pérdida o divulgación no autorizada de información, datos o resultados de investigación por acceso indebido, custodia inadecuada o pérdida de repositorios investigativos debido a controles insuficientes sobre permisos, respaldos, clasificación de información y propiedad intelectual</t>
  </si>
  <si>
    <t>Proceso: Investigación. Riesgo priorizado conforme a tipología Seg. de la Información.</t>
  </si>
  <si>
    <t>R29</t>
  </si>
  <si>
    <t>Gestión Tecnológica</t>
  </si>
  <si>
    <t>Posibilidad de interrupción o deficiencia en servicios tecnológicos institucionales</t>
  </si>
  <si>
    <t>por fallas en soporte, mantenimiento, gestión de incidentes o disponibilidad de infraestructura tecnológica</t>
  </si>
  <si>
    <t>debido a debilidades en monitoreo, documentación, capacidad técnica y planes de continuidad tecnológica</t>
  </si>
  <si>
    <t>Posibilidad de interrupción o deficiencia en servicios tecnológicos institucionales por fallas en soporte, mantenimiento, gestión de incidentes o disponibilidad de infraestructura tecnológica debido a debilidades en monitoreo, documentación, capacidad técnica y planes de continuidad tecnológica</t>
  </si>
  <si>
    <t>Proceso: Gestión Tecnológica. Riesgo priorizado conforme a tipología Gestión.</t>
  </si>
  <si>
    <t>R30</t>
  </si>
  <si>
    <t>Posibilidad de pérdida de confidencialidad, integridad o disponibilidad de la información</t>
  </si>
  <si>
    <t>por ciberataques, accesos no autorizados, caída de sistemas, pérdida de respaldos o alteración de datos</t>
  </si>
  <si>
    <t>debido a controles insuficientes de seguridad digital, gestión de accesos, copias de respaldo y monitoreo de eventos</t>
  </si>
  <si>
    <t>Posibilidad de pérdida de confidencialidad, integridad o disponibilidad de la información por ciberataques, accesos no autorizados, caída de sistemas, pérdida de respaldos o alteración de datos debido a controles insuficientes de seguridad digital, gestión de accesos, copias de respaldo y monitoreo de eventos</t>
  </si>
  <si>
    <t>Proceso: Gestión Tecnológica. Riesgo priorizado conforme a tipología Seg. de la Información.</t>
  </si>
  <si>
    <t>R31</t>
  </si>
  <si>
    <t>Posibilidad de afectación de recursos públicos destinados a tecnología</t>
  </si>
  <si>
    <t>por adquisición, mantenimiento o renovación de bienes y servicios tecnológicos sin soporte suficiente o sin uso efectivo</t>
  </si>
  <si>
    <t>debido a debilidades en supervisión técnica, inventarios, garantías, recibo a satisfacción y control de activos</t>
  </si>
  <si>
    <t>Posibilidad de afectación de recursos públicos destinados a tecnología por adquisición, mantenimiento o renovación de bienes y servicios tecnológicos sin soporte suficiente o sin uso efectivo debido a debilidades en supervisión técnica, inventarios, garantías, recibo a satisfacción y control de activos</t>
  </si>
  <si>
    <t>Proceso: Gestión Tecnológica. Riesgo priorizado conforme a tipología Fiscal.</t>
  </si>
  <si>
    <t>R32</t>
  </si>
  <si>
    <t>Posibilidad de favorecimiento indebido en adquisición o administración de soluciones tecnológicas</t>
  </si>
  <si>
    <t>por especificaciones direccionadas, selección irregular de proveedores o manipulación de requerimientos técnicos</t>
  </si>
  <si>
    <t>debido a conflictos de interés, baja trazabilidad de decisiones y controles insuficientes en contratación tecnológica</t>
  </si>
  <si>
    <t>Posibilidad de favorecimiento indebido en adquisición o administración de soluciones tecnológicas por especificaciones direccionadas, selección irregular de proveedores o manipulación de requerimientos técnicos debido a conflictos de interés, baja trazabilidad de decisiones y controles insuficientes en contratación tecnológica</t>
  </si>
  <si>
    <t>Proceso: Gestión Tecnológica. Riesgo priorizado conforme a tipología Integridad Pùblica - Corrupción.</t>
  </si>
  <si>
    <t>R33</t>
  </si>
  <si>
    <t>Comunicaciones y Mer</t>
  </si>
  <si>
    <t>Posibilidad de afectación reputacional institucional</t>
  </si>
  <si>
    <t>por publicación de información errónea, inoportuna o no autorizada en canales institucionales</t>
  </si>
  <si>
    <t>debido a ausencia de revisión previa, lineamientos insuficientes y controles débiles de aprobación de contenidos</t>
  </si>
  <si>
    <t>Posibilidad de afectación reputacional institucional por publicación de información errónea, inoportuna o no autorizada en canales institucionales debido a ausencia de revisión previa, lineamientos insuficientes y controles débiles de aprobación de contenidos</t>
  </si>
  <si>
    <t>Proceso: Comunicaciones y Mer. Riesgo priorizado conforme a tipología Gestión.</t>
  </si>
  <si>
    <t>R34</t>
  </si>
  <si>
    <t>Posibilidad de uso indebido o alteración de canales digitales institucionales</t>
  </si>
  <si>
    <t>debido a controles insuficientes sobre credenciales, perfiles de administración y trazabilidad de publicaciones</t>
  </si>
  <si>
    <t>Proceso: Comunicaciones y Mer. Riesgo priorizado conforme a tipología Seg. de la Información.</t>
  </si>
  <si>
    <t>R35</t>
  </si>
  <si>
    <t>Gestión Documental</t>
  </si>
  <si>
    <t>Posibilidad de pérdida, deterioro o desorganización de documentos institucionales</t>
  </si>
  <si>
    <t>por fallas en clasificación, archivo, conservación, transferencia o consulta documental</t>
  </si>
  <si>
    <t>debido a debilidades en aplicación de tablas de retención, digitalización, custodia y seguimiento documental</t>
  </si>
  <si>
    <t>Posibilidad de pérdida, deterioro o desorganización de documentos institucionales por fallas en clasificación, archivo, conservación, transferencia o consulta documental debido a debilidades en aplicación de tablas de retención, digitalización, custodia y seguimiento documental</t>
  </si>
  <si>
    <t>Proceso: Gestión Documental. Riesgo priorizado conforme a tipología Gestión.</t>
  </si>
  <si>
    <t>R36</t>
  </si>
  <si>
    <t>Posibilidad de alteración, ocultamiento o eliminación indebida de documentos</t>
  </si>
  <si>
    <t>por manipulación de expedientes o soportes para favorecer intereses particulares</t>
  </si>
  <si>
    <t>debido a controles insuficientes de custodia, baja trazabilidad y segregación débil de funciones documentales</t>
  </si>
  <si>
    <t>Posibilidad de alteración, ocultamiento o eliminación indebida de documentos por manipulación de expedientes o soportes para favorecer intereses particulares debido a controles insuficientes de custodia, baja trazabilidad y segregación débil de funciones documentales</t>
  </si>
  <si>
    <t>Proceso: Gestión Documental. Riesgo priorizado conforme a tipología Integridad Pùblica - Corrupción.</t>
  </si>
  <si>
    <t>R37</t>
  </si>
  <si>
    <t>Posibilidad de pérdida de confidencialidad, integridad o disponibilidad documental</t>
  </si>
  <si>
    <t>por acceso indebido, fuga, alteración o pérdida de documentos físicos o electrónicos</t>
  </si>
  <si>
    <t>debido a controles insuficientes de permisos, archivo, respaldo, clasificación y seguridad de repositorios</t>
  </si>
  <si>
    <t>Posibilidad de pérdida de confidencialidad, integridad o disponibilidad documental por acceso indebido, fuga, alteración o pérdida de documentos físicos o electrónicos debido a controles insuficientes de permisos, archivo, respaldo, clasificación y seguridad de repositorios</t>
  </si>
  <si>
    <t>Proceso: Gestión Documental. Riesgo priorizado conforme a tipología Seg. de la Información.</t>
  </si>
  <si>
    <t>R38</t>
  </si>
  <si>
    <t>Servicio al Ciudadan</t>
  </si>
  <si>
    <t>Posibilidad de afectación reputacional y jurídica</t>
  </si>
  <si>
    <t>por demoras, respuestas incompletas o inconsistencias en la atención de PQRSD y solicitudes ciudadanas</t>
  </si>
  <si>
    <t>debido a debilidades en asignación de responsables, control de términos, trazabilidad y seguimiento de respuestas</t>
  </si>
  <si>
    <t>Posibilidad de afectación reputacional y jurídica por demoras, respuestas incompletas o inconsistencias en la atención de PQRSD y solicitudes ciudadanas debido a debilidades en asignación de responsables, control de términos, trazabilidad y seguimiento de respuestas</t>
  </si>
  <si>
    <t>Proceso: Servicio al Ciudadan. Riesgo priorizado conforme a tipología Gestión.</t>
  </si>
  <si>
    <t>R39</t>
  </si>
  <si>
    <t>Posibilidad de trato preferente o gestión indebida de solicitudes ciudadanas</t>
  </si>
  <si>
    <t>por favorecimiento, omisión o manipulación en trámites y respuestas institucionales</t>
  </si>
  <si>
    <t>debido a controles insuficientes, baja trazabilidad y falta de criterios uniformes de atención</t>
  </si>
  <si>
    <t>Posibilidad de trato preferente o gestión indebida de solicitudes ciudadanas por favorecimiento, omisión o manipulación en trámites y respuestas institucionales debido a controles insuficientes, baja trazabilidad y falta de criterios uniformes de atención</t>
  </si>
  <si>
    <t>Proceso: Servicio al Ciudadan. Riesgo priorizado conforme a tipología Integridad Pùblica - Corrupción.</t>
  </si>
  <si>
    <t>R40</t>
  </si>
  <si>
    <t>Posibilidad de pérdida o uso indebido de datos personales de ciudadanos y peticionarios</t>
  </si>
  <si>
    <t>por manejo inadecuado de información recibida por canales físicos o digitales</t>
  </si>
  <si>
    <t>debido a controles insuficientes de acceso, custodia, tratamiento de datos y seguridad de canales de atención</t>
  </si>
  <si>
    <t>Posibilidad de pérdida o uso indebido de datos personales de ciudadanos y peticionarios por manejo inadecuado de información recibida por canales físicos o digitales debido a controles insuficientes de acceso, custodia, tratamiento de datos y seguridad de canales de atención</t>
  </si>
  <si>
    <t>Proceso: Servicio al Ciudadan. Riesgo priorizado conforme a tipología Seg. de la Información.</t>
  </si>
  <si>
    <t>R41</t>
  </si>
  <si>
    <t>SIAC</t>
  </si>
  <si>
    <t>Posibilidad de incumplimiento de estándares del sistema interno de aseguramiento de la calidad</t>
  </si>
  <si>
    <t>por debilidades en seguimiento de indicadores, autoevaluación, planes de mejora y evidencias institucionales</t>
  </si>
  <si>
    <t>debido a controles insuficientes de monitoreo, actualización documental, análisis de datos y cierre de acciones</t>
  </si>
  <si>
    <t>Posibilidad de incumplimiento de estándares del sistema interno de aseguramiento de la calidad por debilidades en seguimiento de indicadores, autoevaluación, planes de mejora y evidencias institucionales debido a controles insuficientes de monitoreo, actualización documental, análisis de datos y cierre de acciones</t>
  </si>
  <si>
    <t>Proceso: SIAC. Riesgo priorizado conforme a tipología Gestión.</t>
  </si>
  <si>
    <t>R42</t>
  </si>
  <si>
    <t>Posibilidad de pérdida o alteración de evidencias del sistema de calidad</t>
  </si>
  <si>
    <t>por indisponibilidad o acceso no autorizado a registros, indicadores, soportes y planes de mejoramiento</t>
  </si>
  <si>
    <t>debido a controles insuficientes sobre repositorios, respaldos, permisos y trazabilidad</t>
  </si>
  <si>
    <t>Proceso: SIAC. Riesgo priorizado conforme a tipología Seg. de la Información.</t>
  </si>
  <si>
    <t>R43</t>
  </si>
  <si>
    <t>Control y Evaluación</t>
  </si>
  <si>
    <t>Posibilidad de debilidades en el seguimiento y evaluación institucional</t>
  </si>
  <si>
    <t>por fallas en la programación, ejecución, documentación o seguimiento de auditorías y planes de mejoramiento</t>
  </si>
  <si>
    <t>debido a cobertura insuficiente, oportunidad limitada, falta de evidencias y debilidades metodológicas</t>
  </si>
  <si>
    <t>Posibilidad de debilidades en el seguimiento y evaluación institucional por fallas en la programación, ejecución, documentación o seguimiento de auditorías y planes de mejoramiento debido a cobertura insuficiente, oportunidad limitada, falta de evidencias y debilidades metodológicas</t>
  </si>
  <si>
    <t>Proceso: Control y Evaluación. Riesgo priorizado conforme a tipología Gestión.</t>
  </si>
  <si>
    <t>R44</t>
  </si>
  <si>
    <t>Posibilidad de omisión o manipulación de hallazgos de auditoría y seguimiento</t>
  </si>
  <si>
    <t>por falta de independencia, presión interna o tratamiento indebido de resultados de control</t>
  </si>
  <si>
    <t>debido a conflictos de interés, controles insuficientes y baja trazabilidad en papeles de trabajo e informes</t>
  </si>
  <si>
    <t>Proceso: Control y Evaluación. Riesgo priorizado conforme a tipología Integridad Pùblica - Corrupción.</t>
  </si>
  <si>
    <t>R45</t>
  </si>
  <si>
    <t>Posibilidad de no identificar oportunamente riesgos fiscales o desviaciones en el uso de recursos</t>
  </si>
  <si>
    <t>por debilidades en auditoría, seguimiento de hallazgos y verificación de acciones correctivas</t>
  </si>
  <si>
    <t>debido a priorización insuficiente basada en riesgos, seguimiento débil a planes de mejoramiento y cobertura limitada</t>
  </si>
  <si>
    <t>Posibilidad de no identificar oportunamente riesgos fiscales o desviaciones en el uso de recursos por debilidades en auditoría, seguimiento de hallazgos y verificación de acciones correctivas debido a priorización insuficiente basada en riesgos, seguimiento débil a planes de mejoramiento y cobertura limitada</t>
  </si>
  <si>
    <t>Proceso: Control y Evaluación. Riesgo priorizado conforme a tipología Fiscal.</t>
  </si>
  <si>
    <t>Esta hoja se utiliza para realizar cálculos en las demás, en ella no se ingresan datos</t>
  </si>
  <si>
    <t>NO REQUIERE CLAVE PARA DESBLOQUEAR LAS HOJAS</t>
  </si>
  <si>
    <t>FACTOR DEL RIESGO</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</si>
  <si>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</si>
  <si>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</si>
  <si>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</si>
  <si>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</si>
  <si>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</si>
  <si>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</si>
  <si>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</si>
  <si>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</si>
  <si>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</si>
  <si>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</si>
  <si>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</si>
  <si>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</si>
  <si>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</si>
  <si>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</si>
  <si>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</si>
  <si>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</si>
  <si>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</si>
  <si>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</si>
  <si>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</si>
  <si>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</si>
  <si>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</si>
  <si>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</si>
  <si>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</si>
  <si>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</si>
  <si>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</si>
  <si>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</si>
  <si>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</si>
  <si>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</si>
  <si>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</si>
  <si>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</si>
  <si>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</si>
  <si>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</si>
  <si>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</si>
  <si>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</si>
  <si>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</si>
  <si>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</si>
  <si>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</si>
  <si>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</si>
  <si>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</si>
  <si>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</si>
  <si>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</si>
  <si>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</si>
  <si>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</si>
  <si>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</si>
  <si>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</si>
  <si>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</si>
  <si>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</si>
  <si>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</si>
  <si>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</si>
  <si>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Infraestructura</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</si>
  <si>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</si>
  <si>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</si>
  <si>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</si>
  <si>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</si>
  <si>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</si>
  <si>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</si>
  <si>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</si>
  <si>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</si>
  <si>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efecto dañoso sobre bienes de uso público</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</si>
  <si>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</si>
  <si>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</si>
  <si>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</si>
  <si>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</si>
  <si>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</si>
  <si>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</si>
  <si>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</si>
  <si>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</si>
  <si>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Evento 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</si>
  <si>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</si>
  <si>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Estructura organizacional que afecta la capacidad organizacional</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</si>
  <si>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</si>
  <si>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</si>
  <si>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</si>
  <si>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</si>
  <si>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</si>
  <si>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Productos (bienes o servicios) que oferta/requiere</t>
  </si>
  <si>
    <t>Soborno</t>
  </si>
  <si>
    <t>Incendios</t>
  </si>
  <si>
    <t>Suplantación de identidad</t>
  </si>
  <si>
    <t>Eventos relacionados con las conductas o comportamientos de los empleados que afectan la Integridad Pública.</t>
  </si>
  <si>
    <t>Falta segregación de funciones</t>
  </si>
  <si>
    <t>Canales utilizados para la operación</t>
  </si>
  <si>
    <t>Caída de redes</t>
  </si>
  <si>
    <t>Inundaciones</t>
  </si>
  <si>
    <t>Asalto a la oficina</t>
  </si>
  <si>
    <t>Eventos relacionados con la infraestructura tecnológica de la entidad.</t>
  </si>
  <si>
    <t>Errores de grabación, autorización</t>
  </si>
  <si>
    <t>Jurisdicciones (nacional o territorial)</t>
  </si>
  <si>
    <t>Corrupción</t>
  </si>
  <si>
    <t>Errores en hardware o software</t>
  </si>
  <si>
    <t>Daños a activos fijos</t>
  </si>
  <si>
    <t>Atentados, vandalismo, orden público</t>
  </si>
  <si>
    <t>Eventos relacionados con la infraestructura física de la entidad.</t>
  </si>
  <si>
    <t>Hurto activos</t>
  </si>
  <si>
    <t>Errores en programas</t>
  </si>
  <si>
    <t>Eventos por situaciones externas que afectan la entidad.</t>
  </si>
  <si>
    <t>Alta rotación o insuficiencia de personal</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</si>
  <si>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</si>
  <si>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</si>
  <si>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</si>
  <si>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</si>
  <si>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</si>
  <si>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</si>
  <si>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</si>
  <si>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t>*Implementación</t>
  </si>
  <si>
    <t>*Nota: En implementación no se tienen controles semiautomáticos.</t>
  </si>
  <si>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</si>
  <si>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</si>
  <si>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</si>
  <si>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</si>
  <si>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</si>
  <si>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</si>
  <si>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</si>
  <si>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</si>
  <si>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</si>
  <si>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</si>
  <si>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t>Evidencia
(Trazabilidad de la ejecución)</t>
  </si>
  <si>
    <t>Se deja evidencia o rastro de la ejecución del control.</t>
  </si>
  <si>
    <t>Ejecución 
(Fuentes de información internas o externas)</t>
  </si>
  <si>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</si>
  <si>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</si>
  <si>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</si>
  <si>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</si>
  <si>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</si>
  <si>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</si>
  <si>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</si>
  <si>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</si>
  <si>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</si>
  <si>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</si>
  <si>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</si>
  <si>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</si>
  <si>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</si>
  <si>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</si>
  <si>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</si>
  <si>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</si>
  <si>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</si>
  <si>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</si>
  <si>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</si>
  <si>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</si>
  <si>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</si>
  <si>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 menor a 10 SMLMV</t>
  </si>
  <si>
    <t>El riesgo afecta la imagen de la entidad a nivel interno, de conocimiento general, de junta directiva y accionistas y/o proveedores.</t>
  </si>
  <si>
    <t>Muy Baja</t>
  </si>
  <si>
    <t>La actividad que conlleva el riesgo se ejecuta como máximo 2 veces por año</t>
  </si>
  <si>
    <t>Leve</t>
  </si>
  <si>
    <t>El riesgo afecta la imagen de algún área de la entidad.</t>
  </si>
  <si>
    <t>Mayor a 50 SMLMV y Menor a 100 SMLMV</t>
  </si>
  <si>
    <t>El riesgo afecta la imagen de la entidad con algunos usuarios de relevancia frente al logro de los objetivos.</t>
  </si>
  <si>
    <t>Baja</t>
  </si>
  <si>
    <t>La actividad que conlleva el riesgo se ejecuta de 3 a 24 veces por año</t>
  </si>
  <si>
    <t>Menor</t>
  </si>
  <si>
    <t>Mayor a 10 SMLMV y Menor a 50 SMLMV</t>
  </si>
  <si>
    <t>Mayor a 100 SMLMV y Menor a 500 SMLMV</t>
  </si>
  <si>
    <t>El riesgo afecta la imagen de la entidad con efecto publicitario sostenido a nivel de sector administrativo, nivel departamental o municipal.</t>
  </si>
  <si>
    <t>Media</t>
  </si>
  <si>
    <t>La actividad que conlleva el riesgo se ejecuta de 25 a 500 veces por año</t>
  </si>
  <si>
    <t>Moderado</t>
  </si>
  <si>
    <t>Alta</t>
  </si>
  <si>
    <t>La actividad que conlleva el riesgo se ejecuta más de 500 veces al año y máximo 5.000 veces por año</t>
  </si>
  <si>
    <t>Mayor</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</si>
  <si>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</si>
  <si>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</si>
  <si>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</si>
  <si>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</si>
  <si>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</si>
  <si>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</si>
  <si>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</si>
  <si>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</si>
  <si>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</si>
  <si>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 xml:space="preserve"> porque hay algunas </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</si>
  <si>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</si>
  <si>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</si>
  <si>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</si>
  <si>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</si>
  <si>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</si>
  <si>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</si>
  <si>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</si>
  <si>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</si>
  <si>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</si>
  <si>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</si>
  <si>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</si>
  <si>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</si>
  <si>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</si>
  <si>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</si>
  <si>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</si>
  <si>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</si>
  <si>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</si>
  <si>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</si>
  <si>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</si>
  <si>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</si>
  <si>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Ejecución</t>
  </si>
  <si>
    <t>Probabilidad residual Final</t>
  </si>
  <si>
    <t>Impacto Residual Final</t>
  </si>
  <si>
    <t>Responsable del proceso Direccionamiento</t>
  </si>
  <si>
    <t>Verifica</t>
  </si>
  <si>
    <t>mensualmente el cumplimiento del plan de acción, indicadores, cronograma, procedimientos y evidencias del proceso.</t>
  </si>
  <si>
    <t>Continua</t>
  </si>
  <si>
    <t>Actualiza</t>
  </si>
  <si>
    <t>los procedimientos, formatos, responsables y puntos de control cuando se identifiquen cambios normativos u operativos.</t>
  </si>
  <si>
    <t>Oficina Asesora de Planeación / Segunda línea de defensa</t>
  </si>
  <si>
    <t>Monitorea</t>
  </si>
  <si>
    <t>Corrige</t>
  </si>
  <si>
    <t>de forma inmediata desviaciones de ejecución, reprocesos, incumplimientos o falta de soportes, con responsable y fecha de cierre.</t>
  </si>
  <si>
    <t>trimestralmente la calidad de evidencias, cumplimiento de controles y coherencia del reporte del líder del proceso.</t>
  </si>
  <si>
    <t>Oficina de Control Interno</t>
  </si>
  <si>
    <t>Evalúa</t>
  </si>
  <si>
    <t>mediante seguimiento independiente la efectividad del control y formula recomendaciones o acciones correctivas institucionales.</t>
  </si>
  <si>
    <t>Responsable del proceso Académica</t>
  </si>
  <si>
    <t>Activa</t>
  </si>
  <si>
    <t>Comunica</t>
  </si>
  <si>
    <t>Revisa</t>
  </si>
  <si>
    <t>Responsable del proceso Talento humano</t>
  </si>
  <si>
    <t>permanentemente alertas externas, normativas laborales, sociales, de orden público o continuidad del servicio que puedan afectar el proceso.</t>
  </si>
  <si>
    <t xml:space="preserve">el protocolo de continuidad o contingencia cuando encuentre inconsistencias en los datos de nomina, prestaciones sociales o demás aspectos de ley </t>
  </si>
  <si>
    <t>la matriz de riesgos para evaluar la materialización de los mismos</t>
  </si>
  <si>
    <t>a usuarios, servidores y partes interesadas las medidas o novedades dejando evidencia documental</t>
  </si>
  <si>
    <t>Comité académico y administrativo</t>
  </si>
  <si>
    <t>Ejecución presupuestal para el efecto de la nomina y prestaciones por ley</t>
  </si>
  <si>
    <t>las acciones de control y monitoreo del área de talento humano en cuanto a las liquidaciones, novedades y demás aspectos de la planta de personal</t>
  </si>
  <si>
    <t>mensualmente acciones relacionadas con la identificación de conflictos de intereses, recusaciones, etc</t>
  </si>
  <si>
    <t>los procedimientos, formatos, responsables y puntos de control cuando se identifiquen alguna situación de conflicto de interes o actos de corrupción</t>
  </si>
  <si>
    <t xml:space="preserve">los aspectos relacionados con la identificación y tratamiento de posibles conflictos de intereses o actos de corrupción </t>
  </si>
  <si>
    <t xml:space="preserve"> la calidad de evidencias, cumplimiento de controles y coherencia del reporte del líder del proceso.</t>
  </si>
  <si>
    <t xml:space="preserve">el acceso al área de talento humano y mantiene claves de acceso en los computadores </t>
  </si>
  <si>
    <t>Restringe</t>
  </si>
  <si>
    <t>Las reuniones dentro del área para evitar manipulaciones indebidas o evitar pérdida de información física y electrónica</t>
  </si>
  <si>
    <t xml:space="preserve"> la matriz de riesgos para evaluar la materialización de los mismos</t>
  </si>
  <si>
    <t>Vicerrectoría Administrativa y Financiera</t>
  </si>
  <si>
    <t>Garantiza</t>
  </si>
  <si>
    <t>La seguridad en el acceso a la oficina de talento humano para evitar la entrada de personal no autorizado</t>
  </si>
  <si>
    <t>Responsable del proceso Bienestar</t>
  </si>
  <si>
    <t>el avance de metas, indicadores, riesgos y acciones de mejora del proceso, dejando evidencia en matriz de seguimiento.</t>
  </si>
  <si>
    <t>la calidad de evidencias, cumplimiento de controles y coherencia del reporte del líder del proceso.</t>
  </si>
  <si>
    <t>Responsable del proceso Legal Administrativa</t>
  </si>
  <si>
    <t>Responsable del proceso Extension</t>
  </si>
  <si>
    <t>Responsable del proceso Internacionalización-Bilinguismo</t>
  </si>
  <si>
    <t>el cumplimiento del plan de acción, indicadores, cronograma, procedimientos y evidencias del proceso.</t>
  </si>
  <si>
    <t>Responsable del proceso Investigacion</t>
  </si>
  <si>
    <t>el plan de mantenimiento preventivo y correctivo de infraestructura física, priorizando condiciones de seguridad y continuidad operativa.</t>
  </si>
  <si>
    <t>Gestiona</t>
  </si>
  <si>
    <t>Almacén / Gestión Administrativa</t>
  </si>
  <si>
    <t>Registra</t>
  </si>
  <si>
    <t>en inventario y soportes documentales las novedades de activos, mantenimientos, reparaciones y bajas autorizadas.</t>
  </si>
  <si>
    <t>la efectividad de controles sobre infraestructura física y formula acciones de mejora frente a hallazgos o reincidencias.</t>
  </si>
  <si>
    <t>Responsable del proceso gestión tecnológica</t>
  </si>
  <si>
    <t>Responsable del proceso Comunicaciones y mercadeo</t>
  </si>
  <si>
    <t>Responsable del proceso Gestión documental</t>
  </si>
  <si>
    <t>Responsable del proceso Servicio al ciudadano</t>
  </si>
  <si>
    <t>Responsable del proceso SIAC</t>
  </si>
  <si>
    <t>Responsable del proceso Control y evaluacion</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</si>
  <si>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</si>
  <si>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</si>
  <si>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</si>
  <si>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</si>
  <si>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</si>
  <si>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</si>
  <si>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</si>
  <si>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</si>
  <si>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</si>
  <si>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</si>
  <si>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</si>
  <si>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</si>
  <si>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</si>
  <si>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</si>
  <si>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</si>
  <si>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 xml:space="preserve">Seguimiento 1 </t>
  </si>
  <si>
    <t>No</t>
  </si>
  <si>
    <t>Reducir_mitigar_Transferir_Evitar</t>
  </si>
  <si>
    <t>reducir_mitigar</t>
  </si>
  <si>
    <t>2026-01-01</t>
  </si>
  <si>
    <t>2026-12-31</t>
  </si>
  <si>
    <t>Seguimiento anual y cierre de acciones según evidencia.</t>
  </si>
  <si>
    <t>Pendiente de verificación por Oficina de Control Interno.</t>
  </si>
  <si>
    <t>En ejecución</t>
  </si>
  <si>
    <t>Exigir declaración de conflicto de interés y dejar trazabilidad de revisión, aprobación y decisión del trámite; cuando exista posible conflicto, remitir a revisión del superior o comité correspondiente.</t>
  </si>
  <si>
    <t>Verificar soportes antes de autorizar pagos o recibos a satisfacción; anexar evidencia de supervisión, cumplimiento de actividades y validación presupuestal en cada expediente.</t>
  </si>
  <si>
    <t>Revisar permisos de acceso a la información del proceso y actualizar usuarios autorizados; dejar soporte de cambios, backups o restricciones aplicadas.</t>
  </si>
  <si>
    <t>Cruzar novedades de personal, soportes y liquidaciones antes del cierre de nómina; dejar visto bueno de los responsables  y soporte de revisión.</t>
  </si>
  <si>
    <t>Responsable del proceso talento humano</t>
  </si>
  <si>
    <t>19 mayo 2026: Se hacen las validaciones y revisiones por parte la Vicerrectoría Administrativa y Financiera. En el caso de algún error o inconsistencia, se realizan las correcciones a que haya lugar</t>
  </si>
  <si>
    <t>19 mayo 2026: El jefe de talento humano realiza la revisión, validación  de la nómina y demás prestaciones de ley y la Vicerrectoría Administrativa y Financiera revisa y hace las observaciones en caso de alguna inconsistencia para su corrección inmediata</t>
  </si>
  <si>
    <t>19 mayo 2026: Se exige la declaración de bienes y rentas y conflicto de intereses a los funcionarios que apliquen una vez al año</t>
  </si>
  <si>
    <t>19 mayo 2026: El jefe de talento humano  solicita una vez al año,  el diligenciamiento del formato de bienes y rentas y conflictos de intereses al rector y los dos vicerrectores y su publicación en el aplicativo de integridad pública y en el SIGEP 2</t>
  </si>
  <si>
    <t>Requiere Plan de Acción</t>
  </si>
  <si>
    <t>Reducir_Mitigar</t>
  </si>
  <si>
    <t>Verificar soportes antes de autorizar pagos o recibos a satisfacción; anexar evidencia de supervisión, cumplimiento de actividades y validación presupuestal en cada etapa del proceso</t>
  </si>
  <si>
    <t>Reducir_Transferir</t>
  </si>
  <si>
    <t>Revisar permisos de acceso físico y a la información del proceso y actualizar usuarios autorizados a los sistemas de información; dejar soporte de cambios, backups o restricciones aplicadas.</t>
  </si>
  <si>
    <t xml:space="preserve">19 mayo 2026: La puerta de entrada no es segura, cualquier persona puede ingresas y tener acceso a las hisotrias laborales. Los computadores tienen acceso restringuido con contraseña y usuario por parte del área de gestión tecnológica </t>
  </si>
  <si>
    <t xml:space="preserve">19 mayo 2026: Se debe mejorar el acceso a través del cambio de puerta para el área de talento humano. </t>
  </si>
  <si>
    <t>No requiere Plan de Acción</t>
  </si>
  <si>
    <t>Responsable del proceso Interna-Bilinguismo</t>
  </si>
  <si>
    <t xml:space="preserve">19 de mayo 2026: El curso de creole se está realizado y el de inglés esta suspendido. No hay proyectos de movilidad continua en el área de investigación </t>
  </si>
  <si>
    <t>19 de mayo 2026: Se revisan las actvidades y validan antes de autorizar el pago a través de los informes de satisfacción (certificado). No se autorizan los pagos sin cumplir con las actividades programadas dentro de sus obligaciones establecidas</t>
  </si>
  <si>
    <t>Registrar solicitudes, incidentes y mantenimientos tecnológicos; priorizar fallas críticas y verificar cierre con evidencia del soporte realizado.</t>
  </si>
  <si>
    <t>Responsable del proceso Gestión Tecnológica</t>
  </si>
  <si>
    <t>Revisar semanalmente PQRSD próximas a vencer; asignar responsable, fecha de respuesta y evidencia de cierre en la matriz de seguimiento.</t>
  </si>
  <si>
    <t>RIESGO INHERENTE Y RESIDUAL DEL PROCESO</t>
  </si>
  <si>
    <t>Explicaciones Para realizar la ponderación de Riesgos.
1. Si en la sumatoria de los riesgos los Extremos representan mas o igual al 20% de los Riesgos, la calificación del Proceso será EXTREMO.</t>
  </si>
  <si>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</si>
  <si>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</si>
  <si>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t>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Nota: Adapatado de Instituto de Auditores Internos COSO ERM Agosto 2014</t>
  </si>
  <si>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</si>
  <si>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</si>
  <si>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</si>
  <si>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</si>
  <si>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</si>
  <si>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</si>
  <si>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</si>
  <si>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</si>
  <si>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</si>
  <si>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Rango</t>
  </si>
  <si>
    <t>Lista_Factores</t>
  </si>
  <si>
    <t>Desc_Ejecucion_y_administracion_de_procesos</t>
  </si>
  <si>
    <t>Desc_Transaccion_u_Operacion_aplica_para_LA_FT_FP</t>
  </si>
  <si>
    <t>Desc_Talento_humano</t>
  </si>
  <si>
    <t>Desc_Tecnologia</t>
  </si>
  <si>
    <t>Desc_Infraestructura</t>
  </si>
  <si>
    <t>Desc_Evento_externo</t>
  </si>
  <si>
    <t>Documentacion_Control</t>
  </si>
  <si>
    <t>Lista_Tipo_Control_H5</t>
  </si>
  <si>
    <t>Lista_Implementacion_H5</t>
  </si>
  <si>
    <t>Lista_Documentacion_H5</t>
  </si>
  <si>
    <t>Lista_Frecuencia_H5</t>
  </si>
  <si>
    <t>Lista_Evidencia_H5</t>
  </si>
  <si>
    <t>Lista_Ejecucion_H5</t>
  </si>
  <si>
    <t>Fuente</t>
  </si>
  <si>
    <t>Guía para la Gestión Integral del Riesgo en Entidades Públicas, Versión 7, Función Pública, Tabla 2 Factores de riesgo, págs. 51-54.</t>
  </si>
  <si>
    <t>Ajuste realizado</t>
  </si>
  <si>
    <t>Se fortalecieron controles para que el riesgo residual refleje disminución real frente al riesgo inherente.</t>
  </si>
  <si>
    <t>Cada riesgo cuenta con seis controles: preventivos y correctivos, implementación automática, documentación, frecuencia continua y evidencia electrónica.</t>
  </si>
  <si>
    <t>Se ajustaron fórmulas de probabilidad e impacto residual en la hoja 5 para que los controles se apliquen en cascada dentro de cada riesgo.</t>
  </si>
  <si>
    <t>La hoja 6 toma el resultado residual final de la sexta fila de control por cada riesgo, y la hoja 8 conserva los vínculos al mapa residual.</t>
  </si>
  <si>
    <t>Anual</t>
  </si>
  <si>
    <t>de forma inmediata acciones correctivas frente a daños, fallas, deterioros o interrupciones de servicios físicos y digitales</t>
  </si>
  <si>
    <t>20 de mayo 2026: Se realizan las acciones preventivas y correctivas a los equipos y sistemas de información dejando evidencia o soporte de las acciones implementadas</t>
  </si>
  <si>
    <t>20 de mayo 2026: el área de gestión tecnológica realiza las revisiones de forma preventiva y en caso correctivo implementa las acciones del caso con soporte o evidencia objetiva, Debe implementar el formato de lista de chequeo mensual para el control 1 (verifica)</t>
  </si>
  <si>
    <t>mensualmente a través de una lista de chequeo: backups, actualizaciones, análisis de vulnerabilidades,  intentos de accesos no autorizados, entre otros</t>
  </si>
  <si>
    <t>Implementa</t>
  </si>
  <si>
    <t>Ejecución a los planes institucionales (PETI, Plan de seguridad y tratamiento de riesgos)</t>
  </si>
  <si>
    <t>Ejecución a los planes institucionales ( Plan de seguridad y tratamiento de riesgos)</t>
  </si>
  <si>
    <t xml:space="preserve">Firewall y segmentación de redes </t>
  </si>
  <si>
    <t>de forma inmediata acciones correctivas para la restauración de backups</t>
  </si>
  <si>
    <t>herramientas de seguridad perimetral, antivirus y políticas de seguridad</t>
  </si>
  <si>
    <t>Verificar la aplicación de los controles  (firewall, segmentación de redes, gestión de herramienta antivirus y evalaución de la correcta ejecución de back ups)</t>
  </si>
  <si>
    <t>20 de mayo 2026: Se realiza el monitoreo del firewall (firewall, segmentación de redes, gestión de herramienta antivirus y evalución de la correcta ejecución de back ups)</t>
  </si>
  <si>
    <t>20 de mayo 2026: el área de gestión tecnológica realiza el monitoreo del firewall (firewall, segmentación de redes, gestión de herramienta antivirus y evalución de la correcta ejecución de back ups).Se debe implementar la lista de chequeo de  seguridad del control 1</t>
  </si>
  <si>
    <t>el cumplimiento de las condiciones técnicas exigidas en los contratos de adquisición de bienes y servicios tecnológicos</t>
  </si>
  <si>
    <t>el estado físico de los equipos y funcionamiento de los sistemas de información, prestación de servicios, licenciamientos, entre otros</t>
  </si>
  <si>
    <t>de forma inmediata acciones correctivas a que haya lugar</t>
  </si>
  <si>
    <t xml:space="preserve">20 de mayo 2026: Se realiza la revisión de las condiciones técnicas con base en los términos contractuales, de forma que se verifica fisicamente una vez entregados los bienes y servicios para posteriormente emitir el recibido a satisfacción conjunto entre almacén y el área de gestión teçnologíca </t>
  </si>
  <si>
    <t xml:space="preserve">20 de mayo 2026: El área de gestión tecnológica  realiza la revisión de las condiciones técnicas con base en los términos contractuales, de forma que se verifica fisicamente una vez entregados los bienes y servicios para posteriormente emitir el recibido a satisfacción conjunto entre almacén y el área de gestión teçnologíca </t>
  </si>
  <si>
    <t>Evalua</t>
  </si>
  <si>
    <t>las condiciones técnicas de las ofertas para adquisición de bienes y servicios tecnológicos</t>
  </si>
  <si>
    <t>Conceptua</t>
  </si>
  <si>
    <t>de forma inmediata las evaluaciones técnicas con base en las observaciones realizadas de los oferentes. En caso de que no hayan observaciones, el área realiza las correcciones a que haya lugar (si aplican)</t>
  </si>
  <si>
    <t>la viabilidad técnica de las propuestas para la selección definitiva que se realiza posteriomente</t>
  </si>
  <si>
    <t>el concepto técnico emitido por el área de gestión tecnológica conjuntamente con la viabilidad financiera y jurídica</t>
  </si>
  <si>
    <t xml:space="preserve">Revisar de forma objetiva las condiciones técnicas de las ofertas de soluciones tecnológicas. El área de contratación evalua dentro de un comité técnico, financiero y jurídico. </t>
  </si>
  <si>
    <t>20 de mayo de 2026: El área de gestión tecnológica evalua y conceptua las condiciones técnicas de las soluciones técnológicas y el area de contratación dentro del comité respectivo selecciona la oferta mas adecuada con base en las condiciones técnicas, financieras y jurídicas</t>
  </si>
  <si>
    <t>20 de mayo de 2026: El área de gestión tecnológica evalua y conceptua las condiciones técnicas de las soluciones técnológicas y el area de contratación dentro del comité respectivo selecciona la oferta mas adecuada con base en las condiciones técnicas, financieras y jurídicas. Es de anotar que sólo el área de gestión tecnológica realiza la evaluación técnica de las propuestas que se le allegan y emite evaluación con base en las condiciones técnicas del contrato</t>
  </si>
  <si>
    <t>Posibilidad de afectación en la prestación de programas de bienestar or incumplimiento o ejecución parcial de las actividades programadas, a causa de debilidades en la planeación, seguimiento y disponibilidad de recursos.</t>
  </si>
  <si>
    <t>debilidades en la planeación, seguimiento y disponibilidad de recursos</t>
  </si>
  <si>
    <t>Posibilidad de afectación en la prestación de programas de bienestar por incumplimiento o ejecución parcial de las actividades programadas, a causa de debilidades en la planeación, seguimiento y disponibilidad de recursos.</t>
  </si>
  <si>
    <t xml:space="preserve"> por incumplimiento o ejecución parcial de las actividades programadas</t>
  </si>
  <si>
    <t>mensualmente el cumplimiento del plan operativo indicadores, cronograma, procedimientos y evidencias del proceso.</t>
  </si>
  <si>
    <t>Posibilidad de afectación en la prestación de programas de bienestar oor incumplimiento o ejecución parcial de las actividades programadas, a causa de debilidades en la planeación, seguimiento y disponibilidad de recursos.</t>
  </si>
  <si>
    <t>los procedimientos, formatos, responsables y medidas de control cuando se identifiquen cambios normativos u operativos.</t>
  </si>
  <si>
    <t>Elaborar y aprobar el Plan operativo de Bienestar con cronograma, responsables e indicadores; hacer seguimiento trimestral; dejar actas o evidencias de ejecución; reportar avances a la alta dirección</t>
  </si>
  <si>
    <t>20 de mayo de 2026: el areá ya elaboró un plan operativo de bienestar, al cual se le hace seguimiento mensual a las actividades programadas  y su ejecución. El área de bienestar reporta a la alta dirección los avances para la toma de decisiones de nivel estratégico</t>
  </si>
  <si>
    <t>20 de mayo de 2026: el área de bienestar realiza el monitoreo de su plan operativo dentro del sistema para la permanencia Adviser y reporta periodicamente las debilidades del área para la toma de decisiones inmediatas</t>
  </si>
  <si>
    <t>Posibilidad de uso inadecuado de recursos destinados a bienestar universitario por entrega de apoyos, contratación de actividades o pagos sin soportes suficientes debido a debilidades en supervisión, verificación de beneficiarios, evidencias de ejecución y control presupuestal</t>
  </si>
  <si>
    <t>Elabora</t>
  </si>
  <si>
    <t>el Plan operativo de Bienestar con actividades, cronograma y responsables</t>
  </si>
  <si>
    <t>las actividades programadas con las ejecutadas y el cumplimiento de los indicadores dentro de la planeación estrátegica</t>
  </si>
  <si>
    <t xml:space="preserve"> el avance de metas, indicadores, riesgos y acciones de mejora del proceso, dejando evidencia en matriz de seguimiento.</t>
  </si>
  <si>
    <t>Solicita</t>
  </si>
  <si>
    <t xml:space="preserve"> reportes periódicos de avance del Plan de Bienestar para identificar retrasos y recomendar ajustes oportunos en la programación</t>
  </si>
  <si>
    <t>Verificar soportes antes de autorizar pagos o recibos a satisfacción; anexar evidencia de supervisión, cumplimiento de actividades según la disponibilidad presupuestal asignada</t>
  </si>
  <si>
    <t>20 de mayo de 2026: el área de bienestar realiza la revsión y validación de la dotación frente a los términos contractuales, así mismo revisa las actividades ejecutadas frente a lo programado para emitir el recibido a satisfacción. Revisa los pagos frente al presupuesto asignado</t>
  </si>
  <si>
    <t>Definir</t>
  </si>
  <si>
    <t>Previamente los criterios objetivos de asignación de beneficios, estímulos o actividades de bienestar, indicando requisitos, población beneficiaria, cupos disponibles y forma de selección.</t>
  </si>
  <si>
    <t>que la comunidad institucional beneficiada  cumpla los requisitos establecidos antes de otorgar el beneficio con soporte de la entrega</t>
  </si>
  <si>
    <t>Lleva</t>
  </si>
  <si>
    <t>Un registro actualizado de los beneficiarios indicando fecha, beneficio recibido y soporte de entrega</t>
  </si>
  <si>
    <t xml:space="preserve">Dejar trazabilidad de revisión, aprobación y  otorgamiento de los beneficios a la comunidad institucional </t>
  </si>
  <si>
    <t>20 de mayo de 2026: los incentivos son entregados a la comunidad institucional  con criterios definidos y se evidencia el otorgamiento a través de evidencias objetivas y verifcables</t>
  </si>
  <si>
    <t>20 de mayo de 2026: Los beneficios se entregan a la comunidad institucional con base en criterios que el área de bienestar ha establecido previamente y tienen evidencias de las entregas e incentivos con soporte documental (informes, listados, evidencias fotográficas, etc)</t>
  </si>
  <si>
    <t>Define</t>
  </si>
  <si>
    <t>Que cada proyecto de investigación cuente con ficha o formato de formulación aprobado, incluyendo objetivo, actividades, cronograma, productos esperados, responsables y fechas de entrega.</t>
  </si>
  <si>
    <t>Técnicamente las propuestas, convocatorias o actividades investigativas antes de su ejecución, validando pertinencia, viabilidad, recursos requeridos y productos esperados.</t>
  </si>
  <si>
    <t>Realiza</t>
  </si>
  <si>
    <t>Seguimiento periódico al avance de los proyectos, verificando cumplimiento de actividades, productos, informes y fechas establecidas en el cronograma.</t>
  </si>
  <si>
    <t>Que los proyectos de investigación estén articulados con el Plan de Acción Institucional, indicadores, metas del proceso y disponibilidad de recursos</t>
  </si>
  <si>
    <t>A toda contraparte, aliado, financiador o donante los documentos básicos de identificación antes de iniciar convenios o alianzas: RUT, cámara de comercio, documento del representante legal, certificación bancaria y datos de contacto institucional</t>
  </si>
  <si>
    <t>Area contratación</t>
  </si>
  <si>
    <t>Area financiera</t>
  </si>
  <si>
    <t>Que los recursos recibidos provengan de cuentas bancarias a nombre de la contraparte autorizada y que coincidan con el convenio, carta de donación o acto que soporte la financiación.</t>
  </si>
  <si>
    <t>Cuatrimestral</t>
  </si>
  <si>
    <t xml:space="preserve">de forma inmediata a través de actas, acuersos y prórrogas para la correcta ejecución del proyecto </t>
  </si>
  <si>
    <t xml:space="preserve">22 de mayo de 2026: Existen 4 proyectos de investigación en etapa de formulación, los cuales se proyectan la ejecución de los mismos.  En caso de los proyectos, se presentó ante convocatoria Min ciencias, un proyecto para su ejecución </t>
  </si>
  <si>
    <t>22 de mayo de 2026: El área de investigación posee 4 proyectos internos formulados sujetos a financiación y un proyecto externo presentado a convocatoria a Minciencias en espera del resultafdo</t>
  </si>
  <si>
    <t>Clasifica</t>
  </si>
  <si>
    <t>Previamente los criterios objetivos de selección y evaluación por convocatoria o asignación de recursos, incluyendo requisitos, puntajes, documentos exigidos y causales de rechazo.</t>
  </si>
  <si>
    <t>Revisar cuatrimestralmente avance técnico, productos, soportes de las actividades, cronograma de cada proyecto de investigación para el cumplimiento de sus metas y objetivos.</t>
  </si>
  <si>
    <t xml:space="preserve">Comité de investigación y extensión </t>
  </si>
  <si>
    <t xml:space="preserve">Corrupción </t>
  </si>
  <si>
    <t xml:space="preserve">Posibilidad de favorecimiento indebido en convocatorias y evaluación </t>
  </si>
  <si>
    <t>por selección de proyectos sin criterios objetivos</t>
  </si>
  <si>
    <t>Posibilidad de favorecimiento indebido en convocatorias y  evaluación por selección de proyectos sin criterios objetivos debido a controles  insuficientes, baja trazabilidad y falta de revisión independiente</t>
  </si>
  <si>
    <t xml:space="preserve">el cumplimiento de requisitos mínimos de participación en la convocatoria mediante actas de cumplimiento de requisitos  </t>
  </si>
  <si>
    <t xml:space="preserve">Que las convocatorias estén alineadas con el Plan de Acción, metas institucionales, indicadores </t>
  </si>
  <si>
    <t>A través de generar espacios de solicitud de aclaraciones  y observaciones a las propuestas presentadas.</t>
  </si>
  <si>
    <t>Publica</t>
  </si>
  <si>
    <t>Listado de resultados definitivo de la convocatoria</t>
  </si>
  <si>
    <t>Dejar trazabilidad de revisión, aprobación y decisión por parte del comité y las evidencias objetivas de cada propuesta</t>
  </si>
  <si>
    <t>22 de mayo de 2026: Se encuentra en etapa de formulación la convocatoria para el banco de proyectos</t>
  </si>
  <si>
    <t>22 de mayo de 2026:  El área de investigación, se encuentra en etapa de formulación de  la convocatoria para el banco de proyectos</t>
  </si>
  <si>
    <t xml:space="preserve"> la identificación de la contraparte, actividad económica, objeto de la alianza y beneficiario final cuando aplique.</t>
  </si>
  <si>
    <t>Mediante el formato Lista de Chequeo de Recepción de Documentos  los documentos  necesarios para la elaboración de los contratos directos, convenios, alianzas, comodatos y contratos interadministrativos</t>
  </si>
  <si>
    <t>Que el convenio, donación, financiación o alianza investigativa esté alineado con el Plan de Acción, objetivos institucionales, líneas de investigación y metas aprobadas, evitando alianzas improvisadas o sin justificación institucional</t>
  </si>
  <si>
    <t>Revisión posterior y aleatoria de convenios, donaciones o alianzas de investigación, verificando soportes, origen de recursos, consultas realizadas y trazabilidad documental.</t>
  </si>
  <si>
    <t>Aplicar la debida diligencia a contratistas, proveedores o aliados antes de aprobar contratos, pagos o convenios; dejar soporte de consulta de documentos de la contraparte</t>
  </si>
  <si>
    <t>22 de mayo de 2026: Actualmente no se cuenta con convenios  asociados a LA/FT/FP</t>
  </si>
  <si>
    <t>22 de mayo de 2026: Actualmente, el aárea de investigación no cuenta con convenios  asociados a LA/FT/FP</t>
  </si>
  <si>
    <t>Revisar</t>
  </si>
  <si>
    <t>Validar</t>
  </si>
  <si>
    <t>Verificar</t>
  </si>
  <si>
    <t>Que cada gasto, compra o pago solicitado tenga relación directa con los objetivos, actividades y productos del proyecto de investigación.</t>
  </si>
  <si>
    <t>Que los recursos solicitados estén incluidos en el plan de trabajo, cronograma, metas e indicadores del proyecto aprobado</t>
  </si>
  <si>
    <t>La disponibilidad presupuestal y que el rubro afectado corresponda al objeto del proyecto antes de expedir CDP, RP o autorizar el pago.</t>
  </si>
  <si>
    <t>Que las compras o contrataciones requeridas para el proyecto cuenten con solicitud, justificación, cotización o estudio previo, y que correspondan al objeto autorizado.</t>
  </si>
  <si>
    <t>De forma aleatoria la ejecución financiera de proyectos de investigación, verificando soportes, relación del gasto con el proyecto y acciones correctivas frente a hallazgos.</t>
  </si>
  <si>
    <t>La información de cada proyecto según su nivel de reserva, confidencialidad, sensibilidad o carácter público antes de almacenarla o compartirla</t>
  </si>
  <si>
    <t xml:space="preserve"> que los accesos a repositorios, carpetas, bases de datos o resultados de investigación sean otorgados solo al personal autorizado.</t>
  </si>
  <si>
    <t>Copias de seguridad periódicas de los repositorios, bases de datos y documentos de investigación, garantizando su recuperación en caso de pérdida o daño.</t>
  </si>
  <si>
    <t>Area de gestión tecnológica</t>
  </si>
  <si>
    <t>Que los documentos, bases de datos y resultados finales del proyecto queden organizados, custodiados y archivados en el repositorio institucional definido.</t>
  </si>
  <si>
    <t>Incluye</t>
  </si>
  <si>
    <t>Cláusulas de confidencialidad, tratamiento de datos y propiedad intelectual en convenios, contratos, alianzas o acuerdos de investigación</t>
  </si>
  <si>
    <t>De forma aleatoria los proyectos de investigación para verificar accesos, respaldos, custodia documental, clasificación de información y acciones correctivas frente a incidentes.</t>
  </si>
  <si>
    <t xml:space="preserve">Revisa </t>
  </si>
  <si>
    <t>Técnicamente la información que será publicada, confirmando que sea correcta, actualizada y autorizada</t>
  </si>
  <si>
    <t>Valida</t>
  </si>
  <si>
    <t>Que el contenido a publicar cuente con autorización del responsable del área, sea coherente con el mensaje institucional y no incluya información no autorizada, reservada o desactualizada.</t>
  </si>
  <si>
    <t>Que la publicación esté alineada con planes, metas e información oficial.</t>
  </si>
  <si>
    <t>Líder del área generadora</t>
  </si>
  <si>
    <t>De forma inmediata publicaciones con errores, información desactualizada o no autorizada.</t>
  </si>
  <si>
    <t>Revisión aleatoria de publicaciones institucionales para verificar aprobación previa, oportunidad, soportes y trazabilidad.</t>
  </si>
  <si>
    <t>Asigna</t>
  </si>
  <si>
    <t>Accesos con usuario individual, contraseña segura y  autenticación cuando la plataforma lo permita.</t>
  </si>
  <si>
    <t>Y aprueba previamente las publicaciones o piezas antes de cargarlas en canales digitales institucionales</t>
  </si>
  <si>
    <t>Responsable del proceso Comunicaciones y mercadeo/Gestión tecnológica</t>
  </si>
  <si>
    <t>De forma aleatoria la trazabilidad de accesos, publicaciones, aprobaciones y acciones correctivas realizadas sobre canales digitales</t>
  </si>
  <si>
    <t>Posibilidad de afectación fiscal por la destinación, compromiso o ejecución de recursos de investigación en gastos, compras o pagos que no guarden relación suficiente con los productos, actividades y objetivos del proyecto, debido a una inadecuada planificación técnica, presupuestal y financiera.</t>
  </si>
  <si>
    <t xml:space="preserve">Posibilidad de afectación fiscal por la destinación, compromiso o ejecución de recursos de investigación </t>
  </si>
  <si>
    <t>En gastos, compras o pagos que no guarden relación suficiente con los productos, actividades y objetivos del proyecto</t>
  </si>
  <si>
    <t>debido a una inadecuada planificación técnica, presupuestal y financiera.</t>
  </si>
  <si>
    <t>La recepción del bien o servicio adquirido y su uso efectivo dentro del proyecto, dejando soporte de entrega, recibido o cumplimiento del producto o servicio entregado</t>
  </si>
  <si>
    <t>Verificar soportes antes de autorizar pagos o recibos a satisfacción; anexar evidencia de supervisión, cumplimiento de actividades y  disponibilidad presupuestal en cada etapa del proceso</t>
  </si>
  <si>
    <t xml:space="preserve">25 de mayo de 2026: Se revisan los productos o servicios propios del proyecto de acuerdo a su plan de actividades antes de la autorización del pago respectivo y se verifica la disponiblidad presupuestal. Sin embargo, actualmente no se encuentra ninguna convocatoria abierta ni proyecto en ejecución </t>
  </si>
  <si>
    <t>25 de mayo de 2026: El líder de investigación realiza la revisión previa de los productos o servicios recibidos antes de autorizar el pago dentro de los proyectos ejecutados y verifica los recursos disponibles con antelación. En el momento de la revisión no hay convocatoria abierta ni proyectos en ejecución financiados</t>
  </si>
  <si>
    <t xml:space="preserve">26 de mayo de 2026: en la actualidad los colaboradores de investigación cuentan con acceso a los repositorios institucionales a través de sus correos electrónicos autorizados. Una vez terminado, los contratos se inhabilita el acceso a cada uno de ellos </t>
  </si>
  <si>
    <t xml:space="preserve">25 de mayo de 2026: Se tienen los accesos autorizados a los repositorios y sistemas de información del área de investigación con soporte técnico del área de gestión tecnológica. Una vez terminados los contratos, los permisos de acceso son inhabilitados </t>
  </si>
  <si>
    <t>El contenido antes de publicarlo, verificando redacción, datos, fechas, cifras y coherencia del mensaje institucional</t>
  </si>
  <si>
    <t>Validar cada publicación institucional con responsable autorizado antes de divulgarla; conservar soporte de aprobación y pieza final publicada a través de correo electrónico</t>
  </si>
  <si>
    <t>25 de mayo de 2026: Se revisan y verifican las piezas publicitarias  antes de su publicacion y se deja constancia de la aprobación vía correo electrónico</t>
  </si>
  <si>
    <t>25 de mayo de 2026: El líder de comunicaciones realiza la revisión y verifcación de las piezas publicitarios previa autorizacióbn del lider del área solicitante dejando evidencia de aprobación mediante correo electrónico</t>
  </si>
  <si>
    <t>El listado de personas autorizadas para administrar redes sociales, página web, correos institucionales y piezas comunicacionales.</t>
  </si>
  <si>
    <t>Los permisos y perfiles de administración de redes sociales, página web y correos institucionales, verificando que solo permanezcan activos los usuarios autorizados y retirando de inmediato accesos innecesarios, vencidos o de personal desvinculado del proceso.</t>
  </si>
  <si>
    <t>Retira de inmediato publicaciones alteradas, erróneas o no autorizadas en los canales institucionales.</t>
  </si>
  <si>
    <t>Responsable del proceso Comunicaciones y mercadeo/ Gestión Tecnológica</t>
  </si>
  <si>
    <t>Posibilidad de uso indebido o alteración de canales digitales institucionales por acceso no autorizado a redes sociales o piezas comunicacionales debido a controles insuficientes sobre credenciales, perfiles de administración y trazabilidad de publicaciones</t>
  </si>
  <si>
    <t>25 de mayo de 2026: Sólo personal autorizado maneja las redes sociales con acceso por parte del área de sistemas</t>
  </si>
  <si>
    <t>por acceso no autorizado a redes sociales o piezas comunicacionales</t>
  </si>
  <si>
    <t>25 de mayo de 2026: Se revisan los permisos de acceso para el manejo de las redes sociales con apoyo del área de sistemas. Sólo poco personal es el autorizado para  la administración de las redes sociales</t>
  </si>
  <si>
    <t>Las PQRSD o solicitud ciudadana en la matriz o sistema oficial, asignando radicado, fecha de ingreso, término legal y dependencia responsable.</t>
  </si>
  <si>
    <t>Remite</t>
  </si>
  <si>
    <t>Oportunamente cada solicitud a la dependencia competente, dejando trazabilidad de la asignación y fecha límite de respuesta</t>
  </si>
  <si>
    <t>Dependencia responsable de la respuesta</t>
  </si>
  <si>
    <t>Que la respuesta sea completa, clara, coherente y atienda de fondo lo solicitado antes de su envío al ciudadano</t>
  </si>
  <si>
    <t>Hace</t>
  </si>
  <si>
    <t>Seguimiento semanal a las solicitudes próximas a vencer, vencidas o sin respuesta, generando alertas a las áreas responsables.</t>
  </si>
  <si>
    <t>Seguimiento a los indicadores de oportunidad, calidad y cierre de PQRSD, identificando retrasos recurrentes o fallas del proceso</t>
  </si>
  <si>
    <t>De forma aleatoria expedientes de PQRSD para revisar términos, trazabilidad, calidad de respuesta, soportes y acciones correctivas frente a incumplimientos.</t>
  </si>
  <si>
    <t>Servicio al Ciudadano</t>
  </si>
  <si>
    <t>Aplica</t>
  </si>
  <si>
    <t>Criterios uniformes para tramitar las solicitudes, verificando que la respuesta se emita según el tipo de petición, competencia y término legal aplicable</t>
  </si>
  <si>
    <t>Líder del proceso responsable</t>
  </si>
  <si>
    <t>Seguimiento a los indicadores de oportunidad, calidad y cierre de solicitudes ciudadanas, identificando retrasos o fallas recurrentes en el proceso.</t>
  </si>
  <si>
    <t xml:space="preserve">Verifica </t>
  </si>
  <si>
    <t>De forma aleatoria la trazabilidad de solicitudes ciudadanas, términos de respuesta, soportes, criterios aplicados y posibles tratos preferente</t>
  </si>
  <si>
    <t>Responsable del proceso Gestión Documental</t>
  </si>
  <si>
    <t>Las solicitudes ciudadanas únicamente en los canales oficiales, evitando recibir o almacenar datos personales en medios no autorizados.</t>
  </si>
  <si>
    <t>Que los documentos con datos personales sean tratados solo por el personal asignado al trámite y no se compartan sin necesidad institucional</t>
  </si>
  <si>
    <t>Los accesos a correos, carpetas digitales, bases de datos o plataformas donde se almacenen datos personales.</t>
  </si>
  <si>
    <t>Retira</t>
  </si>
  <si>
    <t xml:space="preserve"> Accesos no autorizados cuando se detecte ingreso indebido, exposición de datos o uso inadecuado de canales digitales.</t>
  </si>
  <si>
    <t xml:space="preserve">Realiza </t>
  </si>
  <si>
    <t>Seguimiento periódico a los procesos de autoevaluación, planes de mejora, evidencias académicas e indicadores de calidad.</t>
  </si>
  <si>
    <t>Entrega</t>
  </si>
  <si>
    <t>Oportunamente evidencias académicas relacionadas con currículo, docentes, estudiantes, investigación, extensión, bienestar y resultados de aprendizaje</t>
  </si>
  <si>
    <t>Ajustes cuando se identifiquen evidencias incompletas, indicadores incumplidos o acciones de mejora sin avance o sin cierre</t>
  </si>
  <si>
    <t xml:space="preserve">Define </t>
  </si>
  <si>
    <t xml:space="preserve">Asigna </t>
  </si>
  <si>
    <t xml:space="preserve">Restaura </t>
  </si>
  <si>
    <t>De forma aleatoria la trazabilidad, permisos, respaldos, integridad y disponibilidad de las evidencias del SIAC, haciendo seguimiento a las acciones correctivas.</t>
  </si>
  <si>
    <t>Responsable del proceso SIAC/ Gestión Tecnológica</t>
  </si>
  <si>
    <t>Todas las solicitudes ciudadanas en el sistema de atención sl ciudadano asignando radicado, fecha de ingreso, responsable y término de respuesta.</t>
  </si>
  <si>
    <t>Periódicamente el estado de las solicitudes para identificar vencimientos, omisiones, respuestas o trámites pendientes</t>
  </si>
  <si>
    <t xml:space="preserve"> Y complementa respuestas cuando se detecten errores, falta de competencia, omisiones o información incompleta antes del cierre definitivo</t>
  </si>
  <si>
    <t>Lider y/o Directivo del proceso responsable</t>
  </si>
  <si>
    <t>Dejar trazabilidad de revisión, aprobación y decisión del trámite; Siempre se remite la respuesta proyectada al directivo para su revisión y aprobación</t>
  </si>
  <si>
    <t>26 de mayo de 2026: Se registran las solicitudes en el sistema de PQRSDF, asignando tiempo de respuesta y responsable de forma automática. Se revisan las solicitudes para su respuesta dentro de los plazos establecidos por ley y las respuestas son revisadas y ajustadas (si aplican) por parte de la alta dirección antes de su aprobación  y firma</t>
  </si>
  <si>
    <t xml:space="preserve">26 de mayo de 2026: El área de servicio al ciudadano posee el sistema de radicación y respuesta para las solicitudes. Se proyectan las respuestas por parte del área responsable y posteriormente, el directivo respectivo realiza el ajuste pertinente antes de la aprobación y firma </t>
  </si>
  <si>
    <t>Vigencia: 2026</t>
  </si>
  <si>
    <t>Del 1 de enero 2026</t>
  </si>
  <si>
    <t>Al 31 de diciembre de 2026</t>
  </si>
  <si>
    <t>Controla</t>
  </si>
  <si>
    <t>Responsable del proceso Servicio al ciudadano/ Área de gestión tecnológica</t>
  </si>
  <si>
    <t>Seguimiento al cumplimiento de los lineamientos internos de tratamiento de datos en la atención de solicitudes ciudadanas con pertinencia y oportunidad</t>
  </si>
  <si>
    <t>De forma aleatoria el manejo de datos personales en PQRSDF, revisando accesos, trazabilidad, incidentes y acciones correctivas.</t>
  </si>
  <si>
    <t>Responsable del proceso Servicio al ciudadano/ Área de gestión Tecnológica</t>
  </si>
  <si>
    <t>26 de mayo de 2026: Todos los accesos a la información personal de las solicitudes son controlados con soporte del área de gestión tecnológica. Cuaquier evento de acceso indebido es detectado y controlado de forma inmediata</t>
  </si>
  <si>
    <t>26 de mayo de 2026: Como política institucional se encuentra establecido el control de acceso a la informacion y tratamiento de datos con soporte del área de sistemas para evitar accesos indebidos de los datos personales de los peticionarios</t>
  </si>
  <si>
    <t>Plan de trabajo del SIAC, incluyendo metas, responsables, fuentes de información y periodicidad de seguimiento.</t>
  </si>
  <si>
    <t>Responsables de los procesos misionales</t>
  </si>
  <si>
    <t>Que los planes de mejora estén articulados con los planes institucionales y metas académicas de acuerdo a la normatividad vigente</t>
  </si>
  <si>
    <t>De forma aleatoria el cumplimiento de indicadores académicos, autoevaluaciones, soportes y cierre de planes de mejora del SIAC.</t>
  </si>
  <si>
    <t>i</t>
  </si>
  <si>
    <t>Actualizar el plan de trabajo del SIAC y  los planes de mejora; verificar  de forma continua, las evidencias, responsables y fechas de cierre.contemplados en los planes</t>
  </si>
  <si>
    <t>26 de mayo de 2026: Se realiza el seguimiento al plan de trabajo del SIAC de forma continua. Se realizan los ajustes o cambios necesarios cuando aplique para garantizar la continuidad de las acciones programadas</t>
  </si>
  <si>
    <t xml:space="preserve">26 de mayo de 2026: El área del SIAC tiene un plan de trabajo  al que hace seguimiento continuo: Emprende acciones correctivas inmediatas cuando sea necesario aplicarlas. Las acciones programadas estan alineadas con los planes institucionales y normativa vigente para facilitar su seguimiento  por parte del área de planeación </t>
  </si>
  <si>
    <t>Posibilidad de pérdida o alteración de evidencias del sistema interno de aseguramiento de la calidad por indisponibilidad o acceso no autorizado a registros, indicadores, soportes y planes de mejoramiento debido a controles insuficientes sobre repositorios, respaldos, permisos y trazabilidad</t>
  </si>
  <si>
    <t xml:space="preserve">Un  repositorio oficial para almacenar evidencias, indicadores, soportes y documentos institucionales propios del sistema interno de aseguramiento de la calidad </t>
  </si>
  <si>
    <t>Suministra</t>
  </si>
  <si>
    <t>Las  evidencias consolidadas de los procesos misionales para ser cargadas en el  repositorio oficial</t>
  </si>
  <si>
    <t>Permisos de acceso según rol y restringe accesos de usuarios no autorizados, inactivos o desvinculados del proceso y copias de seguridad periodicas del repositorio</t>
  </si>
  <si>
    <t>La información cuando se presente pérdida daño o hackeo</t>
  </si>
  <si>
    <t>Controlar accesos, versiones y respaldos del repositorio SIAC para proteger las evidencias   mediante permisos de acceso a la información del proceso y actualizar usuarios autorizados; dejar soporte de cambios, backups o restricciones aplicadas.</t>
  </si>
  <si>
    <t>26 de mayo de 2026: La información del SIAC se encuentra salvaguardada con accesos a personas autorizadas con soporte del área de gestión tecnológica. Se realizan copias de seguridad para proteger la información y evitar su pérdida</t>
  </si>
  <si>
    <t xml:space="preserve">26 de mayo de 2026: El área de gestión tecnológica realiza soporte para el acceso a la información del SIAC mediante permisos a usuarios autorizados con copias de seguridad respectiva </t>
  </si>
  <si>
    <t>Que cada trámite contractual, administrativo o de bienes cuente con solicitud, justificación, soportes mínimos y responsable asignado antes de iniciar su gestión.</t>
  </si>
  <si>
    <t xml:space="preserve">Responsable del proceso Legal Administrativa- area contratación </t>
  </si>
  <si>
    <t>Los documentos contractuales o administrativos antes de su aprobación, verificando requisitos, objeto, obligaciones, plazo, valor y soportes.</t>
  </si>
  <si>
    <t>Responsable del proceso Legal Administrativa- area financiera</t>
  </si>
  <si>
    <t xml:space="preserve">Almacén </t>
  </si>
  <si>
    <t>Seguimiento a los trámites, contratos u obligaciones incluidas en planes, metas o proyectos institucionales, identificando retrasos o inconsistencias.</t>
  </si>
  <si>
    <t>Disponibilidad presupuestal, correcta imputación del rubro y coherencia entre el valor aprobado, el compromiso y el pago</t>
  </si>
  <si>
    <t>Subsana</t>
  </si>
  <si>
    <t>Los trámites contractuales, administrativos o financieros cuando se identifiquen soportes faltantes, inconsistencias, errores de trámite o documentos incompleto</t>
  </si>
  <si>
    <t>Responsable del proceso Legal Administrativa/ responsable del área (financiiera, contratacion, administrativo)</t>
  </si>
  <si>
    <t>De forma aleatoria trámites contractuales, administrativos, financieros y de bienes, verificando soportes, cumplimiento de procedimientos y acciones correctivas.</t>
  </si>
  <si>
    <t xml:space="preserve">Justifica </t>
  </si>
  <si>
    <t>Técnicamente la necesidad de la compra o contratación, evitando requisitos innecesarios, restrictivos o dirigidos a un proveedor específico.</t>
  </si>
  <si>
    <t>Que  los estudios previos, requisitos habilitantes y criterios de evaluación sean objetivos, proporcionales y acordes con el objeto contractual.</t>
  </si>
  <si>
    <t>Que la selección del contratista o proveedor esté justificada, soportada, acorde con el objeto contractual y sin condiciones restrictivas o dirigida</t>
  </si>
  <si>
    <t>Área de contratación / Área solicitante</t>
  </si>
  <si>
    <t>Área solicitante</t>
  </si>
  <si>
    <t>O  ajusta los estudios previos, requisitos o evaluaciones cuando se identifiquen condiciones restrictivas, inconsistencias o falta de soportes</t>
  </si>
  <si>
    <t>De forma aleatoria procesos contractuales y compras, verificando trazabilidad, criterios de selección, conflictos de interés, evaluación de ofertas y acciones correctivas.</t>
  </si>
  <si>
    <t>Realizar revisión previa documentada de estudios previos, requisitos, valor e idoneidad del contratista o proveedor, dejando acta o lista de verificación que evidencie la ausencia de condiciones dirigidas o restrictivas</t>
  </si>
  <si>
    <t>Realizar revisión documentada de la selección del contratista o proveedor, verificando justificación, soportes, relación con el objeto contractual y ausencia de condiciones restrictivas o dirigidas</t>
  </si>
  <si>
    <t>Documentos mínimos del proveedor, contratista o aliado antes de vincularlo: identificación, RUT, cámara de comercio, representante legal, certificación bancaria y datos de contacto.</t>
  </si>
  <si>
    <t>Que el objeto contractual, actividad económica y experiencia del tercero sean coherentes con el bien, servicio o alianza requerida.</t>
  </si>
  <si>
    <t>Consulta</t>
  </si>
  <si>
    <t>Al tercero, representante legal y beneficiarios finales en listas restrictivas o fuentes de verificación disponibles antes de contratar o paga</t>
  </si>
  <si>
    <t>Que los pagos se realicen únicamente a cuentas bancarias a nombre del proveedor o contratista vinculado y registrado en el trámite</t>
  </si>
  <si>
    <t>Devuelve</t>
  </si>
  <si>
    <t>El trámite contractual al área solicitante cuando el proveedor o contratista no cuente con verificación completa de debida diligencia, consulta en listas, beneficiario final o soportes mínimos, suspendiendo la continuidad del proceso hasta su subsanación.</t>
  </si>
  <si>
    <t>Suspende</t>
  </si>
  <si>
    <t>O escala la contratación, pago o relación cuando se detecten señales de alerta, inconsistencias documentales o coincidencias en listas, dejando trazabilidad de la decisión</t>
  </si>
  <si>
    <t>Aplicar debida diligencia previa a contratistas, proveedores o aliados, dejando soporte de documentos, consulta en listas, beneficiario final y señales de alerta antes de aprobar contratos, pagos o convenios.</t>
  </si>
  <si>
    <t>El cumplimiento de obligaciones, productos, informes o bienes antes de autorizar pagos.</t>
  </si>
  <si>
    <t>Emite</t>
  </si>
  <si>
    <t>Recibo a satisfacción antes de tramitar pagos por bienes, servicios u obras.</t>
  </si>
  <si>
    <t>Supervisor / Área responsable</t>
  </si>
  <si>
    <t>Y  registra el ingreso de bienes antes de pagos por compras o suministros</t>
  </si>
  <si>
    <r>
      <t>S</t>
    </r>
    <r>
      <rPr>
        <u/>
        <sz val="11"/>
        <rFont val="Tahoma"/>
        <family val="2"/>
      </rPr>
      <t>o</t>
    </r>
    <r>
      <rPr>
        <sz val="11"/>
        <rFont val="Tahoma"/>
        <family val="2"/>
        <charset val="1"/>
      </rPr>
      <t>portes completos, aprobación del supervisor y documentos presupuestales.</t>
    </r>
  </si>
  <si>
    <t>Incumplimientos o inconsistencias contractuales y solicita subsanación antes de pago o cierre del contrato.</t>
  </si>
  <si>
    <t>De forma aleatoria pagos, contratos y soportes de ejecución, verificando cumplimiento contractual, recibo a satisfacción y acciones correctivas.</t>
  </si>
  <si>
    <t>Verificar soportes antes de autorizar pagos o recibos a satisfacción; anexar evidencia de supervisión, cumplimiento de actividades y validación presupuestal en cada trámite</t>
  </si>
  <si>
    <t>Organizar</t>
  </si>
  <si>
    <t>Asignar</t>
  </si>
  <si>
    <t>Responsable del proceso Gestion Tecnológica</t>
  </si>
  <si>
    <t>Copias de seguridad periódicas de arhivos digitales, bases de datos y sistemas de gestión administrativa.</t>
  </si>
  <si>
    <t>Permisos de acceso a archivos digitales y sistemas administrativos solo al personal autorizado según sus funciones</t>
  </si>
  <si>
    <t>Y custodia los trámites contractuales y administrativos en carpetas físicas o digitales oficiales, con identificación, responsable y soportes completos</t>
  </si>
  <si>
    <t>Responsable del proceso Legal Administrativa/ responsable del área (financiera, contratacion, administrativo)</t>
  </si>
  <si>
    <t xml:space="preserve"> Expedientes cuando se detecten documentos faltantes, alterados, incompletos o mal archivados.</t>
  </si>
  <si>
    <t>De forma aleatoria la custodia, accesos, trazabilidad, respaldos y acciones correctivas aplicadas sobre expedientes físicos y digitales.</t>
  </si>
  <si>
    <t>Revisar y actualizar los controles de acceso a expedientes físicos y digitales, restringiendo usuarios o personas no autorizadas y dejando soporte de cambios, backups, préstamos, consultas o restricciones aplicadas</t>
  </si>
  <si>
    <t>Que los trámites de matrícula, notas, homologaciones y solicitudes académicas cumplan los requisitos y soportes establecidos antes de su aprobación.</t>
  </si>
  <si>
    <t>La programación académica antes de su publicación, validando asignaturas, docentes, horarios, grupos, cupos y calendario académico</t>
  </si>
  <si>
    <t>El cargue de notas, novedades académicas y homologaciones antes del cierre del periodo académico.</t>
  </si>
  <si>
    <t>Responsable del proceso Académica/ Admisiones</t>
  </si>
  <si>
    <t>Líder del proceso académico / Admisiones</t>
  </si>
  <si>
    <t>De forma aleatoria trámites académicos, homologaciones, cambios de nota y aprobaciones, verificando trazabilidad, soportes y ausencia de trato preferente.</t>
  </si>
  <si>
    <t>Gestión tecnológica</t>
  </si>
  <si>
    <t>Solciita</t>
  </si>
  <si>
    <t>A gestión tecnológica, la creación, modificación o retiro de accesos cuando ingrese, cambie o se retire personal del proceso académico</t>
  </si>
  <si>
    <t>Responsable del proceso Académica/ Gestión Tecnológica</t>
  </si>
  <si>
    <t>Periódicamente los usuarios y perfiles activos en las plataformas académicas, verificando que correspondan al personal autorizado por el área académica y solicitando a Tecnología el retiro o ajuste de accesos inactivos, duplicados o no autorizados.</t>
  </si>
  <si>
    <t>De forma aleatoria los controles de acceso, respaldos, trazabilidad de cambios y acciones correctivas aplicadas en los sistemas académicos.</t>
  </si>
  <si>
    <t>Que cada curso, convenio, alianza, movilidad o proyecto de extensión cuente con un plan de trabajo que contenga objetivo, alcance, responsables, cronograma, recursos, población beneficiaria y resultados esperados</t>
  </si>
  <si>
    <t>Que las actividades de extensión cuenten con soportes previos completos, como propuesta, aprobación, agenda, listado de participantes, compromisos del tercero y responsables de ejecución.</t>
  </si>
  <si>
    <t>Verfica</t>
  </si>
  <si>
    <t>Que los programas, cursos, convenios, alianzas o movilidades estén articulados con el plan de acción institucional, metas, indicadores y líneas estratégicas de extensión.</t>
  </si>
  <si>
    <t xml:space="preserve">Area de contratación </t>
  </si>
  <si>
    <t>Que los convenios, alianzas o acuerdos con terceros cuenten con obligaciones claras, responsables, plazos, productos, forma de seguimiento y causales de cierre o terminación.</t>
  </si>
  <si>
    <t>Area de contratación</t>
  </si>
  <si>
    <t>Ajustes  cuando se identifiquen incumplimientos en cursos, convenios, alianzas, movilidades o proyectos de extensión, corrigiendo retrasos, soportes incompletos, actividades no ejecutadas o productos pendientes</t>
  </si>
  <si>
    <t>De  forma aleatoria programas, convenios, cursos o proyectos de extensión, revisando soportes, cumplimiento de obligaciones, cierre documental, indicadores y acciones correctivas frente a incumplimientos.</t>
  </si>
  <si>
    <t xml:space="preserve">Responsable del proceso Extensión </t>
  </si>
  <si>
    <t>Posibilidad de relacionamiento con aliados o financiadores asociados a LA/FT/FP por convenios, alianzas, pagos o actividades de extensión con terceros sin validación suficiente debido a debida diligencia insuficiente, falta de verificación de contrapartes, origen de recursos y señales de alerta</t>
  </si>
  <si>
    <t>por convenios, alianzas, pagos o actividades de extensión con terceros sin validación suficiente</t>
  </si>
  <si>
    <t xml:space="preserve"> la identificación de la contraparte, actividad económica, objeto de la alianza, convenio y beneficiario final cuando aplique.</t>
  </si>
  <si>
    <t>Que el convenio, financiación o alianza  esté alineado con el Plan de Acción, objetivos institucionales, líneas de investigación y metas aprobadas, evitando alianzas improvisadas o sin justificación institucional</t>
  </si>
  <si>
    <t>Aleatoriamente convenios, alianzas, movilidades o actividades de extensión para verificar debida diligencia, soportes, origen de recursos, consultas realizadas y acciones correctivas frente a señales de alerta LA/FT/FP.</t>
  </si>
  <si>
    <t>por pagos, gastos o ejecución de convenios o alianzas sin evidencia suficiente de cumplimiento</t>
  </si>
  <si>
    <t>Que cada convenio, alianza, curso, movilidad o proyecto cuente con plan de trabajo, presupuesto, cronograma, responsables, productos esperados y soportes mínimos antes de iniciar ejecución</t>
  </si>
  <si>
    <t>Que el proyecto, convenio o alianza de extensión esté articulado con el plan de acción, metas, indicadores y resultados esperados antes de comprometer recursos</t>
  </si>
  <si>
    <t>Que todo pago, gasto o desembolso cuente con disponibilidad presupuestal, soporte contable y autorización conforme al convenio, alianza o proyecto aprobado.</t>
  </si>
  <si>
    <t>La autorización de pagos, gastos o desembolsos cuando no se evidencie cumplimiento de actividades, productos, soportes de ejecución o informes de cierre, dejando constancia de la novedad y solicitando los ajustes necesarios antes de continuar con la ejecución de recursos</t>
  </si>
  <si>
    <t>Responsable del proceso Extension / área financiera</t>
  </si>
  <si>
    <t>De forma aleatoria proyectos, convenios o alianzas de extensión para verificar soportes, ejecución financiera, cumplimiento de productos e informes de cierre.</t>
  </si>
  <si>
    <t>Posibilidad de incumplimiento en modalidades de extensión por fallas en la planeación, ejecución, seguimiento o cierre de actividades con terceros debido a debilidades en coordinación, soportes, cronogramas, responsables y medición de resultados</t>
  </si>
  <si>
    <t>Diseñar y aplicar una lista de chequeo  para todas las modalidades del proceso de extensión, incluyendo cursos, convenios, alianzas, movilidades, proyectos y eventos, en la cual se verifique que cada actividad cuente con objetivo, responsable, cronograma, soporte de aprobación, compromisos, evidencias de ejecución, productos o resultados esperados, novedades y cierre documentado.</t>
  </si>
  <si>
    <t>Y verifica los documentos básicos del aliado, contraparte, entidad cooperante o participante externo antes de iniciar convenios, alianzas, movilidades, pagos o actividades de extensión</t>
  </si>
  <si>
    <t>Mediante el formato Lista de Chequeo de Recepción de Documentos,  los documentos  necesarios para la elaboración de los contratos directos, convenios, alianzas y contratos interadministrativos</t>
  </si>
  <si>
    <t>Y correge el trámite cuando se evidencien pagos, aportes o recursos provenientes de cuentas no autorizadas, inconsistentes con el convenio o alianza o sin soporte suficiente, solicitando aclaraciones y dejando constancia de la decisión adoptada</t>
  </si>
  <si>
    <t>Aplicar la debida diligencia a aliados, contratistas, proveedores o entidades cooperantes antes de aprobar convenios, alianzas, cursos, movilidades, pagos o actividades de extensión, dejando soporte de documentos verificados, consulta en listas y declaración de origen de recursos.</t>
  </si>
  <si>
    <t>28 de mayo de 2026: actualmente  no se cuenta con alguna alianza o convenio donde se reciban recursos para la  financiación</t>
  </si>
  <si>
    <t>28 de mayo de 2026: No se tienen alianzas o convenios que impliquen finaciación o recibo de recursos económicos</t>
  </si>
  <si>
    <t>Posibilidad de uso ineficiente de recursos asociados a proyectos de extensión por pagos, gastos o ejecución de las distintas modalidades de extensión sin evidencia suficiente de cumplimiento debido a debilidades en supervisión, control financiero, soportes de ejecución e informes de cierre</t>
  </si>
  <si>
    <t>Que los distintos servicios de extensión, convenios o alianzas incluyan obligaciones claras, productos, fechas de entrega, responsables, soportes exigidos y condiciones para autorizar pagos o desembolsos.</t>
  </si>
  <si>
    <t xml:space="preserve">28 de mayo de 2026: Se realiza verificación de cumplimientos de las actividades de extensión dejando las evidencias necesarias para los pagos respectivos cuando apliquen </t>
  </si>
  <si>
    <t>28 de mayo de 2026: El líder de extensión realiza la verificación de cumplimiento para la autorización de pagos a través de los recibos de satisfacción de las actividades dentro de las modalidades de extensión</t>
  </si>
  <si>
    <t xml:space="preserve"> Periódicamente la correcta clasificación y organización de expedientes físicos y electrónicos conforme a las TRD.</t>
  </si>
  <si>
    <t>Áreas productoras de documentos</t>
  </si>
  <si>
    <t xml:space="preserve">realiza </t>
  </si>
  <si>
    <t>Expedientes físicos y electrónicos mal clasificados, incompletos o desorganizados, solicitando ajustes al área productora cuando aplique</t>
  </si>
  <si>
    <t>Ajusta</t>
  </si>
  <si>
    <t>Loa expedientes al archivo central debidamente identificados, foliados, organizados y con soportes completos de acuerdo con las TRD</t>
  </si>
  <si>
    <t>de forma inmediata  los ajustes a la organzación de archivos de gestión</t>
  </si>
  <si>
    <t>Respaldo periódico de expedientes electrónicos y verifica su disponibilidaden el sistema de gestión electrónica de archivo</t>
  </si>
  <si>
    <t>Aleatoriamente expedientes físicos y electrónicos para verificar clasificación, conservación, trazabilidad, aplicación de TRD y acciones correctivas.</t>
  </si>
  <si>
    <t>Aplicar control trimestral de implementacion de TRD, préstamo y conservación documental; actualizar inventarios y reportar faltantes o expedientes incompletos según lo consignado en el instructivo de organización de archivos de gestión y central</t>
  </si>
  <si>
    <t xml:space="preserve">29 de mayo de 2026: Se estan realizando las visitas de seguimiento a los productores documentales para verificar la implementación de las TRD y el cumplimiento del plan de transferencia documental.  </t>
  </si>
  <si>
    <t xml:space="preserve">Registra </t>
  </si>
  <si>
    <t xml:space="preserve">LoS documentos generados a través de la hoja de contro de expedientes según la organización de archivos de gestión </t>
  </si>
  <si>
    <t>Areas productores de documentos/Responsable del proceso Gestión documental</t>
  </si>
  <si>
    <t>Entregs</t>
  </si>
  <si>
    <t>Loss expedientes al archivo central  mediante de transferencia documental primaria a través del FUID</t>
  </si>
  <si>
    <t>El préstamo, consulta o retiro de expedientes físicos mediante formato de préstamo de cdocumentos</t>
  </si>
  <si>
    <t>Responsable del proceso Gestión documental Area de gestión tecnológica</t>
  </si>
  <si>
    <t>El acceso, modificación o eliminación de documentos electrónicos, asignando  roles y responsabilidades y conservando trazabilidad de cambios</t>
  </si>
  <si>
    <t>Areas productores de documentos</t>
  </si>
  <si>
    <t>Inconsistencias cuando se detecten documentos faltantes, alterados, duplicados o sin soporte, dejando constancia de la entrega final a gestión documental a través del acta de transferencia documental</t>
  </si>
  <si>
    <t>De forma aleatoria expedientes físicos y electrónicos para verificar integridad, trazabilidad, custodia, préstamos, modificaciones y posibles manipulaciones documentales.</t>
  </si>
  <si>
    <t>29 de mayo de 2026: Se iniciará esta actividad para el segundo semestre del año 2026 por parte del área de gestión documental</t>
  </si>
  <si>
    <t>29 de mayo de 2026: Se iniciará esta actividad en el segundo semestre del año 2026</t>
  </si>
  <si>
    <t>Clasifca</t>
  </si>
  <si>
    <t>Los documentos físicos y electrónicos según su nivel de acceso: público, interno, reservado o confidencial, antes de archivarlos o compartirlos teniendo en cuenta las tablas de control de acceso e indice de iinformación clasificada y reservada</t>
  </si>
  <si>
    <t>Custodia</t>
  </si>
  <si>
    <t>Los expedientes físicos en archivadores, cajas o espacios definidos, restringiendo su consulta, préstamo o retiro solo a funcionarios autorizado</t>
  </si>
  <si>
    <t>Copias de seguridad periódicas de los documentos electrónicos y verificar la recuperación de la información cuando se presenten fallas o pérdidas.</t>
  </si>
  <si>
    <t>De inmediato accesos no autorizados y correge, restaura o reubica documentos físicos y electrónicos cuando se detecten fugas, alteraciones, pérdidas, duplicidades, eliminación indebida o ubicación fuera del archivo o repositorio oficial.</t>
  </si>
  <si>
    <t>De forma aleatoria expedientes físicos y electrónicos para revisar confidencialidad, integridad, disponibilidad, permisos, respaldos, trazabilidad y acciones correctivas.</t>
  </si>
  <si>
    <t>Permisos de acceso a carpetas, repositorios y expedientes electrónicos únicamente al personal autorizado según sus funciones.</t>
  </si>
  <si>
    <t>Areas productores de documentos/
Responsable del proceso Gestión documental/ gestión técnológica</t>
  </si>
  <si>
    <t xml:space="preserve">Realizar con las visitas de seguimiento semestrales, las revisiones sobre una muestra de expedientes de las áreas productoras, verificando que los documentos existan, estén completos, foliados, organizados, sin alteraciones visibles, con soportes anexos y ubicados en el expediente correspondiente. Cuando se identifiquen documentos faltantes, alterados o eliminados, se deberá dejar acta de hallazgo y requerir al área responsable la corrección o reconstrucción documental correspondiente. </t>
  </si>
  <si>
    <t>Realizar revisión  semestral de accesos, respaldos y ubicación segura de documentos físicos y electrónicos, verificando permisos autorizados, custodia, disponibilidad, integridad y protección de la información; cuando se detecten fallas, bloquear accesos, restaurar información, reubicar documentos o corregir permisos de manera inmediata.</t>
  </si>
  <si>
    <t>Responsable del proceso Gestión Documental/área de gestión tecnólogica</t>
  </si>
  <si>
    <t>29 de mayo: La informacion electtrónica se encuentra controlada por parte del área de gestión tecnológica y la información física se custodia por parte de los productores documentales  mediante las tablas de control de acceso</t>
  </si>
  <si>
    <t>29 de mayo: Actualmente el acceso a la informacion electtrónica se encuentra controlada por parte del área de gestión tecnológica con los respaldos a través de los back ups que se realizan. La información física se custodia por parte de los productores documentales y su acceso es controlado mediante la implementación de las tablas de control de acceso</t>
  </si>
  <si>
    <t>Responsable del proceso Académica/ Admisiones/Vicerrectoría académica</t>
  </si>
  <si>
    <t>Seguimiento a las actividades académicas programadas, verificando cumplimiento de cronograma, metas, indicadores y reportes del proceso  con la planeación estratégica</t>
  </si>
  <si>
    <t>Oportunamente inconsistencias detectadas en matrícula, notas, homologaciones o trámites académicos, dejando soporte de la modificación realizada en el sistema académico</t>
  </si>
  <si>
    <t>De forma aleatoria trámites académicos, registros de notas, matrículas, homologaciones y soportes, solicitando acciones de mejora cuando se evidencien inconsistencias.</t>
  </si>
  <si>
    <t>Responsable del proceso Académica/admisiones/Vicerrectoría Académica</t>
  </si>
  <si>
    <t>Validar en el sistema académico institucional los trámites académicos como matrícula, programación académica, cambios de nota, homologaciones, ajustes académicos y solicitudes especiales, en el cual se verifiquen requisitos, soportes, responsable que revisa, responsable que aprueba, decisión adoptada y observaciones. En el sistema acádemico se gestiona doble revisión por parte de la coordinación académica y  admisiones con  aprobación de la Vicerrectoría académica</t>
  </si>
  <si>
    <t>29 de mayo de 2026: Actualmente se cuenta con un sistema acádemico donde  se encuentra toda la información relevante del área y el control respectivo por parte de la coordinación y visto bueno de la Vicerrectoría académica</t>
  </si>
  <si>
    <t xml:space="preserve">29 de mayo de 2026: Actualmente se cuenta con un sistema acádemico  denominado Docens donde se gestiona toda la inofrmación académica de la institución. Se relaizan los controles respectivos y se puede evidenciar las desviaciones del proceso para realizar los ajustes necesarios </t>
  </si>
  <si>
    <t>Criterios claros y documentados para trámites, homologaciones, cambios de nota, evaluaciones y demás decisiones académicas que se encuentran en el sistema académico.</t>
  </si>
  <si>
    <t>Que todo trámite académico cuente con soportes completos, solicitud formal, concepto del área competente y aprobación del responsable.</t>
  </si>
  <si>
    <t>Que los cambios de nota, homologaciones, ajustes de matrícula o trámites académicos especiales cuenten con doble revisión antes de su aprobación, dejando trazabilidad del funcionario que revisa y del funcionario que aprueba</t>
  </si>
  <si>
    <t>Seguimiento a indicadores de trámites académicos y demás procedimientos y su alineación dentro de los proyectos y planes de la entidad</t>
  </si>
  <si>
    <t>Responsable del proceso Académica/ Admisiones/
Vicerrectoría académica</t>
  </si>
  <si>
    <t>O reversa decisiones académicas cuando se evidencien errores, falta de soportes, aprobación indebida o incumplimiento en los procedimientos</t>
  </si>
  <si>
    <t>29 de mayo de 2026: Actualmente se cuenta con un sistema acádemico  denominado Docens donde se gestiona toda la inofrmación académica de la institución. Se relaizan los controles respectivos y se puede evidenciar las desviaciones del proceso para realizar los ajustes necesarios. La doble revisión y aprobación por parte de la Vicerrectoría académica mitigan el riesgo de corrupción o trato preferente sin objetividad</t>
  </si>
  <si>
    <t>Usuarios y perfiles de acceso según el rol de cada funcionario, evitando permisos amplios o innecesarios sobre plataformas académicas</t>
  </si>
  <si>
    <t>Copias de seguridad periódicas de los sistemas académicas, registros de notas, matrículas y demás información estudiantil.</t>
  </si>
  <si>
    <t>La información académica desde las copias de seguridad y bloquear o ajustar de inmediato los accesos no autorizados cuando se detecte pérdida, alteración, indisponibilidad o ingreso indebido a plataformas académicas, bases de datos estudiantiles o sistemas de registro</t>
  </si>
  <si>
    <t>Responsable del proceso Académica /Gestión tecnológica</t>
  </si>
  <si>
    <t>29 de mayo de 2026: El área académica y de gestión tecnológica revisa por semestre los usuarios y perfiles de acceso a los sistemas académicos institucionales realizado los ajustes necesarios para la validación de sus roles y responsabilidades</t>
  </si>
  <si>
    <t>Revisar cada semestre entre Académica y Gestión Tecnologica, el listado de usuarios activos en las plataformas académicas, bases de datos estudiantiles y sistemas de registro, con el fin de retirar accesos de personal desvinculado, ajustar perfiles con permisos innecesarios y confirmar que cada usuario tenga acceso únicamente según sus funciones</t>
  </si>
  <si>
    <t xml:space="preserve">29 de mayo de 2026: Semestralmente, se realiza la validación del acceso de los diferentes usuarios para el ingreso a los sistemas académicos por parte del área académica con soporte técnico del área de gestión tecnológica </t>
  </si>
  <si>
    <t>Que la contratación o compra esté incluida en el plan de acción, plan anual de adquisiciones o necesidad institucional aprobada</t>
  </si>
  <si>
    <t>Lleva control de consulta, actualización y custodia de documentos físicos y electrónicos</t>
  </si>
  <si>
    <t>Dependencias responsables / Líderes de proceso</t>
  </si>
  <si>
    <t>Formula</t>
  </si>
  <si>
    <t>Planes, metas e indicadores con base en funciones, proyectos, recursos disponibles y compromisos institucionales, remitiéndolos a Planeación para revisión</t>
  </si>
  <si>
    <t>Que los planes, indicadores y metas estén articulados entre sí y con el plan estratégico, plan de acción, MIPG y demás instrumentos institucionales.</t>
  </si>
  <si>
    <t>Reporta</t>
  </si>
  <si>
    <t>Periódicamente los avances de metas, indicadores y actividades, anexando soportes que evidencien cumplimiento o justifiquen retrasos</t>
  </si>
  <si>
    <t>Y ejecuta acciones de ajuste cuando se identifiquen retrasos, inconsistencias, metas sin avance, indicadores mal reportados o falta de soportes.</t>
  </si>
  <si>
    <t>Planeación / Líderes de proceso</t>
  </si>
  <si>
    <t>Oficina Asesora de Planeación / Segunda línea de defensa/ líderes de proceso</t>
  </si>
  <si>
    <t>Responsable del proceso Direccionamiento/Responsable de talento humano</t>
  </si>
  <si>
    <t>Socializa</t>
  </si>
  <si>
    <t>Periódicamente lineamientos sobre conflicto de interés, deber de declaración, impedimentos y consecuencias de no reportarlos.</t>
  </si>
  <si>
    <t>Responsable de talento humano</t>
  </si>
  <si>
    <t>Las decisiones estratégicas que no cuenten con soportes, criterios institucionales, actas o trazabilidad de aprobación, solicitando la documentación faltante y dejando constancia de la subsanación antes de continuar con su ejecución.</t>
  </si>
  <si>
    <t>De forma aleatoria decisiones estratégicas, comités o aprobaciones para revisar declaraciones de conflicto de interés, trazabilidad, soportes y acciones correctivas aplicadas.</t>
  </si>
  <si>
    <t>Que los compromisos institucionales estén incluidos en el Plan de Acción, con metas, responsables, cronograma, recursos asociados e indicadores de seguimiento.</t>
  </si>
  <si>
    <t>La disponibilidad presupuestal y la correcta afectación de rubros antes de autorizar compromisos, pagos o ejecución de recursos</t>
  </si>
  <si>
    <t>Líderes de proceso</t>
  </si>
  <si>
    <t>Seguimiento periódico a la ejecución física y presupuestal de los compromisos a su cargo, verificando avances, productos, soportes y recursos ejecutados.</t>
  </si>
  <si>
    <t>Consolida</t>
  </si>
  <si>
    <t>Reportes trimestrales de avance del Plan de Acción, identificando retrasos, baja ejecución, falta de soportes o desviaciones frente a las metas programadas.</t>
  </si>
  <si>
    <t>Acciones correctivas cuando se evidencien retrasos, ejecución sin soportes suficientes, recursos no ejecutados oportunamente o desviaciones presupuestales.</t>
  </si>
  <si>
    <t>De forma aleatoria la ejecución presupuestal y el cumplimiento de compromisos institucionales, revisando soportes, avances, pagos y acciones correctivas adoptadas.</t>
  </si>
  <si>
    <t>Responsable del proceso Direccionamiento/ Responsable del proceso Legal Administrativa- area financiera</t>
  </si>
  <si>
    <t>Listas de chequeo o programas de auditoría para verificar de manera uniforme la ejecución, documentación, soportes y cumplimiento de los procesos auditados.</t>
  </si>
  <si>
    <t>Oportunamente la información, evidencias y soportes requeridos durante las auditorías o seguimientos institucionales.</t>
  </si>
  <si>
    <t>Informes de auditoría o seguimiento con hallazgos, observaciones, recomendaciones, responsables y fechas de cumplimiento.</t>
  </si>
  <si>
    <t>Oficina de Control Interno/Alta Dirección</t>
  </si>
  <si>
    <t>Deja</t>
  </si>
  <si>
    <t>Soporte documental de cada hallazgo, observación o situación identificada, anexando evidencia suficiente que respalde lo reportado en el informe</t>
  </si>
  <si>
    <t>Líderes de procesos auditados</t>
  </si>
  <si>
    <t>Presenta</t>
  </si>
  <si>
    <t>Seguimiento a los hallazgos reportados, verificando que no sean eliminados, modificados o cerrados sin justificación técnica y evidencia suficiente</t>
  </si>
  <si>
    <t>Control Interno / Comité Institucional de Coordinación de Control Interno</t>
  </si>
  <si>
    <t>Prioriza</t>
  </si>
  <si>
    <t>En el Plan Anual de Auditoría los procesos, contratos, proyectos o actividades con mayor exposición a riesgos fiscales o manejo de recursos públicos.</t>
  </si>
  <si>
    <t>Escala</t>
  </si>
  <si>
    <t>A la Alta Dirección los hallazgos fiscales, desviaciones o incumplimientos que no sean corregidos oportunamente por las áreas responsables.</t>
  </si>
  <si>
    <t>Control Interno / Alta Dirección</t>
  </si>
  <si>
    <t>Lineamientos para la formulación de planes, metas e indicadores institucionales, estableciendo metas, indicadores, productos responsables, fechas de ejecución y productos esperados .</t>
  </si>
  <si>
    <t>De forma aleatoria la trazabilidad de los planes, indicadores, metas, reportes de avance y acciones correctivas implementadas por las dependencias</t>
  </si>
  <si>
    <t>Realizar seguimiento trimestral al cumplimiento de metas, indicadores y actividades institucionales a través del Plan de Acción, plan de desarrollo, planes institucionales, plan sectorial y plan de ejecución de inversión</t>
  </si>
  <si>
    <t>1 de junio de 2026: El área de Planeación hace revision trimestral del plan de acción, planes institucionales, pase, otros planes para evaluar la eficacia de las acciones que sirvan de base para la toma de decisiones</t>
  </si>
  <si>
    <t>Que las decisiones estratégicas sean tratadas en instancias formales, como comités, reuniones directivas o mesas institucionales, dejando registro de asistentes, temas tratados y responsables de decisión.</t>
  </si>
  <si>
    <t>Que la decisión estratégica cuente con justificación institucional, soportes suficientes y aprobación de la instancia competente antes de su formalización.</t>
  </si>
  <si>
    <t>Alta Dirección/ líderes de procesos/ Responsable de talento humano</t>
  </si>
  <si>
    <t>En el acta las observaciones o situaciones particulares que puedan incidir en la decisión estratégica, dejando constancia de la revisión realizada antes de su aprobación.</t>
  </si>
  <si>
    <t>1 de junio de 2026: El área de planeación realiza trimestralmente el seguimiento de las metas, indicadores y actividades a través de los planes institucionales (acción, desarrollo, estratégico, inversión, sectorial, recursos adicionales etc)</t>
  </si>
  <si>
    <t>1 de junio de  2026. En la actualidad se cuenta con un procedimiento para declarar conflicto de interes, el cual se implementa en las reuniones estratégicas</t>
  </si>
  <si>
    <t>Antes de adoptar decisiones estratégicas, se hace  revisión de posibles conflictos de interés de las personas que participan y  se deja registrada en el acta, la medida adoptada</t>
  </si>
  <si>
    <t>1 de junio de 2026.  En reuniones y decisiones estratégicas se tiene en cuenta los posibles conflictos de interés y se deja registro en el acta como evidencia</t>
  </si>
  <si>
    <t xml:space="preserve">1 de junio de 2026: Se hace la revisión mensual de la ejecución ffinanciera de los compromisos en los planes institucionales </t>
  </si>
  <si>
    <t xml:space="preserve">1 de junio de 2026. El área de planeación realiza el seguimiento mensual de la ejecución financiera de las acciones y metas contenidas en los  planes institucionales </t>
  </si>
  <si>
    <t>El Plan Anual de Auditoría, definiendo procesos a evaluar, alcance, cronograma, responsables y criterios de priorización según riesgos y el Comité  de Coordinación de Control Interno lo aprueba</t>
  </si>
  <si>
    <t>Líderes de proceso/ Planeación</t>
  </si>
  <si>
    <t xml:space="preserve">Planes de mejoramiento frente a hallazgos u observaciones, definiendo acciones, responsables, plazos y evidencias de cierre  </t>
  </si>
  <si>
    <t>Seguimiento periódico al avance de los planes de mejoramiento y escala a la Alta Dirección los incumplimientos, retrasos o acciones sin evidencia suficiente.</t>
  </si>
  <si>
    <t xml:space="preserve">Responsable del proceso Control y Evaluación </t>
  </si>
  <si>
    <t>Hacer seguimiento  continuo a los hallazgos y planes de mejoramiento; solicitar evidencias y registrar estado de avance o cierre.</t>
  </si>
  <si>
    <t>1 de junio de 2026: Se están realizando las auditorías conforme al plan de esta vigencia con los informes respectivos y el seguimiento de los hallazgos y observaciones conforme a los planes de mejoramiento  formulados por los líderes de procesos</t>
  </si>
  <si>
    <t xml:space="preserve">1 de junio de 2026: El área de control interno  realiza las audiorías conforme al plan de la vigencia. Se emiten los informes respectivos con los hallazgos y observaciones para que los líderes de procesos, subsanen lo encontrafdo a través de los  planes de mejora  </t>
  </si>
  <si>
    <t>Posibilidad de omisión o manipulación de hallazgos de auditoría y seguimiento por falta de independencia, presión interna o tratamiento indebido de resultados de control debido a conflictos de interés, controles insuficientes y baja trazabilidad en informes</t>
  </si>
  <si>
    <t>El alcance, criterios, muestra y documentos de trabajo antes de iniciar cada auditoría o seguimiento, evitando modificaciones injustificadas durante la ejecución</t>
  </si>
  <si>
    <t xml:space="preserve">Los informes antes de su emisión, verificando que los hallazgos identificados en los documentos de trabajo estén incluidos o justificados </t>
  </si>
  <si>
    <t>Responsable del Proceso  Control y Evaluación / Alta Diirección</t>
  </si>
  <si>
    <t>Temporalmente una auditoría, cuando se identifique presión, interferencia o conflicto de interés; documenta la situación, reasigna la revisión si aplica y escala el caso a la instancia competente para definir las medidas correspondientes</t>
  </si>
  <si>
    <t>Aclaraciones o contradicciones frente a hallazgos únicamente con soportes documentales, dentro del término definido, sin modificar papeles de trabajo ni evidencias originales pero dejando evidencia de la justificación del proceso auditado</t>
  </si>
  <si>
    <t>Dejar constancia previa de independencia y ausencia de conflicto de interés en cada auditoría o seguimiento, registrándola en el proceso de apertura.; si se identifica alguna situación, escalarla a la instancia competente (Vicerrectoría Administtrativa y Financiera)</t>
  </si>
  <si>
    <t>1 de junio de 2026: Actualmente no se incluye dentro del proceso de apertura, pero se tendrá en cuenta para las proximas auditorías o seguimientos</t>
  </si>
  <si>
    <t>Incluiye</t>
  </si>
  <si>
    <t>En las auditorías, la revisión de soportes financieros, ejecución presupuestal, pagos, contratos, productos entregados y relación del gasto con el objeto aprobado.</t>
  </si>
  <si>
    <t>A Control Interno reportes periódicos de ejecución presupuestal, pagos, compromisos, obligaciones y saldos pendientes para facilitar el seguimiento y/o auditoría</t>
  </si>
  <si>
    <t>Oportunamente  a través de sus informes, avances físicos, soportes de cumplimiento, novedades e incumplimientos relacionados con la ejecución de recursos</t>
  </si>
  <si>
    <t xml:space="preserve">Ajustes o correcciones a los incumplimientos derivados de la auditoría o seguimiento por parte del área de control interno </t>
  </si>
  <si>
    <t xml:space="preserve">1 de junio de 2026: Se realiza el seguimiento cuatrimestral a los hallazgos fiscales para solicitar las correcciones a las áreeas responsables </t>
  </si>
  <si>
    <t>Realizar seguimiento cuatrimestral  a los hallazgos fiscales y planes de mejoramiento  verificando acciones correctivas, responsables, fechas, soportes y evidencias de cierre; cuando existan retrasos o falta de soportes, requerir al área responsable y escalar a la Alta Dirección si persiste el incumplimiento</t>
  </si>
  <si>
    <t xml:space="preserve">1 de junio de 2026: El área de control interno, realiza a través de auditorías y seguimientos cuatrimestrales, la revisión de os hallazgos fiscales para solicitar las correcciones a las áreas responsables </t>
  </si>
  <si>
    <t xml:space="preserve">Verificación 2 por parte de segunda línea de defensa o quien haga sus veces 
</t>
  </si>
  <si>
    <t xml:space="preserve">Verificación 3 por parte de segunda línea de defensa o quien haga sus veces 
</t>
  </si>
  <si>
    <t>Verificación 3 por parte de la Oficina de Control Interno o quien haga sus veces 
(Fecha y Descripción)</t>
  </si>
  <si>
    <t>Verificación 2 por parte de la Oficina de Control Interno o quien haga sus veces 
(Fecha y Descripción)</t>
  </si>
  <si>
    <t xml:space="preserve">Verificación 1 por parte de segunda línea de defensa o quien haga sus veces 
</t>
  </si>
  <si>
    <t>INSTITUCIÓN UNIVERSITARIA DE SAN ANRES, PROVIDENCIA Y SANTA CATALINA -IUSAI</t>
  </si>
  <si>
    <t>MAPA DE RIESGOS INSTITUCIONAL</t>
  </si>
  <si>
    <t>Seguimientos por parte de Planeación</t>
  </si>
  <si>
    <t>Seguimientos por parte de Control Interno</t>
  </si>
  <si>
    <t>Verificación 1 por parte de la Oficina de Control Interno o quien haga sus veces 
(Fecha y Descripción)</t>
  </si>
  <si>
    <t>ATRIBUTOS DEL CONTROL</t>
  </si>
  <si>
    <r>
      <t xml:space="preserve">VERSIÓN: </t>
    </r>
    <r>
      <rPr>
        <sz val="11"/>
        <color theme="1"/>
        <rFont val="Arial"/>
        <family val="2"/>
      </rPr>
      <t>01</t>
    </r>
  </si>
  <si>
    <t>Del 1 de enero 2026 Al 31 de diciembre de 2026</t>
  </si>
  <si>
    <r>
      <t xml:space="preserve">ACTUALIZACIÓN: </t>
    </r>
    <r>
      <rPr>
        <sz val="11"/>
        <color theme="1"/>
        <rFont val="Arial"/>
        <family val="2"/>
      </rPr>
      <t>28-08-2026</t>
    </r>
  </si>
  <si>
    <r>
      <t>CÓDIGO:</t>
    </r>
    <r>
      <rPr>
        <sz val="11"/>
        <color theme="1"/>
        <rFont val="Arial"/>
        <family val="2"/>
      </rPr>
      <t xml:space="preserve"> PE-PYM-REG-027</t>
    </r>
  </si>
  <si>
    <r>
      <rPr>
        <b/>
        <sz val="11"/>
        <rFont val="Arial"/>
        <family val="2"/>
      </rPr>
      <t xml:space="preserve">CÓDIGO: </t>
    </r>
    <r>
      <rPr>
        <sz val="11"/>
        <rFont val="Arial"/>
        <family val="2"/>
      </rPr>
      <t>PE-PYM-REG-027</t>
    </r>
  </si>
  <si>
    <r>
      <rPr>
        <b/>
        <sz val="11"/>
        <rFont val="Arial"/>
        <family val="2"/>
      </rPr>
      <t>VERSIÓN:</t>
    </r>
    <r>
      <rPr>
        <sz val="11"/>
        <rFont val="Arial"/>
        <family val="2"/>
      </rPr>
      <t xml:space="preserve"> 01</t>
    </r>
  </si>
  <si>
    <r>
      <rPr>
        <b/>
        <sz val="11"/>
        <rFont val="Arial"/>
        <family val="2"/>
      </rPr>
      <t>ACTUALIZACIÓN:</t>
    </r>
    <r>
      <rPr>
        <sz val="11"/>
        <rFont val="Arial"/>
        <family val="2"/>
      </rPr>
      <t xml:space="preserve"> 28-08-2026</t>
    </r>
  </si>
  <si>
    <r>
      <rPr>
        <b/>
        <sz val="11"/>
        <rFont val="Arial"/>
        <family val="2"/>
      </rPr>
      <t>CÓDIGO:</t>
    </r>
    <r>
      <rPr>
        <sz val="11"/>
        <rFont val="Arial"/>
        <family val="2"/>
      </rPr>
      <t xml:space="preserve"> PE-PYM-REG-027</t>
    </r>
  </si>
  <si>
    <r>
      <rPr>
        <b/>
        <sz val="10"/>
        <rFont val="Arial"/>
        <family val="2"/>
      </rPr>
      <t xml:space="preserve">CÓDIGO: </t>
    </r>
    <r>
      <rPr>
        <sz val="10"/>
        <rFont val="Arial"/>
        <family val="2"/>
      </rPr>
      <t>PE-PYM-REG-027</t>
    </r>
  </si>
  <si>
    <r>
      <rPr>
        <b/>
        <sz val="10"/>
        <rFont val="Arial"/>
        <family val="2"/>
      </rPr>
      <t>VERSIÓN:</t>
    </r>
    <r>
      <rPr>
        <sz val="10"/>
        <rFont val="Arial"/>
        <family val="2"/>
      </rPr>
      <t xml:space="preserve"> 01</t>
    </r>
  </si>
  <si>
    <r>
      <rPr>
        <b/>
        <sz val="10"/>
        <rFont val="Arial"/>
        <family val="2"/>
      </rPr>
      <t>ACTUALIZACIÓN:</t>
    </r>
    <r>
      <rPr>
        <sz val="10"/>
        <rFont val="Arial"/>
        <family val="2"/>
      </rPr>
      <t xml:space="preserve"> 28-08-2026</t>
    </r>
  </si>
  <si>
    <r>
      <t xml:space="preserve">ACTUALIZACIÓN: </t>
    </r>
    <r>
      <rPr>
        <sz val="10"/>
        <color theme="1"/>
        <rFont val="Arial"/>
        <family val="2"/>
      </rPr>
      <t>28-08-2026</t>
    </r>
  </si>
  <si>
    <r>
      <rPr>
        <b/>
        <sz val="10"/>
        <rFont val="Arial"/>
        <family val="2"/>
      </rPr>
      <t xml:space="preserve">VERSIÓN: </t>
    </r>
    <r>
      <rPr>
        <sz val="10"/>
        <rFont val="Arial"/>
        <family val="2"/>
      </rPr>
      <t>01</t>
    </r>
  </si>
  <si>
    <t>19 mayo 2026: El jefe de talento humano realiza la revisión, validación  de la nómina y demás prestaciones de ley  y la Vicerrectoría Administrativa y Financiera revisa y hace las observaciones en caso de alguna inconsistencia para su corrección inmediata. A</t>
  </si>
  <si>
    <t>Verificar mensualmente la ejecución financiera de los compromisos institucionales registrados en el Plan de Acción, revisando porcentaje, recursos comprometidos y ejecutados, soportes presentados, responsables, retrasos, desviaciones presupuestales y acciones correctivas requeridas. Cuando se identifiquen inconsistencias, baja ejecución o falta de soportes, se deberá solicitar ajuste al área responsable y dejar evidencia del seguimiento realizad</t>
  </si>
  <si>
    <t>Verificar cumplimento de actividades de centro de lenguas e internacionalización a través de un cronograma de medición con plazos establecidos donde se hace monitoreo a los indicadores para el cumplimiento  de las metas que apuntan al plan de acción institucional</t>
  </si>
  <si>
    <t xml:space="preserve">19 de mayo 2026: Se está ofreciendo sólo el curso de creole acorde a la disponibilidad de los estudiantes. El curso de inglés se encuentra en revisión  
No se tienen proyectos de movilidad continuos dentro de la entidad </t>
  </si>
  <si>
    <t xml:space="preserve">19 de mayo de 2026: Los pagos se realizan con informe de supervisión y revisión de las actividades programadas previamente </t>
  </si>
  <si>
    <t>Aleatoriamente soportes, relación del gasto con el proyecto, aprobaciones y cierre financiero</t>
  </si>
  <si>
    <t xml:space="preserve">29 de mayo de 2026: Se realizan las visitas de seguimiento a los productores documentales pero no se esta cumpliendo totalmente con la implementación de las TRD por parte de las oficinas productoras. Y no se está cumpliendo con el plan de transferencia documental primario </t>
  </si>
  <si>
    <t>Revisar permisos de acceso para la administración de redes sociales,  actualizar usuarios autorizados; dejar soporte de cambios, backups o restricciones aplicadas y apoyo de sistemas para la página web</t>
  </si>
  <si>
    <t>1 de junio de 2026: Actualmente, el área de Control Interno  no  incluye una frase de Independencia y ausencia de conflicto de interés dentro del proceso de apertura, pero se tendrá en cuenta para las proximas auditorías o seguimientos</t>
  </si>
  <si>
    <t>28 de mayo de 2026: Actualmente no se cuenta con los procedimientos para las diferentes  modalidades de extensión</t>
  </si>
  <si>
    <t>28 de mayo de 2026: El proceso de extensión tiene unos lineamientos en el plan operativo que pueden servir como insumo para el diseño de  los procedimientos de las diferentes modalidades</t>
  </si>
  <si>
    <t>20 de mayo de 2026: Se revisan las especificaciones técnicas de acuerdo a los términos contractuales, además la supervisión de las actividades son revisadas antes de emitir los recibos a satisfacción y se verifica el presupuesto asignado antes de realizar los pagos respectivos</t>
  </si>
  <si>
    <t>20 de mayo de 2026: Se revisan los documentos para la selección del contratista o proveedor de acuerdo con los términos contractuales y verificando con lista de chequeo para el cimplimiento de los requisitos según la normatividad vigente</t>
  </si>
  <si>
    <t>20 de mayo de 2026: Se revisan los documentos para la selección del contratista o proveedor de acuerdo con los términos contractuales y verificando con lista de chequeo para el cimplimiento de los requisitos según la normatividad vigente. En caso de que aplique por el monto del contrato se evalua a través de un comité de contratación los aspectos técnicos, jurídicos y económicos</t>
  </si>
  <si>
    <t>20 de mayo de 2026: Se revisan los documentos para la selección del contratista o proveedor de acuerdo con los términos contractuales y verificando con lista de chequeo para el cimplimiento de los requisitos según la normatividad vigente.En caso de que aplique por el monto del contrato se evalua a través de un comité de contratación los aspectos técnicos, jurídicos y económicos</t>
  </si>
  <si>
    <t>20 de mayo de 2026: Se aplica la debida diligencia previa en caso de contratistas, proveedores dejando soporte de la revisión y validación previa a la aprobación de contratos, pagos o convenios</t>
  </si>
  <si>
    <t>20 de mayo de 2026: Se verifica soportes como recibo a satisfacción, informes de supervisión y validación presupuestal antes de realizar cualquier pago</t>
  </si>
  <si>
    <t>20 de mayo de 2026: La información del área se encuentra salvaguardada con accesos a personas autorizadas con soporte del área de gestión tecnológica. Se realizan copias de seguridad para proteger la información y evitar su pérdida</t>
  </si>
  <si>
    <t xml:space="preserve">Seguimiento 2 </t>
  </si>
  <si>
    <t xml:space="preserve">Seguimiento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</si>
</sst>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60" x14ac:knownFonts="1">
    <font>
      <sz val="11"/>
      <color theme="1"/>
      <name val="Calibri"/>
      <family val="2"/>
      <charset val="1"/>
    </font>
    <font>
      <sz val="10"/>
      <name val="Arial"/>
      <family val="2"/>
      <charset val="1"/>
    </font>
    <font>
      <sz val="12"/>
      <name val="Times New Roman"/>
      <family val="1"/>
      <charset val="1"/>
    </font>
    <font>
      <sz val="11"/>
      <color rgb="FF000000"/>
      <name val="Calibri"/>
      <family val="2"/>
      <charset val="1"/>
    </font>
    <font>
      <b/>
      <sz val="14"/>
      <name val="Arial Narrow"/>
      <family val="2"/>
      <charset val="1"/>
    </font>
    <font>
      <sz val="10"/>
      <name val="Arial Narrow"/>
      <family val="2"/>
      <charset val="1"/>
    </font>
    <font>
      <b/>
      <u/>
      <sz val="11"/>
      <name val="Arial Narrow"/>
      <family val="2"/>
      <charset val="1"/>
    </font>
    <font>
      <sz val="11"/>
      <name val="Arial Narrow"/>
      <family val="2"/>
      <charset val="1"/>
    </font>
    <font>
      <b/>
      <sz val="9"/>
      <name val="Arial Narrow"/>
      <family val="2"/>
      <charset val="1"/>
    </font>
    <font>
      <sz val="9"/>
      <name val="Arial Narrow"/>
      <family val="2"/>
      <charset val="1"/>
    </font>
    <font>
      <b/>
      <sz val="11"/>
      <name val="Arial Narrow"/>
      <family val="2"/>
      <charset val="1"/>
    </font>
    <font>
      <b/>
      <sz val="10"/>
      <name val="Arial Narrow"/>
      <family val="2"/>
      <charset val="1"/>
    </font>
    <font>
      <b/>
      <sz val="11"/>
      <color theme="1"/>
      <name val="Calibri"/>
      <family val="2"/>
      <charset val="1"/>
    </font>
    <font>
      <sz val="11"/>
      <name val="Tahoma"/>
      <family val="2"/>
      <charset val="1"/>
    </font>
    <font>
      <b/>
      <sz val="11"/>
      <name val="Arial"/>
      <family val="2"/>
      <charset val="1"/>
    </font>
    <font>
      <sz val="10"/>
      <name val="Tahoma"/>
      <family val="2"/>
      <charset val="1"/>
    </font>
    <font>
      <b/>
      <sz val="10"/>
      <name val="Tahoma"/>
      <family val="2"/>
      <charset val="1"/>
    </font>
    <font>
      <sz val="11"/>
      <name val="Arial"/>
      <family val="2"/>
      <charset val="1"/>
    </font>
    <font>
      <sz val="12"/>
      <name val="Tahoma"/>
      <family val="2"/>
      <charset val="1"/>
    </font>
    <font>
      <sz val="10"/>
      <color theme="1"/>
      <name val="Arial"/>
      <family val="2"/>
      <charset val="1"/>
    </font>
    <font>
      <b/>
      <sz val="10"/>
      <color theme="1"/>
      <name val="Arial"/>
      <family val="2"/>
      <charset val="1"/>
    </font>
    <font>
      <b/>
      <sz val="10"/>
      <name val="Arial"/>
      <family val="2"/>
      <charset val="1"/>
    </font>
    <font>
      <sz val="10"/>
      <color rgb="FF202124"/>
      <name val="Arial"/>
      <family val="2"/>
      <charset val="1"/>
    </font>
    <font>
      <sz val="11"/>
      <color theme="1"/>
      <name val="Arial"/>
      <family val="2"/>
      <charset val="1"/>
    </font>
    <font>
      <sz val="11"/>
      <color rgb="FF000000"/>
      <name val="Arial"/>
      <family val="2"/>
      <charset val="1"/>
    </font>
    <font>
      <b/>
      <sz val="9"/>
      <color rgb="FFFFFFFF"/>
      <name val="Arial"/>
      <family val="2"/>
      <charset val="1"/>
    </font>
    <font>
      <b/>
      <sz val="11"/>
      <name val="Tahoma"/>
      <family val="2"/>
      <charset val="1"/>
    </font>
    <font>
      <b/>
      <sz val="12"/>
      <name val="Tahoma"/>
      <family val="2"/>
      <charset val="1"/>
    </font>
    <font>
      <b/>
      <sz val="12"/>
      <color theme="1"/>
      <name val="Arial"/>
      <family val="2"/>
      <charset val="1"/>
    </font>
    <font>
      <sz val="8"/>
      <name val="Arial"/>
      <family val="2"/>
      <charset val="1"/>
    </font>
    <font>
      <sz val="12"/>
      <color theme="1"/>
      <name val="Arial"/>
      <family val="2"/>
      <charset val="1"/>
    </font>
    <font>
      <sz val="10"/>
      <color rgb="FFFF0000"/>
      <name val="Arial"/>
      <family val="2"/>
      <charset val="1"/>
    </font>
    <font>
      <b/>
      <sz val="10"/>
      <color rgb="FF000000"/>
      <name val="Arial"/>
      <family val="2"/>
      <charset val="1"/>
    </font>
    <font>
      <sz val="10"/>
      <color rgb="FF000000"/>
      <name val="Arial"/>
      <family val="2"/>
      <charset val="1"/>
    </font>
    <font>
      <b/>
      <sz val="10"/>
      <color rgb="FF7030A0"/>
      <name val="Arial"/>
      <family val="2"/>
      <charset val="1"/>
    </font>
    <font>
      <sz val="10"/>
      <color rgb="FF7030A0"/>
      <name val="Arial"/>
      <family val="2"/>
      <charset val="1"/>
    </font>
    <font>
      <b/>
      <sz val="8"/>
      <name val="Tahoma"/>
      <family val="2"/>
      <charset val="1"/>
    </font>
    <font>
      <b/>
      <sz val="11"/>
      <name val="Calibri"/>
      <family val="2"/>
      <charset val="1"/>
    </font>
    <font>
      <sz val="16"/>
      <color theme="1"/>
      <name val="Calibri"/>
      <family val="2"/>
      <charset val="1"/>
    </font>
    <font>
      <sz val="11"/>
      <name val="Calibri"/>
      <family val="2"/>
      <charset val="1"/>
    </font>
    <font>
      <sz val="11"/>
      <color rgb="FFFF0000"/>
      <name val="Calibri"/>
      <family val="2"/>
      <charset val="1"/>
    </font>
    <font>
      <sz val="10"/>
      <color rgb="FF000000"/>
      <name val="Arial"/>
      <family val="2"/>
    </font>
    <font>
      <sz val="10"/>
      <color theme="1"/>
      <name val="Arial"/>
      <family val="2"/>
    </font>
    <font>
      <sz val="10"/>
      <name val="Arial"/>
      <family val="2"/>
    </font>
    <font>
      <u/>
      <sz val="11"/>
      <name val="Tahoma"/>
      <family val="2"/>
    </font>
    <font>
      <sz val="11"/>
      <name val="Tahoma"/>
      <family val="2"/>
    </font>
    <font>
      <b/>
      <sz val="26"/>
      <color theme="1"/>
      <name val="Calibri"/>
      <family val="2"/>
    </font>
    <font>
      <b/>
      <sz val="14"/>
      <name val="Arial"/>
      <family val="2"/>
      <charset val="1"/>
    </font>
    <font>
      <sz val="14"/>
      <color theme="1"/>
      <name val="Calibri"/>
      <family val="2"/>
      <charset val="1"/>
    </font>
    <font>
      <b/>
      <sz val="10"/>
      <name val="Arial"/>
      <family val="2"/>
    </font>
    <font>
      <b/>
      <sz val="11"/>
      <name val="Arial"/>
      <family val="2"/>
    </font>
    <font>
      <sz val="11"/>
      <color theme="1"/>
      <name val="Arial"/>
      <family val="2"/>
    </font>
    <font>
      <b/>
      <sz val="11"/>
      <color theme="1"/>
      <name val="Arial"/>
      <family val="2"/>
    </font>
    <font>
      <b/>
      <sz val="26"/>
      <color theme="1"/>
      <name val="Arial"/>
      <family val="2"/>
    </font>
    <font>
      <sz val="11"/>
      <name val="Arial"/>
      <family val="2"/>
    </font>
    <font>
      <b/>
      <sz val="22"/>
      <name val="Arial"/>
      <family val="2"/>
    </font>
    <font>
      <b/>
      <sz val="26"/>
      <name val="Arial"/>
      <family val="2"/>
    </font>
    <font>
      <b/>
      <sz val="12"/>
      <name val="Arial"/>
      <family val="2"/>
    </font>
    <font>
      <b/>
      <sz val="14"/>
      <name val="Arial"/>
      <family val="2"/>
    </font>
    <font>
      <b/>
      <sz val="10"/>
      <color theme="1"/>
      <name val="Arial"/>
      <family val="2"/>
    </font>
  </fonts>
  <fills count="34">
    <fill>
      <patternFill patternType="none"/>
    </fill>
    <fill>
      <patternFill patternType="gray125"/>
    </fill>
    <fill>
      <patternFill patternType="solid">
        <fgColor theme="0"/>
        <bgColor rgb="FFFDEADA"/>
      </patternFill>
    </fill>
    <fill>
      <patternFill patternType="solid">
        <fgColor theme="4" tint="0.39988402966399123"/>
        <bgColor rgb="FF9999FF"/>
      </patternFill>
    </fill>
    <fill>
      <patternFill patternType="solid">
        <fgColor theme="9" tint="0.79989013336588644"/>
        <bgColor rgb="FFDCE6F2"/>
      </patternFill>
    </fill>
    <fill>
      <patternFill patternType="solid">
        <fgColor rgb="FF00B0F0"/>
        <bgColor rgb="FF33CCCC"/>
      </patternFill>
    </fill>
    <fill>
      <patternFill patternType="solid">
        <fgColor rgb="FF4F81BD"/>
        <bgColor rgb="FF808080"/>
      </patternFill>
    </fill>
    <fill>
      <patternFill patternType="solid">
        <fgColor theme="4" tint="0.79989013336588644"/>
        <bgColor rgb="FFD9D9D9"/>
      </patternFill>
    </fill>
    <fill>
      <patternFill patternType="solid">
        <fgColor rgb="FFADDB7B"/>
        <bgColor rgb="FF92D050"/>
      </patternFill>
    </fill>
    <fill>
      <patternFill patternType="solid">
        <fgColor rgb="FF01B150"/>
        <bgColor rgb="FF00B050"/>
      </patternFill>
    </fill>
    <fill>
      <patternFill patternType="solid">
        <fgColor rgb="FFFFFC66"/>
        <bgColor rgb="FFFFFF66"/>
      </patternFill>
    </fill>
    <fill>
      <patternFill patternType="solid">
        <fgColor rgb="FFFFC000"/>
        <bgColor rgb="FFFF9900"/>
      </patternFill>
    </fill>
    <fill>
      <patternFill patternType="solid">
        <fgColor rgb="FFFF2500"/>
        <bgColor rgb="FFFF0000"/>
      </patternFill>
    </fill>
    <fill>
      <patternFill patternType="solid">
        <fgColor rgb="FFFF6600"/>
        <bgColor rgb="FFFF9900"/>
      </patternFill>
    </fill>
    <fill>
      <patternFill patternType="solid">
        <fgColor rgb="FFFF0000"/>
        <bgColor rgb="FFFF2500"/>
      </patternFill>
    </fill>
    <fill>
      <patternFill patternType="solid">
        <fgColor rgb="FFFFFF66"/>
        <bgColor rgb="FFFFFC66"/>
      </patternFill>
    </fill>
    <fill>
      <patternFill patternType="solid">
        <fgColor rgb="FF92D050"/>
        <bgColor rgb="FFADDB7B"/>
      </patternFill>
    </fill>
    <fill>
      <patternFill patternType="solid">
        <fgColor theme="0" tint="-0.14999847407452621"/>
        <bgColor rgb="FFDCE6F2"/>
      </patternFill>
    </fill>
    <fill>
      <patternFill patternType="solid">
        <fgColor rgb="FFFFFF66"/>
      </patternFill>
    </fill>
    <fill>
      <patternFill patternType="solid">
        <fgColor rgb="FF92D050"/>
      </patternFill>
    </fill>
    <fill>
      <patternFill patternType="solid">
        <fgColor rgb="FFFF6600"/>
      </patternFill>
    </fill>
    <fill>
      <patternFill patternType="solid">
        <fgColor rgb="FFFFC000"/>
      </patternFill>
    </fill>
    <fill>
      <patternFill patternType="solid">
        <fgColor rgb="FFFF0000"/>
      </patternFill>
    </fill>
    <fill>
      <patternFill patternType="solid">
        <fgColor rgb="FFFFFF00"/>
      </patternFill>
    </fill>
    <fill>
      <patternFill patternType="solid">
        <fgColor rgb="FF92D050"/>
      </patternFill>
    </fill>
    <fill>
      <patternFill patternType="solid">
        <fgColor rgb="FF92D050"/>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14999847407452621"/>
        <bgColor rgb="FFFDEADA"/>
      </patternFill>
    </fill>
  </fills>
  <borders count="82">
    <border>
      <left/>
      <right/>
      <top/>
      <bottom/>
      <diagonal/>
    </border>
    <border>
      <left style="medium">
        <color auto="1"/>
      </left>
      <right style="medium">
        <color auto="1"/>
      </right>
      <top style="medium">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style="medium">
        <color auto="1"/>
      </right>
      <top style="thin">
        <color auto="1"/>
      </top>
      <bottom style="thin">
        <color auto="1"/>
      </bottom>
      <diagonal/>
    </border>
    <border>
      <left style="double">
        <color auto="1"/>
      </left>
      <right style="thin">
        <color theme="0"/>
      </right>
      <top style="double">
        <color auto="1"/>
      </top>
      <bottom/>
      <diagonal/>
    </border>
    <border>
      <left style="thin">
        <color theme="0"/>
      </left>
      <right style="double">
        <color auto="1"/>
      </right>
      <top style="double">
        <color auto="1"/>
      </top>
      <bottom style="thin">
        <color auto="1"/>
      </bottom>
      <diagonal/>
    </border>
    <border>
      <left style="double">
        <color auto="1"/>
      </left>
      <right style="hair">
        <color auto="1"/>
      </right>
      <top style="thin">
        <color auto="1"/>
      </top>
      <bottom style="hair">
        <color auto="1"/>
      </bottom>
      <diagonal/>
    </border>
    <border>
      <left style="hair">
        <color auto="1"/>
      </left>
      <right style="double">
        <color auto="1"/>
      </right>
      <top style="thin">
        <color auto="1"/>
      </top>
      <bottom style="hair">
        <color auto="1"/>
      </bottom>
      <diagonal/>
    </border>
    <border>
      <left style="double">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style="medium">
        <color auto="1"/>
      </left>
      <right style="thin">
        <color auto="1"/>
      </right>
      <top style="thin">
        <color auto="1"/>
      </top>
      <bottom style="thin">
        <color auto="1"/>
      </bottom>
      <diagonal/>
    </border>
    <border>
      <left style="medium">
        <color auto="1"/>
      </left>
      <right style="medium">
        <color auto="1"/>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thin">
        <color theme="0"/>
      </right>
      <top style="double">
        <color auto="1"/>
      </top>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style="double">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dotted">
        <color rgb="FF1F497D"/>
      </left>
      <right style="dotted">
        <color rgb="FF1F497D"/>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auto="1"/>
      </left>
      <right style="medium">
        <color auto="1"/>
      </right>
      <top style="medium">
        <color auto="1"/>
      </top>
      <bottom style="medium">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diagonal/>
    </border>
    <border>
      <left/>
      <right/>
      <top style="medium">
        <color auto="1"/>
      </top>
      <bottom/>
      <diagonal/>
    </border>
    <border>
      <left style="thin">
        <color auto="1"/>
      </left>
      <right/>
      <top style="thin">
        <color auto="1"/>
      </top>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auto="1"/>
      </left>
      <right style="thin">
        <color auto="1"/>
      </right>
      <top/>
      <bottom/>
      <diagonal/>
    </border>
    <border>
      <left style="thin">
        <color auto="1"/>
      </left>
      <right/>
      <top/>
      <bottom/>
      <diagonal/>
    </border>
    <border>
      <left style="medium">
        <color auto="1"/>
      </left>
      <right style="medium">
        <color auto="1"/>
      </right>
      <top style="medium">
        <color auto="1"/>
      </top>
      <bottom/>
      <diagonal/>
    </border>
    <border>
      <left/>
      <right style="medium">
        <color auto="1"/>
      </right>
      <top/>
      <bottom style="thin">
        <color auto="1"/>
      </bottom>
      <diagonal/>
    </border>
    <border>
      <left style="medium">
        <color auto="1"/>
      </left>
      <right style="medium">
        <color auto="1"/>
      </right>
      <top/>
      <bottom style="medium">
        <color auto="1"/>
      </bottom>
      <diagonal/>
    </border>
    <border>
      <left/>
      <right style="medium">
        <color auto="1"/>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double">
        <color auto="1"/>
      </right>
      <top style="double">
        <color auto="1"/>
      </top>
      <bottom style="thin">
        <color auto="1"/>
      </bottom>
      <diagonal/>
    </border>
    <border>
      <left/>
      <right style="double">
        <color auto="1"/>
      </right>
      <top style="thin">
        <color auto="1"/>
      </top>
      <bottom style="hair">
        <color auto="1"/>
      </bottom>
      <diagonal/>
    </border>
    <border>
      <left/>
      <right style="double">
        <color auto="1"/>
      </right>
      <top style="hair">
        <color auto="1"/>
      </top>
      <bottom style="hair">
        <color auto="1"/>
      </bottom>
      <diagonal/>
    </border>
    <border>
      <left/>
      <right style="thin">
        <color auto="1"/>
      </right>
      <top style="thin">
        <color auto="1"/>
      </top>
      <bottom/>
      <diagonal/>
    </border>
    <border>
      <left/>
      <right style="hair">
        <color auto="1"/>
      </right>
      <top style="hair">
        <color auto="1"/>
      </top>
      <bottom style="double">
        <color auto="1"/>
      </bottom>
      <diagonal/>
    </border>
    <border>
      <left/>
      <right style="double">
        <color auto="1"/>
      </right>
      <top style="hair">
        <color auto="1"/>
      </top>
      <bottom style="double">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bottom/>
      <diagonal/>
    </border>
    <border>
      <left style="thin">
        <color auto="1"/>
      </left>
      <right style="medium">
        <color auto="1"/>
      </right>
      <top/>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s>
  <cellStyleXfs count="6">
    <xf numFmtId="0" fontId="0" fillId="0" borderId="0"/>
    <xf numFmtId="0" fontId="1" fillId="0" borderId="0"/>
    <xf numFmtId="0" fontId="1" fillId="0" borderId="0"/>
    <xf numFmtId="0" fontId="2" fillId="0" borderId="0"/>
    <xf numFmtId="0" fontId="3" fillId="0" borderId="0"/>
    <xf numFmtId="0" fontId="1" fillId="0" borderId="0"/>
  </cellStyleXfs>
  <cellXfs count="608">
    <xf numFmtId="0" fontId="0" fillId="0" borderId="0" xfId="0"/>
    <xf numFmtId="0" fontId="5" fillId="2" borderId="2" xfId="0" applyFont="1" applyFill="1" applyBorder="1" applyAlignment="1">
      <alignment wrapText="1"/>
    </xf>
    <xf numFmtId="0" fontId="5" fillId="2" borderId="3" xfId="0" applyFont="1" applyFill="1" applyBorder="1" applyAlignment="1">
      <alignment wrapText="1"/>
    </xf>
    <xf numFmtId="0" fontId="5" fillId="2" borderId="4" xfId="0" applyFont="1" applyFill="1" applyBorder="1" applyAlignment="1">
      <alignment wrapText="1"/>
    </xf>
    <xf numFmtId="0" fontId="7" fillId="2" borderId="7" xfId="0" applyFont="1" applyFill="1" applyBorder="1" applyAlignment="1">
      <alignment horizontal="justify" vertical="center" wrapText="1"/>
    </xf>
    <xf numFmtId="0" fontId="7" fillId="2" borderId="0" xfId="0" applyFont="1" applyFill="1" applyAlignment="1">
      <alignment horizontal="justify" vertical="center" wrapText="1"/>
    </xf>
    <xf numFmtId="0" fontId="7" fillId="2" borderId="8" xfId="0" applyFont="1" applyFill="1" applyBorder="1" applyAlignment="1">
      <alignment horizontal="justify" vertical="center"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0" fillId="0" borderId="0" xfId="0" applyAlignment="1">
      <alignment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0" xfId="0" applyFont="1" applyFill="1" applyAlignment="1">
      <alignment horizontal="left" vertical="top" wrapText="1"/>
    </xf>
    <xf numFmtId="0" fontId="6" fillId="2" borderId="8" xfId="0" applyFont="1" applyFill="1" applyBorder="1" applyAlignment="1">
      <alignment horizontal="left" vertical="top" wrapText="1"/>
    </xf>
    <xf numFmtId="0" fontId="5" fillId="2" borderId="7" xfId="0" applyFont="1" applyFill="1" applyBorder="1" applyAlignment="1">
      <alignment wrapText="1"/>
    </xf>
    <xf numFmtId="0" fontId="5" fillId="2" borderId="0" xfId="0" applyFont="1" applyFill="1" applyAlignment="1">
      <alignment wrapText="1"/>
    </xf>
    <xf numFmtId="0" fontId="5" fillId="2" borderId="8" xfId="0" applyFont="1" applyFill="1" applyBorder="1" applyAlignment="1">
      <alignment wrapText="1"/>
    </xf>
    <xf numFmtId="0" fontId="8" fillId="2" borderId="3" xfId="0" applyFont="1" applyFill="1" applyBorder="1" applyAlignment="1">
      <alignment horizontal="left" vertical="top" wrapText="1" readingOrder="1"/>
    </xf>
    <xf numFmtId="0" fontId="9" fillId="2" borderId="3" xfId="0" applyFont="1" applyFill="1" applyBorder="1" applyAlignment="1">
      <alignment horizontal="justify" vertical="center" wrapText="1"/>
    </xf>
    <xf numFmtId="0" fontId="6" fillId="2" borderId="7" xfId="0" applyFont="1" applyFill="1" applyBorder="1" applyAlignment="1">
      <alignment vertical="top" wrapText="1"/>
    </xf>
    <xf numFmtId="0" fontId="6" fillId="2" borderId="0" xfId="0" applyFont="1" applyFill="1" applyAlignment="1">
      <alignment vertical="top" wrapText="1"/>
    </xf>
    <xf numFmtId="0" fontId="6" fillId="2" borderId="8" xfId="0" applyFont="1" applyFill="1" applyBorder="1" applyAlignment="1">
      <alignment vertical="top" wrapText="1"/>
    </xf>
    <xf numFmtId="0" fontId="6" fillId="2" borderId="2" xfId="0" applyFont="1" applyFill="1" applyBorder="1" applyAlignment="1">
      <alignment vertical="top" wrapText="1"/>
    </xf>
    <xf numFmtId="0" fontId="6" fillId="2" borderId="3" xfId="0" applyFont="1" applyFill="1" applyBorder="1" applyAlignment="1">
      <alignment vertical="top" wrapText="1"/>
    </xf>
    <xf numFmtId="0" fontId="6" fillId="2" borderId="4" xfId="0" applyFont="1" applyFill="1" applyBorder="1" applyAlignment="1">
      <alignment vertical="top" wrapText="1"/>
    </xf>
    <xf numFmtId="0" fontId="6" fillId="2" borderId="18" xfId="0" applyFont="1" applyFill="1" applyBorder="1" applyAlignment="1">
      <alignment horizontal="left" vertical="top" wrapText="1"/>
    </xf>
    <xf numFmtId="0" fontId="6" fillId="2" borderId="19" xfId="0" applyFont="1" applyFill="1" applyBorder="1" applyAlignment="1">
      <alignment horizontal="left" vertical="top" wrapText="1"/>
    </xf>
    <xf numFmtId="0" fontId="6" fillId="2" borderId="20" xfId="0" applyFont="1" applyFill="1" applyBorder="1" applyAlignment="1">
      <alignment horizontal="left" vertical="top" wrapText="1"/>
    </xf>
    <xf numFmtId="0" fontId="10" fillId="2" borderId="0" xfId="0" applyFont="1" applyFill="1" applyAlignment="1">
      <alignment horizontal="left" vertical="top" wrapText="1"/>
    </xf>
    <xf numFmtId="0" fontId="10" fillId="2" borderId="8" xfId="0" applyFont="1" applyFill="1" applyBorder="1" applyAlignment="1">
      <alignment horizontal="left" vertical="top" wrapText="1"/>
    </xf>
    <xf numFmtId="0" fontId="11" fillId="2" borderId="0" xfId="0" applyFont="1" applyFill="1" applyAlignment="1">
      <alignment horizontal="left" vertical="center" wrapText="1"/>
    </xf>
    <xf numFmtId="0" fontId="5" fillId="2" borderId="0" xfId="0" applyFont="1" applyFill="1" applyAlignment="1">
      <alignment horizontal="left" vertical="center" wrapText="1"/>
    </xf>
    <xf numFmtId="0" fontId="11" fillId="5" borderId="16" xfId="0" applyFont="1" applyFill="1" applyBorder="1" applyAlignment="1">
      <alignment horizontal="center" wrapText="1"/>
    </xf>
    <xf numFmtId="0" fontId="0" fillId="2" borderId="0" xfId="0" applyFill="1"/>
    <xf numFmtId="0" fontId="11" fillId="2" borderId="16" xfId="0" applyFont="1" applyFill="1" applyBorder="1" applyAlignment="1">
      <alignment horizontal="center" vertical="center"/>
    </xf>
    <xf numFmtId="0" fontId="5" fillId="2" borderId="0" xfId="0" applyFont="1" applyFill="1"/>
    <xf numFmtId="0" fontId="5" fillId="2" borderId="8" xfId="0" applyFont="1" applyFill="1" applyBorder="1"/>
    <xf numFmtId="0" fontId="11" fillId="2" borderId="16" xfId="0" applyFont="1" applyFill="1" applyBorder="1" applyAlignment="1">
      <alignment horizontal="center" vertical="center" wrapText="1"/>
    </xf>
    <xf numFmtId="0" fontId="8" fillId="2" borderId="0" xfId="0" applyFont="1" applyFill="1" applyAlignment="1">
      <alignment horizontal="left" vertical="center" wrapText="1"/>
    </xf>
    <xf numFmtId="0" fontId="9" fillId="2" borderId="0" xfId="0" applyFont="1" applyFill="1" applyAlignment="1">
      <alignment horizontal="left" vertical="top" wrapText="1"/>
    </xf>
    <xf numFmtId="0" fontId="5" fillId="2" borderId="26" xfId="0" applyFont="1" applyFill="1" applyBorder="1" applyAlignment="1">
      <alignment wrapText="1"/>
    </xf>
    <xf numFmtId="0" fontId="5" fillId="2" borderId="27" xfId="0" applyFont="1" applyFill="1" applyBorder="1" applyAlignment="1">
      <alignment wrapText="1"/>
    </xf>
    <xf numFmtId="0" fontId="5" fillId="2" borderId="28" xfId="0" applyFont="1" applyFill="1" applyBorder="1" applyAlignment="1">
      <alignment wrapText="1"/>
    </xf>
    <xf numFmtId="0" fontId="12" fillId="2" borderId="29" xfId="0" applyFont="1" applyFill="1" applyBorder="1" applyAlignment="1">
      <alignment wrapText="1"/>
    </xf>
    <xf numFmtId="0" fontId="13" fillId="0" borderId="0" xfId="0" applyFont="1" applyAlignment="1">
      <alignment vertical="center" wrapText="1"/>
    </xf>
    <xf numFmtId="0" fontId="15" fillId="2" borderId="0" xfId="0" applyFont="1" applyFill="1"/>
    <xf numFmtId="0" fontId="14" fillId="0" borderId="30" xfId="0" applyFont="1" applyBorder="1" applyAlignment="1" applyProtection="1">
      <alignment vertical="center" wrapText="1"/>
      <protection locked="0"/>
    </xf>
    <xf numFmtId="0" fontId="14" fillId="0" borderId="30" xfId="0" applyFont="1" applyBorder="1" applyAlignment="1">
      <alignment vertical="center" wrapText="1"/>
    </xf>
    <xf numFmtId="0" fontId="14" fillId="0" borderId="0" xfId="0" applyFont="1" applyAlignment="1">
      <alignment vertical="center" wrapText="1"/>
    </xf>
    <xf numFmtId="0" fontId="17" fillId="0" borderId="0" xfId="0" applyFont="1" applyAlignment="1" applyProtection="1">
      <alignment horizontal="left" wrapText="1"/>
      <protection locked="0"/>
    </xf>
    <xf numFmtId="0" fontId="14" fillId="0" borderId="0" xfId="0" applyFont="1" applyAlignment="1">
      <alignment horizontal="right" vertical="center" wrapText="1"/>
    </xf>
    <xf numFmtId="164" fontId="17" fillId="0" borderId="0" xfId="0" applyNumberFormat="1" applyFont="1" applyAlignment="1" applyProtection="1">
      <alignment horizontal="center" vertical="center" wrapText="1"/>
      <protection locked="0"/>
    </xf>
    <xf numFmtId="0" fontId="13" fillId="0" borderId="0" xfId="0" applyFont="1" applyAlignment="1">
      <alignment horizontal="justify" vertical="top" wrapText="1"/>
    </xf>
    <xf numFmtId="0" fontId="17" fillId="4" borderId="30" xfId="0" applyFont="1" applyFill="1" applyBorder="1" applyAlignment="1" applyProtection="1">
      <alignment horizontal="left" vertical="center" wrapText="1"/>
      <protection locked="0"/>
    </xf>
    <xf numFmtId="0" fontId="13" fillId="0" borderId="30" xfId="0" applyFont="1" applyBorder="1" applyAlignment="1">
      <alignment horizontal="justify" vertical="center" wrapText="1"/>
    </xf>
    <xf numFmtId="0" fontId="13" fillId="0" borderId="31" xfId="0" applyFont="1" applyBorder="1" applyAlignment="1">
      <alignment horizontal="justify" vertical="center" wrapText="1"/>
    </xf>
    <xf numFmtId="0" fontId="17" fillId="0" borderId="30" xfId="0" applyFont="1" applyBorder="1" applyAlignment="1" applyProtection="1">
      <alignment horizontal="center" vertical="center" wrapText="1"/>
      <protection locked="0"/>
    </xf>
    <xf numFmtId="0" fontId="17" fillId="4" borderId="30" xfId="0" applyFont="1" applyFill="1" applyBorder="1" applyAlignment="1">
      <alignment horizontal="left" vertical="center" wrapText="1"/>
    </xf>
    <xf numFmtId="0" fontId="13" fillId="0" borderId="30" xfId="0" applyFont="1" applyBorder="1" applyAlignment="1">
      <alignment horizontal="justify" vertical="top" wrapText="1"/>
    </xf>
    <xf numFmtId="0" fontId="18" fillId="0" borderId="0" xfId="0" applyFont="1" applyAlignment="1">
      <alignment vertical="center" wrapText="1"/>
    </xf>
    <xf numFmtId="0" fontId="13" fillId="2" borderId="0" xfId="0" applyFont="1" applyFill="1" applyAlignment="1">
      <alignment vertical="center" wrapText="1"/>
    </xf>
    <xf numFmtId="0" fontId="20" fillId="0" borderId="0" xfId="0" applyFont="1" applyAlignment="1">
      <alignment wrapText="1"/>
    </xf>
    <xf numFmtId="0" fontId="20" fillId="0" borderId="30" xfId="0" applyFont="1" applyBorder="1" applyAlignment="1">
      <alignment wrapText="1"/>
    </xf>
    <xf numFmtId="0" fontId="19" fillId="0" borderId="30" xfId="0" applyFont="1" applyBorder="1" applyAlignment="1">
      <alignment wrapText="1"/>
    </xf>
    <xf numFmtId="0" fontId="20" fillId="0" borderId="33" xfId="0" applyFont="1" applyBorder="1" applyAlignment="1">
      <alignment wrapText="1"/>
    </xf>
    <xf numFmtId="0" fontId="17" fillId="0" borderId="30" xfId="0" applyFont="1" applyBorder="1" applyAlignment="1" applyProtection="1">
      <alignment horizontal="left" vertical="center" wrapText="1"/>
      <protection locked="0"/>
    </xf>
    <xf numFmtId="0" fontId="1" fillId="0" borderId="30" xfId="0" applyFont="1" applyBorder="1" applyAlignment="1" applyProtection="1">
      <alignment horizontal="justify" vertical="center" wrapText="1"/>
      <protection locked="0"/>
    </xf>
    <xf numFmtId="0" fontId="19" fillId="0" borderId="31" xfId="0" applyFont="1" applyBorder="1" applyAlignment="1">
      <alignment wrapText="1"/>
    </xf>
    <xf numFmtId="0" fontId="19" fillId="0" borderId="38" xfId="0" applyFont="1" applyBorder="1" applyAlignment="1">
      <alignment wrapText="1"/>
    </xf>
    <xf numFmtId="0" fontId="1" fillId="0" borderId="39" xfId="0" applyFont="1" applyBorder="1" applyAlignment="1">
      <alignment wrapText="1"/>
    </xf>
    <xf numFmtId="9" fontId="19" fillId="0" borderId="30" xfId="0" applyNumberFormat="1" applyFont="1" applyBorder="1" applyAlignment="1">
      <alignment wrapText="1"/>
    </xf>
    <xf numFmtId="0" fontId="19" fillId="0" borderId="30" xfId="0" applyFont="1" applyBorder="1" applyAlignment="1">
      <alignment vertical="center" wrapText="1"/>
    </xf>
    <xf numFmtId="0" fontId="1" fillId="0" borderId="30" xfId="0" applyFont="1" applyBorder="1" applyAlignment="1">
      <alignment wrapText="1"/>
    </xf>
    <xf numFmtId="0" fontId="19" fillId="0" borderId="40" xfId="0" applyFont="1" applyBorder="1" applyAlignment="1">
      <alignment wrapText="1"/>
    </xf>
    <xf numFmtId="0" fontId="1" fillId="0" borderId="41" xfId="0" applyFont="1" applyBorder="1" applyAlignment="1">
      <alignment horizontal="left" vertical="center" wrapText="1"/>
    </xf>
    <xf numFmtId="0" fontId="19" fillId="0" borderId="42" xfId="0" applyFont="1" applyBorder="1" applyAlignment="1">
      <alignment wrapText="1"/>
    </xf>
    <xf numFmtId="0" fontId="1" fillId="0" borderId="43" xfId="0" applyFont="1" applyBorder="1" applyAlignment="1">
      <alignment wrapText="1"/>
    </xf>
    <xf numFmtId="0" fontId="19" fillId="0" borderId="33" xfId="0" applyFont="1" applyBorder="1" applyAlignment="1">
      <alignment wrapText="1"/>
    </xf>
    <xf numFmtId="0" fontId="1" fillId="2" borderId="40" xfId="0" applyFont="1" applyFill="1" applyBorder="1" applyAlignment="1">
      <alignment wrapText="1"/>
    </xf>
    <xf numFmtId="0" fontId="19" fillId="0" borderId="34" xfId="0" applyFont="1" applyBorder="1" applyAlignment="1">
      <alignment wrapText="1"/>
    </xf>
    <xf numFmtId="0" fontId="19" fillId="0" borderId="43" xfId="0" applyFont="1" applyBorder="1" applyAlignment="1">
      <alignment wrapText="1"/>
    </xf>
    <xf numFmtId="0" fontId="20" fillId="0" borderId="0" xfId="0" applyFont="1" applyAlignment="1">
      <alignment horizontal="center" vertical="center" wrapText="1"/>
    </xf>
    <xf numFmtId="0" fontId="1" fillId="2" borderId="16" xfId="0" applyFont="1" applyFill="1" applyBorder="1" applyAlignment="1">
      <alignment wrapText="1"/>
    </xf>
    <xf numFmtId="0" fontId="19" fillId="0" borderId="44" xfId="0" applyFont="1" applyBorder="1" applyAlignment="1">
      <alignment wrapText="1"/>
    </xf>
    <xf numFmtId="0" fontId="19" fillId="0" borderId="0" xfId="0" applyFont="1" applyAlignment="1">
      <alignment vertical="center" wrapText="1"/>
    </xf>
    <xf numFmtId="0" fontId="19" fillId="0" borderId="16" xfId="0" applyFont="1" applyBorder="1" applyAlignment="1">
      <alignment wrapText="1"/>
    </xf>
    <xf numFmtId="0" fontId="19" fillId="0" borderId="41" xfId="0" applyFont="1" applyBorder="1" applyAlignment="1">
      <alignment wrapText="1"/>
    </xf>
    <xf numFmtId="0" fontId="22" fillId="0" borderId="41" xfId="0" applyFont="1" applyBorder="1" applyAlignment="1">
      <alignment horizontal="left" vertical="center" wrapText="1"/>
    </xf>
    <xf numFmtId="0" fontId="19" fillId="0" borderId="0" xfId="0" applyFont="1" applyAlignment="1">
      <alignment vertical="top" wrapText="1"/>
    </xf>
    <xf numFmtId="0" fontId="23" fillId="0" borderId="0" xfId="0" applyFont="1" applyAlignment="1">
      <alignment horizontal="left" vertical="top" wrapText="1"/>
    </xf>
    <xf numFmtId="0" fontId="24" fillId="0" borderId="30" xfId="0" applyFont="1" applyBorder="1" applyAlignment="1">
      <alignment horizontal="justify" vertical="center" wrapText="1"/>
    </xf>
    <xf numFmtId="0" fontId="24" fillId="2" borderId="30" xfId="0" applyFont="1" applyFill="1" applyBorder="1" applyAlignment="1">
      <alignment horizontal="left" vertical="center" wrapText="1"/>
    </xf>
    <xf numFmtId="0" fontId="24" fillId="2" borderId="30" xfId="0" applyFont="1" applyFill="1" applyBorder="1" applyAlignment="1">
      <alignment horizontal="justify" vertical="center" wrapText="1"/>
    </xf>
    <xf numFmtId="0" fontId="24" fillId="0" borderId="30" xfId="0" applyFont="1" applyBorder="1" applyAlignment="1">
      <alignment horizontal="left" vertical="center"/>
    </xf>
    <xf numFmtId="0" fontId="23" fillId="0" borderId="0" xfId="0" applyFont="1" applyAlignment="1">
      <alignment wrapText="1"/>
    </xf>
    <xf numFmtId="0" fontId="25" fillId="6" borderId="46" xfId="0" applyFont="1" applyFill="1" applyBorder="1" applyAlignment="1">
      <alignment horizontal="justify" vertical="center" wrapText="1"/>
    </xf>
    <xf numFmtId="0" fontId="24" fillId="7" borderId="30" xfId="0" applyFont="1" applyFill="1" applyBorder="1" applyAlignment="1">
      <alignment horizontal="justify" vertical="center" wrapText="1"/>
    </xf>
    <xf numFmtId="9" fontId="24" fillId="7" borderId="30" xfId="0" applyNumberFormat="1" applyFont="1" applyFill="1" applyBorder="1" applyAlignment="1">
      <alignment horizontal="justify" vertical="center" wrapText="1"/>
    </xf>
    <xf numFmtId="0" fontId="25" fillId="6" borderId="46" xfId="0" applyFont="1" applyFill="1" applyBorder="1" applyAlignment="1">
      <alignment horizontal="center" vertical="center" wrapText="1"/>
    </xf>
    <xf numFmtId="0" fontId="13" fillId="0" borderId="0" xfId="0" applyFont="1" applyAlignment="1">
      <alignment horizontal="center" vertical="center" wrapText="1"/>
    </xf>
    <xf numFmtId="9" fontId="13" fillId="0" borderId="0" xfId="0" applyNumberFormat="1" applyFont="1" applyAlignment="1">
      <alignment vertical="center" wrapText="1"/>
    </xf>
    <xf numFmtId="9" fontId="26" fillId="0" borderId="0" xfId="0" applyNumberFormat="1" applyFont="1" applyAlignment="1">
      <alignment vertical="center" wrapText="1"/>
    </xf>
    <xf numFmtId="0" fontId="21" fillId="0" borderId="30" xfId="0" applyFont="1" applyBorder="1" applyAlignment="1">
      <alignment horizontal="left" vertical="center" wrapText="1"/>
    </xf>
    <xf numFmtId="0" fontId="15" fillId="2" borderId="0" xfId="0" applyFont="1" applyFill="1" applyAlignment="1">
      <alignment horizontal="center" vertical="center"/>
    </xf>
    <xf numFmtId="0" fontId="17" fillId="2" borderId="0" xfId="0" applyFont="1" applyFill="1" applyAlignment="1">
      <alignment horizontal="left" vertical="center" wrapText="1"/>
    </xf>
    <xf numFmtId="0" fontId="26" fillId="0" borderId="0" xfId="0" applyFont="1" applyAlignment="1">
      <alignment vertical="center" wrapText="1"/>
    </xf>
    <xf numFmtId="0" fontId="26" fillId="0" borderId="0" xfId="0" applyFont="1" applyAlignment="1">
      <alignment horizontal="center" vertical="center" wrapText="1"/>
    </xf>
    <xf numFmtId="0" fontId="26" fillId="0" borderId="16" xfId="0" applyFont="1" applyBorder="1" applyAlignment="1">
      <alignment horizontal="center" vertical="center" wrapText="1"/>
    </xf>
    <xf numFmtId="0" fontId="26" fillId="0" borderId="31"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36" xfId="0" applyFont="1" applyBorder="1" applyAlignment="1">
      <alignment horizontal="center" vertical="center" wrapText="1"/>
    </xf>
    <xf numFmtId="9" fontId="26" fillId="0" borderId="34" xfId="0" applyNumberFormat="1" applyFont="1" applyBorder="1" applyAlignment="1">
      <alignment horizontal="center" vertical="center" wrapText="1"/>
    </xf>
    <xf numFmtId="0" fontId="26" fillId="0" borderId="43" xfId="0" applyFont="1" applyBorder="1" applyAlignment="1">
      <alignment horizontal="center" vertical="center" wrapText="1"/>
    </xf>
    <xf numFmtId="9" fontId="26" fillId="0" borderId="38" xfId="0" applyNumberFormat="1" applyFont="1" applyBorder="1" applyAlignment="1">
      <alignment horizontal="center" vertical="center" wrapText="1"/>
    </xf>
    <xf numFmtId="9" fontId="26" fillId="0" borderId="49" xfId="0" applyNumberFormat="1" applyFont="1" applyBorder="1" applyAlignment="1">
      <alignment horizontal="center" vertical="center" wrapText="1"/>
    </xf>
    <xf numFmtId="9" fontId="26" fillId="0" borderId="48" xfId="0" applyNumberFormat="1" applyFont="1" applyBorder="1" applyAlignment="1">
      <alignment horizontal="center" vertical="center" wrapText="1"/>
    </xf>
    <xf numFmtId="9" fontId="26" fillId="0" borderId="39" xfId="0" applyNumberFormat="1" applyFont="1" applyBorder="1" applyAlignment="1">
      <alignment horizontal="center" vertical="center" wrapText="1"/>
    </xf>
    <xf numFmtId="0" fontId="28" fillId="0" borderId="16"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31" xfId="0" applyFont="1" applyBorder="1" applyAlignment="1">
      <alignment horizontal="center" vertical="center" wrapText="1"/>
    </xf>
    <xf numFmtId="0" fontId="28" fillId="0" borderId="4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31" xfId="0" applyFont="1" applyBorder="1" applyAlignment="1">
      <alignment horizontal="justify" vertical="center" wrapText="1"/>
    </xf>
    <xf numFmtId="3" fontId="17" fillId="4" borderId="16" xfId="0" applyNumberFormat="1" applyFont="1" applyFill="1" applyBorder="1" applyAlignment="1" applyProtection="1">
      <alignment horizontal="center" vertical="center" wrapText="1"/>
      <protection locked="0"/>
    </xf>
    <xf numFmtId="0" fontId="29" fillId="0" borderId="32" xfId="0" applyFont="1" applyBorder="1" applyAlignment="1">
      <alignment horizontal="center" vertical="center" wrapText="1"/>
    </xf>
    <xf numFmtId="9" fontId="0" fillId="0" borderId="34" xfId="0" applyNumberFormat="1" applyBorder="1" applyAlignment="1">
      <alignment horizontal="center" vertical="center" wrapText="1"/>
    </xf>
    <xf numFmtId="9" fontId="0" fillId="0" borderId="43" xfId="0" applyNumberFormat="1" applyBorder="1" applyAlignment="1">
      <alignment horizontal="center" vertical="center" wrapText="1"/>
    </xf>
    <xf numFmtId="9" fontId="0" fillId="4" borderId="16" xfId="0" applyNumberFormat="1" applyFill="1" applyBorder="1" applyAlignment="1" applyProtection="1">
      <alignment horizontal="center" vertical="center" wrapText="1"/>
      <protection locked="0"/>
    </xf>
    <xf numFmtId="9" fontId="0" fillId="0" borderId="30" xfId="0" applyNumberFormat="1" applyBorder="1" applyAlignment="1">
      <alignment horizontal="center" vertical="center" wrapText="1"/>
    </xf>
    <xf numFmtId="9" fontId="0" fillId="0" borderId="31" xfId="0" applyNumberFormat="1" applyBorder="1" applyAlignment="1">
      <alignment horizontal="center" vertical="center" wrapText="1"/>
    </xf>
    <xf numFmtId="9" fontId="12" fillId="0" borderId="16" xfId="0" applyNumberFormat="1" applyFont="1" applyBorder="1" applyAlignment="1">
      <alignment horizontal="center" vertical="center" wrapText="1"/>
    </xf>
    <xf numFmtId="9" fontId="12" fillId="0" borderId="44" xfId="0" applyNumberFormat="1" applyFont="1" applyBorder="1" applyAlignment="1">
      <alignment horizontal="center" vertical="center" wrapText="1"/>
    </xf>
    <xf numFmtId="0" fontId="30" fillId="8" borderId="16" xfId="0" applyFont="1" applyFill="1" applyBorder="1" applyAlignment="1">
      <alignment horizontal="center" vertical="center" wrapText="1"/>
    </xf>
    <xf numFmtId="0" fontId="30" fillId="0" borderId="30" xfId="0" applyFont="1" applyBorder="1" applyAlignment="1">
      <alignment vertical="center" wrapText="1"/>
    </xf>
    <xf numFmtId="0" fontId="30" fillId="0" borderId="31" xfId="0" applyFont="1" applyBorder="1" applyAlignment="1">
      <alignment horizontal="center" vertical="center" wrapText="1"/>
    </xf>
    <xf numFmtId="9" fontId="30" fillId="0" borderId="44" xfId="0" applyNumberFormat="1" applyFont="1" applyBorder="1" applyAlignment="1">
      <alignment horizontal="center" vertical="center" wrapText="1"/>
    </xf>
    <xf numFmtId="9" fontId="30" fillId="0" borderId="30" xfId="0" applyNumberFormat="1" applyFont="1" applyBorder="1" applyAlignment="1">
      <alignment horizontal="center" vertical="center" wrapText="1"/>
    </xf>
    <xf numFmtId="0" fontId="30" fillId="0" borderId="43" xfId="0" applyFont="1" applyBorder="1" applyAlignment="1">
      <alignment vertical="center" wrapText="1"/>
    </xf>
    <xf numFmtId="0" fontId="17" fillId="4" borderId="16" xfId="0" applyFont="1" applyFill="1" applyBorder="1" applyAlignment="1" applyProtection="1">
      <alignment horizontal="center" vertical="center" wrapText="1"/>
      <protection locked="0"/>
    </xf>
    <xf numFmtId="0" fontId="30" fillId="9" borderId="16" xfId="0" applyFont="1" applyFill="1" applyBorder="1" applyAlignment="1">
      <alignment horizontal="center" vertical="center" wrapText="1"/>
    </xf>
    <xf numFmtId="0" fontId="30" fillId="0" borderId="30" xfId="0" applyFont="1" applyBorder="1" applyAlignment="1">
      <alignment horizontal="justify" vertical="center" wrapText="1"/>
    </xf>
    <xf numFmtId="0" fontId="30" fillId="0" borderId="44" xfId="0" applyFont="1" applyBorder="1" applyAlignment="1">
      <alignment vertical="center" wrapText="1"/>
    </xf>
    <xf numFmtId="0" fontId="30" fillId="10" borderId="16" xfId="0" applyFont="1" applyFill="1" applyBorder="1" applyAlignment="1">
      <alignment horizontal="center" vertical="center" wrapText="1"/>
    </xf>
    <xf numFmtId="0" fontId="30" fillId="11" borderId="16" xfId="0" applyFont="1" applyFill="1" applyBorder="1" applyAlignment="1">
      <alignment horizontal="center" vertical="center" wrapText="1"/>
    </xf>
    <xf numFmtId="0" fontId="30" fillId="12" borderId="16" xfId="0" applyFont="1" applyFill="1" applyBorder="1" applyAlignment="1">
      <alignment horizontal="center" vertical="center" wrapText="1"/>
    </xf>
    <xf numFmtId="0" fontId="13" fillId="0" borderId="40" xfId="0" applyFont="1" applyBorder="1" applyAlignment="1">
      <alignment vertical="center" wrapText="1"/>
    </xf>
    <xf numFmtId="0" fontId="13" fillId="0" borderId="50" xfId="0" applyFont="1" applyBorder="1" applyAlignment="1">
      <alignment vertical="center" wrapText="1"/>
    </xf>
    <xf numFmtId="0" fontId="13" fillId="0" borderId="51" xfId="0" applyFont="1" applyBorder="1" applyAlignment="1">
      <alignment horizontal="center" vertical="center" wrapText="1"/>
    </xf>
    <xf numFmtId="0" fontId="13" fillId="0" borderId="41"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2" borderId="0" xfId="0" applyFont="1" applyFill="1"/>
    <xf numFmtId="0" fontId="1" fillId="2" borderId="0" xfId="0" applyFont="1" applyFill="1" applyAlignment="1">
      <alignment horizontal="center" vertical="center"/>
    </xf>
    <xf numFmtId="0" fontId="21" fillId="0" borderId="0" xfId="0" applyFont="1" applyAlignment="1">
      <alignment horizontal="center" vertical="center"/>
    </xf>
    <xf numFmtId="0" fontId="21" fillId="0" borderId="0" xfId="0" applyFont="1" applyAlignment="1">
      <alignment vertical="center"/>
    </xf>
    <xf numFmtId="0" fontId="1" fillId="2" borderId="52" xfId="0" applyFont="1" applyFill="1" applyBorder="1"/>
    <xf numFmtId="0" fontId="1" fillId="2" borderId="53" xfId="0" applyFont="1" applyFill="1" applyBorder="1"/>
    <xf numFmtId="0" fontId="21" fillId="0" borderId="0" xfId="0" applyFont="1" applyAlignment="1">
      <alignment horizontal="center" vertical="center" wrapText="1"/>
    </xf>
    <xf numFmtId="0" fontId="1" fillId="0" borderId="52" xfId="0" applyFont="1" applyBorder="1" applyAlignment="1">
      <alignment vertical="center" wrapText="1"/>
    </xf>
    <xf numFmtId="0" fontId="1" fillId="0" borderId="53" xfId="0" applyFont="1" applyBorder="1" applyAlignment="1">
      <alignment vertical="center" wrapText="1"/>
    </xf>
    <xf numFmtId="0" fontId="1" fillId="0" borderId="7" xfId="0" applyFont="1" applyBorder="1" applyAlignment="1">
      <alignment vertical="center" wrapText="1"/>
    </xf>
    <xf numFmtId="9" fontId="1" fillId="0" borderId="30" xfId="0" applyNumberFormat="1" applyFont="1" applyBorder="1" applyAlignment="1">
      <alignment horizontal="center" vertical="center" wrapText="1"/>
    </xf>
    <xf numFmtId="9" fontId="1" fillId="0" borderId="44" xfId="0" applyNumberFormat="1" applyFont="1" applyBorder="1" applyAlignment="1">
      <alignment horizontal="center" vertical="center" wrapText="1"/>
    </xf>
    <xf numFmtId="0" fontId="31" fillId="0" borderId="0" xfId="0" applyFont="1" applyAlignment="1">
      <alignment vertical="center" wrapText="1"/>
    </xf>
    <xf numFmtId="0" fontId="21" fillId="0" borderId="42"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30" xfId="0" applyFont="1" applyBorder="1" applyAlignment="1">
      <alignment vertical="center" wrapText="1"/>
    </xf>
    <xf numFmtId="0" fontId="32" fillId="0" borderId="30" xfId="0" applyFont="1" applyBorder="1" applyAlignment="1">
      <alignment horizontal="center" vertical="center" wrapText="1" readingOrder="1"/>
    </xf>
    <xf numFmtId="0" fontId="32" fillId="0" borderId="44" xfId="0" applyFont="1" applyBorder="1" applyAlignment="1">
      <alignment horizontal="center" vertical="center" wrapText="1" readingOrder="1"/>
    </xf>
    <xf numFmtId="0" fontId="1" fillId="0" borderId="30" xfId="0" applyFont="1" applyBorder="1" applyAlignment="1">
      <alignment vertical="center" wrapText="1"/>
    </xf>
    <xf numFmtId="0" fontId="1" fillId="0" borderId="30" xfId="0" applyFont="1" applyBorder="1" applyAlignment="1">
      <alignment horizontal="center" vertical="center" wrapText="1" readingOrder="1"/>
    </xf>
    <xf numFmtId="0" fontId="1" fillId="0" borderId="44" xfId="0" applyFont="1" applyBorder="1" applyAlignment="1">
      <alignment horizontal="center" vertical="center" wrapText="1" readingOrder="1"/>
    </xf>
    <xf numFmtId="0" fontId="33" fillId="0" borderId="0" xfId="0" applyFont="1"/>
    <xf numFmtId="0" fontId="1" fillId="0" borderId="16" xfId="0" applyFont="1" applyBorder="1" applyAlignment="1">
      <alignment horizontal="center" vertical="center" wrapText="1"/>
    </xf>
    <xf numFmtId="0" fontId="1" fillId="0" borderId="30" xfId="0" applyFont="1" applyBorder="1" applyAlignment="1">
      <alignment horizontal="justify" vertical="center" wrapText="1"/>
    </xf>
    <xf numFmtId="9" fontId="19" fillId="0" borderId="33" xfId="0" applyNumberFormat="1" applyFont="1" applyBorder="1" applyAlignment="1">
      <alignment horizontal="center" vertical="center" wrapText="1"/>
    </xf>
    <xf numFmtId="0" fontId="1" fillId="0" borderId="0" xfId="0" applyFont="1" applyAlignment="1">
      <alignment horizontal="justify" vertical="center" wrapText="1"/>
    </xf>
    <xf numFmtId="0" fontId="33" fillId="13" borderId="30" xfId="0" applyFont="1" applyFill="1" applyBorder="1" applyAlignment="1">
      <alignment horizontal="center" vertical="center" wrapText="1" readingOrder="1"/>
    </xf>
    <xf numFmtId="0" fontId="1" fillId="14" borderId="44" xfId="0" applyFont="1" applyFill="1" applyBorder="1" applyAlignment="1">
      <alignment horizontal="center" vertical="center" wrapText="1" readingOrder="1"/>
    </xf>
    <xf numFmtId="9" fontId="1" fillId="0" borderId="16" xfId="0" applyNumberFormat="1" applyFont="1" applyBorder="1" applyAlignment="1">
      <alignment horizontal="center" vertical="center" wrapText="1"/>
    </xf>
    <xf numFmtId="0" fontId="33" fillId="0" borderId="0" xfId="0" applyFont="1" applyAlignment="1">
      <alignment horizontal="center" vertical="center"/>
    </xf>
    <xf numFmtId="0" fontId="33" fillId="15" borderId="30" xfId="0" applyFont="1" applyFill="1" applyBorder="1" applyAlignment="1">
      <alignment horizontal="center" vertical="center" wrapText="1" readingOrder="1"/>
    </xf>
    <xf numFmtId="0" fontId="34" fillId="0" borderId="0" xfId="0" applyFont="1" applyAlignment="1">
      <alignment horizontal="right" vertical="center" textRotation="90"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33" fillId="16" borderId="30" xfId="0" applyFont="1" applyFill="1" applyBorder="1" applyAlignment="1">
      <alignment horizontal="center" vertical="center" wrapText="1" readingOrder="1"/>
    </xf>
    <xf numFmtId="0" fontId="32" fillId="0" borderId="50" xfId="0" applyFont="1" applyBorder="1" applyAlignment="1">
      <alignment horizontal="center" vertical="center" wrapText="1" readingOrder="1"/>
    </xf>
    <xf numFmtId="0" fontId="33" fillId="16" borderId="50" xfId="0" applyFont="1" applyFill="1" applyBorder="1" applyAlignment="1">
      <alignment horizontal="center" vertical="center" wrapText="1" readingOrder="1"/>
    </xf>
    <xf numFmtId="0" fontId="33" fillId="15" borderId="50" xfId="0" applyFont="1" applyFill="1" applyBorder="1" applyAlignment="1">
      <alignment horizontal="center" vertical="center" wrapText="1" readingOrder="1"/>
    </xf>
    <xf numFmtId="0" fontId="33" fillId="13" borderId="50" xfId="0" applyFont="1" applyFill="1" applyBorder="1" applyAlignment="1">
      <alignment horizontal="center" vertical="center" wrapText="1" readingOrder="1"/>
    </xf>
    <xf numFmtId="0" fontId="1" fillId="14" borderId="41" xfId="0" applyFont="1" applyFill="1" applyBorder="1" applyAlignment="1">
      <alignment horizontal="center" vertical="center" wrapText="1" readingOrder="1"/>
    </xf>
    <xf numFmtId="9" fontId="1" fillId="0" borderId="40" xfId="0" applyNumberFormat="1" applyFont="1" applyBorder="1" applyAlignment="1">
      <alignment horizontal="center" vertical="center" wrapText="1"/>
    </xf>
    <xf numFmtId="0" fontId="1" fillId="0" borderId="50" xfId="0" applyFont="1" applyBorder="1" applyAlignment="1">
      <alignment horizontal="center" vertical="center" wrapText="1" readingOrder="1"/>
    </xf>
    <xf numFmtId="0" fontId="33" fillId="0" borderId="0" xfId="0" applyFont="1" applyAlignment="1">
      <alignment vertical="center"/>
    </xf>
    <xf numFmtId="0" fontId="1" fillId="14" borderId="30" xfId="0" applyFont="1" applyFill="1" applyBorder="1" applyAlignment="1">
      <alignment horizontal="center" vertical="center" wrapText="1" readingOrder="1"/>
    </xf>
    <xf numFmtId="0" fontId="31" fillId="0" borderId="0" xfId="0" applyFont="1" applyAlignment="1">
      <alignment vertical="center" readingOrder="1"/>
    </xf>
    <xf numFmtId="0" fontId="35" fillId="0" borderId="0" xfId="0" applyFont="1"/>
    <xf numFmtId="0" fontId="1" fillId="0" borderId="0" xfId="0" applyFont="1" applyAlignment="1">
      <alignment vertical="center" readingOrder="1"/>
    </xf>
    <xf numFmtId="0" fontId="1" fillId="0" borderId="0" xfId="0" applyFont="1" applyAlignment="1">
      <alignment vertical="center"/>
    </xf>
    <xf numFmtId="9" fontId="13" fillId="0" borderId="0" xfId="0" applyNumberFormat="1" applyFont="1" applyAlignment="1">
      <alignment horizontal="center" vertical="center" wrapText="1"/>
    </xf>
    <xf numFmtId="0" fontId="15" fillId="2" borderId="0" xfId="0" applyFont="1" applyFill="1" applyAlignment="1">
      <alignment horizontal="center" vertical="center" wrapText="1"/>
    </xf>
    <xf numFmtId="0" fontId="15" fillId="2" borderId="0" xfId="0" applyFont="1" applyFill="1" applyAlignment="1">
      <alignment vertical="center" wrapText="1"/>
    </xf>
    <xf numFmtId="9" fontId="15" fillId="2" borderId="0" xfId="0" applyNumberFormat="1" applyFont="1" applyFill="1" applyAlignment="1">
      <alignment vertical="center" wrapText="1"/>
    </xf>
    <xf numFmtId="9" fontId="15" fillId="0" borderId="0" xfId="0" applyNumberFormat="1" applyFont="1" applyAlignment="1">
      <alignment vertical="center" wrapText="1"/>
    </xf>
    <xf numFmtId="0" fontId="15" fillId="0" borderId="0" xfId="0" applyFont="1" applyAlignment="1">
      <alignment vertical="center" wrapText="1"/>
    </xf>
    <xf numFmtId="0" fontId="26" fillId="0" borderId="29" xfId="0" applyFont="1" applyBorder="1" applyAlignment="1">
      <alignment vertical="center" wrapText="1"/>
    </xf>
    <xf numFmtId="0" fontId="26" fillId="0" borderId="29" xfId="0" applyFont="1" applyBorder="1" applyAlignment="1">
      <alignment horizontal="center" vertical="center" wrapText="1"/>
    </xf>
    <xf numFmtId="9" fontId="26" fillId="0" borderId="29" xfId="0" applyNumberFormat="1" applyFont="1" applyBorder="1" applyAlignment="1">
      <alignment horizontal="center" vertical="center" wrapText="1"/>
    </xf>
    <xf numFmtId="9" fontId="26" fillId="0" borderId="54" xfId="0" applyNumberFormat="1" applyFont="1" applyBorder="1" applyAlignment="1">
      <alignment horizontal="center" vertical="center" wrapText="1"/>
    </xf>
    <xf numFmtId="0" fontId="13" fillId="4" borderId="55" xfId="0" applyFont="1" applyFill="1" applyBorder="1" applyAlignment="1" applyProtection="1">
      <alignment horizontal="left" vertical="center" wrapText="1"/>
      <protection locked="0"/>
    </xf>
    <xf numFmtId="0" fontId="13" fillId="4" borderId="49" xfId="0" applyFont="1" applyFill="1" applyBorder="1" applyAlignment="1" applyProtection="1">
      <alignment horizontal="left" vertical="center" wrapText="1"/>
      <protection locked="0"/>
    </xf>
    <xf numFmtId="0" fontId="13" fillId="0" borderId="30" xfId="0" applyFont="1" applyBorder="1" applyAlignment="1">
      <alignment horizontal="left" vertical="center" wrapText="1"/>
    </xf>
    <xf numFmtId="0" fontId="13" fillId="4" borderId="30" xfId="0" applyFont="1" applyFill="1" applyBorder="1" applyAlignment="1" applyProtection="1">
      <alignment horizontal="left" vertical="center" wrapText="1"/>
      <protection locked="0"/>
    </xf>
    <xf numFmtId="9" fontId="13" fillId="0" borderId="30" xfId="0" applyNumberFormat="1" applyFont="1" applyBorder="1" applyAlignment="1">
      <alignment horizontal="center" vertical="center" wrapText="1"/>
    </xf>
    <xf numFmtId="0" fontId="13" fillId="4" borderId="30" xfId="0" applyFont="1" applyFill="1" applyBorder="1" applyAlignment="1" applyProtection="1">
      <alignment horizontal="center" vertical="center" wrapText="1"/>
      <protection locked="0"/>
    </xf>
    <xf numFmtId="9" fontId="13" fillId="0" borderId="49" xfId="0" applyNumberFormat="1" applyFont="1" applyBorder="1" applyAlignment="1">
      <alignment horizontal="center" vertical="center" wrapText="1"/>
    </xf>
    <xf numFmtId="9" fontId="13" fillId="4" borderId="30" xfId="0" applyNumberFormat="1" applyFont="1" applyFill="1" applyBorder="1" applyAlignment="1" applyProtection="1">
      <alignment horizontal="center" vertical="center" wrapText="1"/>
      <protection locked="0"/>
    </xf>
    <xf numFmtId="0" fontId="13" fillId="4" borderId="32" xfId="0" applyFont="1" applyFill="1" applyBorder="1" applyAlignment="1" applyProtection="1">
      <alignment horizontal="left" vertical="center" wrapText="1"/>
      <protection locked="0"/>
    </xf>
    <xf numFmtId="0" fontId="30" fillId="0" borderId="0" xfId="0" applyFont="1" applyAlignment="1">
      <alignment horizontal="center" vertical="center" wrapText="1"/>
    </xf>
    <xf numFmtId="0" fontId="13" fillId="0" borderId="50" xfId="0" applyFont="1" applyBorder="1" applyAlignment="1">
      <alignment horizontal="center" vertical="center" wrapText="1"/>
    </xf>
    <xf numFmtId="0" fontId="13" fillId="4" borderId="56" xfId="0" applyFont="1" applyFill="1" applyBorder="1" applyAlignment="1" applyProtection="1">
      <alignment horizontal="left" vertical="center" wrapText="1"/>
      <protection locked="0"/>
    </xf>
    <xf numFmtId="0" fontId="13" fillId="4" borderId="50" xfId="0" applyFont="1" applyFill="1" applyBorder="1" applyAlignment="1" applyProtection="1">
      <alignment horizontal="left" vertical="center" wrapText="1"/>
      <protection locked="0"/>
    </xf>
    <xf numFmtId="0" fontId="1" fillId="0" borderId="0" xfId="0" applyFont="1" applyAlignment="1">
      <alignment horizontal="left" vertical="center" wrapText="1"/>
    </xf>
    <xf numFmtId="0" fontId="17" fillId="2" borderId="0" xfId="0" applyFont="1" applyFill="1" applyAlignment="1">
      <alignment vertical="center" wrapText="1"/>
    </xf>
    <xf numFmtId="0" fontId="21" fillId="0" borderId="0" xfId="0" applyFont="1" applyAlignment="1">
      <alignment horizontal="left" vertical="center"/>
    </xf>
    <xf numFmtId="0" fontId="21" fillId="0" borderId="0" xfId="0" applyFont="1" applyAlignment="1">
      <alignment vertical="center" wrapText="1"/>
    </xf>
    <xf numFmtId="9" fontId="1" fillId="0" borderId="33" xfId="0" applyNumberFormat="1" applyFont="1" applyBorder="1" applyAlignment="1">
      <alignment horizontal="center" vertical="center" wrapText="1"/>
    </xf>
    <xf numFmtId="9" fontId="19" fillId="0" borderId="33" xfId="0" applyNumberFormat="1" applyFont="1" applyBorder="1" applyAlignment="1">
      <alignment horizontal="left" vertical="center" wrapText="1"/>
    </xf>
    <xf numFmtId="0" fontId="14" fillId="0" borderId="0" xfId="0" applyFont="1" applyAlignment="1">
      <alignment horizontal="left" vertical="center" wrapText="1"/>
    </xf>
    <xf numFmtId="9" fontId="1" fillId="0" borderId="0" xfId="0" applyNumberFormat="1" applyFont="1" applyAlignment="1">
      <alignment horizontal="center" vertical="center" wrapText="1"/>
    </xf>
    <xf numFmtId="9" fontId="19" fillId="0" borderId="0" xfId="0" applyNumberFormat="1" applyFont="1" applyAlignment="1">
      <alignment horizontal="center" vertical="center" wrapText="1"/>
    </xf>
    <xf numFmtId="9" fontId="19" fillId="0" borderId="0" xfId="0" applyNumberFormat="1" applyFont="1" applyAlignment="1">
      <alignment horizontal="left" vertical="center" wrapText="1"/>
    </xf>
    <xf numFmtId="164" fontId="1" fillId="0" borderId="0" xfId="0" applyNumberFormat="1" applyFont="1" applyAlignment="1">
      <alignment horizontal="center" vertical="center" wrapText="1"/>
    </xf>
    <xf numFmtId="9" fontId="1" fillId="0" borderId="33" xfId="0" applyNumberFormat="1" applyFont="1" applyBorder="1" applyAlignment="1">
      <alignment horizontal="justify" vertical="center" wrapText="1"/>
    </xf>
    <xf numFmtId="0" fontId="1" fillId="4" borderId="30" xfId="0" applyFont="1" applyFill="1" applyBorder="1" applyAlignment="1" applyProtection="1">
      <alignment horizontal="justify" vertical="center" wrapText="1"/>
      <protection locked="0"/>
    </xf>
    <xf numFmtId="164" fontId="1" fillId="4" borderId="30" xfId="0" applyNumberFormat="1" applyFont="1" applyFill="1" applyBorder="1" applyAlignment="1" applyProtection="1">
      <alignment horizontal="justify" vertical="center" wrapText="1"/>
      <protection locked="0"/>
    </xf>
    <xf numFmtId="0" fontId="31" fillId="0" borderId="30" xfId="0" applyFont="1" applyBorder="1" applyAlignment="1">
      <alignment horizontal="left" vertical="center"/>
    </xf>
    <xf numFmtId="0" fontId="33" fillId="0" borderId="0" xfId="0" applyFont="1" applyAlignment="1">
      <alignment horizontal="center" vertical="center" wrapText="1" readingOrder="1"/>
    </xf>
    <xf numFmtId="0" fontId="0" fillId="2" borderId="0" xfId="0" applyFill="1" applyAlignment="1">
      <alignment vertical="top" wrapText="1"/>
    </xf>
    <xf numFmtId="0" fontId="12" fillId="0" borderId="0" xfId="0" applyFont="1"/>
    <xf numFmtId="0" fontId="12" fillId="0" borderId="30" xfId="0" applyFont="1" applyBorder="1"/>
    <xf numFmtId="0" fontId="0" fillId="0" borderId="30" xfId="0" applyBorder="1"/>
    <xf numFmtId="0" fontId="0" fillId="0" borderId="30" xfId="0" applyBorder="1" applyAlignment="1">
      <alignment horizontal="center"/>
    </xf>
    <xf numFmtId="9" fontId="0" fillId="0" borderId="30" xfId="0" applyNumberFormat="1" applyBorder="1" applyAlignment="1">
      <alignment horizontal="center"/>
    </xf>
    <xf numFmtId="0" fontId="0" fillId="0" borderId="0" xfId="0" applyAlignment="1">
      <alignment horizontal="center" vertical="center"/>
    </xf>
    <xf numFmtId="0" fontId="12" fillId="0" borderId="30" xfId="0" applyFont="1" applyBorder="1" applyAlignment="1">
      <alignment horizontal="center" vertical="center"/>
    </xf>
    <xf numFmtId="0" fontId="38" fillId="0" borderId="30" xfId="0" applyFont="1" applyBorder="1" applyAlignment="1">
      <alignment horizontal="center" vertical="center"/>
    </xf>
    <xf numFmtId="164" fontId="0" fillId="0" borderId="0" xfId="0" applyNumberFormat="1" applyAlignment="1">
      <alignment horizontal="right"/>
    </xf>
    <xf numFmtId="0" fontId="17" fillId="0" borderId="30" xfId="0" applyFont="1" applyBorder="1" applyAlignment="1">
      <alignment horizontal="left" vertical="center" wrapText="1"/>
    </xf>
    <xf numFmtId="0" fontId="0" fillId="0" borderId="0" xfId="0" applyAlignment="1">
      <alignment horizontal="center"/>
    </xf>
    <xf numFmtId="164" fontId="12" fillId="17" borderId="30" xfId="0" applyNumberFormat="1" applyFont="1" applyFill="1" applyBorder="1" applyAlignment="1">
      <alignment horizontal="right" vertical="center"/>
    </xf>
    <xf numFmtId="164" fontId="39" fillId="0" borderId="30" xfId="0" applyNumberFormat="1" applyFont="1" applyBorder="1" applyAlignment="1" applyProtection="1">
      <alignment horizontal="right" vertical="center" wrapText="1"/>
      <protection locked="0"/>
    </xf>
    <xf numFmtId="0" fontId="40" fillId="0" borderId="0" xfId="0" applyFont="1"/>
    <xf numFmtId="164" fontId="39" fillId="0" borderId="30" xfId="0" applyNumberFormat="1" applyFont="1" applyBorder="1" applyAlignment="1" applyProtection="1">
      <alignment horizontal="right"/>
      <protection locked="0"/>
    </xf>
    <xf numFmtId="164" fontId="39" fillId="0" borderId="0" xfId="0" applyNumberFormat="1" applyFont="1" applyAlignment="1" applyProtection="1">
      <alignment horizontal="right"/>
      <protection locked="0"/>
    </xf>
    <xf numFmtId="0" fontId="39" fillId="0" borderId="0" xfId="0" applyFont="1" applyProtection="1">
      <protection locked="0"/>
    </xf>
    <xf numFmtId="9" fontId="41" fillId="18" borderId="33" xfId="0" applyNumberFormat="1" applyFont="1" applyFill="1" applyBorder="1" applyAlignment="1">
      <alignment horizontal="center" vertical="center" wrapText="1"/>
    </xf>
    <xf numFmtId="9" fontId="41" fillId="19" borderId="33" xfId="0" applyNumberFormat="1" applyFont="1" applyFill="1" applyBorder="1" applyAlignment="1">
      <alignment horizontal="center" vertical="center" wrapText="1"/>
    </xf>
    <xf numFmtId="9" fontId="41" fillId="20" borderId="33" xfId="0" applyNumberFormat="1" applyFont="1" applyFill="1" applyBorder="1" applyAlignment="1">
      <alignment horizontal="center" vertical="center" wrapText="1"/>
    </xf>
    <xf numFmtId="0" fontId="41" fillId="18" borderId="30" xfId="0" applyFont="1" applyFill="1" applyBorder="1" applyAlignment="1">
      <alignment horizontal="center" vertical="center" wrapText="1"/>
    </xf>
    <xf numFmtId="0" fontId="41" fillId="20" borderId="30" xfId="0" applyFont="1" applyFill="1" applyBorder="1" applyAlignment="1">
      <alignment horizontal="center" vertical="center" wrapText="1"/>
    </xf>
    <xf numFmtId="9" fontId="42" fillId="19" borderId="33" xfId="0" applyNumberFormat="1" applyFont="1" applyFill="1" applyBorder="1" applyAlignment="1">
      <alignment horizontal="left" vertical="center" wrapText="1"/>
    </xf>
    <xf numFmtId="0" fontId="43" fillId="19" borderId="30" xfId="0" applyFont="1" applyFill="1" applyBorder="1" applyAlignment="1">
      <alignment horizontal="justify" vertical="center" wrapText="1"/>
    </xf>
    <xf numFmtId="0" fontId="13" fillId="0" borderId="30" xfId="0" applyFont="1" applyBorder="1" applyAlignment="1">
      <alignment horizontal="center" vertical="center" wrapText="1"/>
    </xf>
    <xf numFmtId="0" fontId="33" fillId="21" borderId="30" xfId="0" applyFont="1" applyFill="1" applyBorder="1" applyAlignment="1">
      <alignment horizontal="center" vertical="center" wrapText="1" readingOrder="1"/>
    </xf>
    <xf numFmtId="0" fontId="1" fillId="22" borderId="44" xfId="0" applyFont="1" applyFill="1" applyBorder="1" applyAlignment="1">
      <alignment horizontal="center" vertical="center" wrapText="1" readingOrder="1"/>
    </xf>
    <xf numFmtId="0" fontId="33" fillId="23" borderId="30" xfId="0" applyFont="1" applyFill="1" applyBorder="1" applyAlignment="1">
      <alignment horizontal="center" vertical="center" wrapText="1" readingOrder="1"/>
    </xf>
    <xf numFmtId="0" fontId="33" fillId="24" borderId="30" xfId="0" applyFont="1" applyFill="1" applyBorder="1" applyAlignment="1">
      <alignment horizontal="center" vertical="center" wrapText="1" readingOrder="1"/>
    </xf>
    <xf numFmtId="0" fontId="33" fillId="24" borderId="50" xfId="0" applyFont="1" applyFill="1" applyBorder="1" applyAlignment="1">
      <alignment horizontal="center" vertical="center" wrapText="1" readingOrder="1"/>
    </xf>
    <xf numFmtId="0" fontId="33" fillId="23" borderId="50" xfId="0" applyFont="1" applyFill="1" applyBorder="1" applyAlignment="1">
      <alignment horizontal="center" vertical="center" wrapText="1" readingOrder="1"/>
    </xf>
    <xf numFmtId="0" fontId="33" fillId="21" borderId="50" xfId="0" applyFont="1" applyFill="1" applyBorder="1" applyAlignment="1">
      <alignment horizontal="center" vertical="center" wrapText="1" readingOrder="1"/>
    </xf>
    <xf numFmtId="0" fontId="1" fillId="22" borderId="41" xfId="0" applyFont="1" applyFill="1" applyBorder="1" applyAlignment="1">
      <alignment horizontal="center" vertical="center" wrapText="1" readingOrder="1"/>
    </xf>
    <xf numFmtId="0" fontId="0" fillId="2" borderId="0" xfId="0" applyFill="1" applyAlignment="1">
      <alignment wrapText="1"/>
    </xf>
    <xf numFmtId="0" fontId="14" fillId="0" borderId="30" xfId="0" applyFont="1" applyBorder="1" applyAlignment="1">
      <alignment horizontal="center" vertical="center" wrapText="1"/>
    </xf>
    <xf numFmtId="0" fontId="20" fillId="0" borderId="30" xfId="0" applyFont="1" applyBorder="1" applyAlignment="1">
      <alignment horizontal="center" wrapText="1"/>
    </xf>
    <xf numFmtId="0" fontId="19" fillId="0" borderId="0" xfId="0" applyFont="1" applyAlignment="1">
      <alignment wrapText="1"/>
    </xf>
    <xf numFmtId="0" fontId="21" fillId="0" borderId="30" xfId="0" applyFont="1" applyBorder="1" applyAlignment="1">
      <alignment horizontal="center" vertical="center" wrapText="1"/>
    </xf>
    <xf numFmtId="0" fontId="17" fillId="4" borderId="30" xfId="0" applyFont="1" applyFill="1" applyBorder="1" applyAlignment="1" applyProtection="1">
      <alignment horizontal="center" vertical="center" wrapText="1"/>
      <protection locked="0"/>
    </xf>
    <xf numFmtId="0" fontId="15" fillId="0" borderId="0" xfId="0" applyFont="1" applyAlignment="1">
      <alignment horizontal="center" vertical="center" wrapText="1"/>
    </xf>
    <xf numFmtId="0" fontId="17" fillId="0" borderId="54" xfId="0" applyFont="1" applyBorder="1" applyAlignment="1">
      <alignment horizontal="justify" vertical="center" wrapText="1"/>
    </xf>
    <xf numFmtId="0" fontId="45" fillId="4" borderId="30" xfId="0" applyFont="1" applyFill="1" applyBorder="1" applyAlignment="1" applyProtection="1">
      <alignment horizontal="left" vertical="center" wrapText="1"/>
      <protection locked="0"/>
    </xf>
    <xf numFmtId="0" fontId="1" fillId="21" borderId="30" xfId="0" applyFont="1" applyFill="1" applyBorder="1" applyAlignment="1">
      <alignment horizontal="center" vertical="center" wrapText="1" readingOrder="1"/>
    </xf>
    <xf numFmtId="0" fontId="1" fillId="23" borderId="30" xfId="0" applyFont="1" applyFill="1" applyBorder="1" applyAlignment="1">
      <alignment horizontal="center" vertical="center" wrapText="1" readingOrder="1"/>
    </xf>
    <xf numFmtId="0" fontId="1" fillId="24" borderId="30" xfId="0" applyFont="1" applyFill="1" applyBorder="1" applyAlignment="1">
      <alignment horizontal="center" vertical="center" wrapText="1" readingOrder="1"/>
    </xf>
    <xf numFmtId="0" fontId="1" fillId="24" borderId="50" xfId="0" applyFont="1" applyFill="1" applyBorder="1" applyAlignment="1">
      <alignment horizontal="center" vertical="center" wrapText="1" readingOrder="1"/>
    </xf>
    <xf numFmtId="0" fontId="1" fillId="23" borderId="50" xfId="0" applyFont="1" applyFill="1" applyBorder="1" applyAlignment="1">
      <alignment horizontal="center" vertical="center" wrapText="1" readingOrder="1"/>
    </xf>
    <xf numFmtId="0" fontId="1" fillId="21" borderId="50" xfId="0" applyFont="1" applyFill="1" applyBorder="1" applyAlignment="1">
      <alignment horizontal="center" vertical="center" wrapText="1" readingOrder="1"/>
    </xf>
    <xf numFmtId="0" fontId="43" fillId="25" borderId="30" xfId="0" applyFont="1" applyFill="1" applyBorder="1" applyAlignment="1">
      <alignment horizontal="justify" vertical="center" wrapText="1"/>
    </xf>
    <xf numFmtId="0" fontId="14" fillId="0" borderId="19" xfId="0" applyFont="1" applyBorder="1" applyAlignment="1">
      <alignment horizontal="center" vertical="center" wrapText="1"/>
    </xf>
    <xf numFmtId="0" fontId="21" fillId="0" borderId="0" xfId="0" applyFont="1" applyAlignment="1">
      <alignment horizontal="left" vertical="center" wrapText="1"/>
    </xf>
    <xf numFmtId="0" fontId="27" fillId="0" borderId="0" xfId="0" applyFont="1" applyAlignment="1">
      <alignment horizontal="center" vertical="center"/>
    </xf>
    <xf numFmtId="0" fontId="26" fillId="0" borderId="35" xfId="0" applyFont="1" applyBorder="1" applyAlignment="1">
      <alignment horizontal="center" vertical="center" wrapText="1"/>
    </xf>
    <xf numFmtId="0" fontId="46" fillId="0" borderId="32" xfId="0" applyFont="1" applyBorder="1" applyAlignment="1" applyProtection="1">
      <alignment vertical="center"/>
      <protection locked="0"/>
    </xf>
    <xf numFmtId="0" fontId="14" fillId="0" borderId="31" xfId="0" applyFont="1" applyBorder="1" applyAlignment="1">
      <alignment vertical="center"/>
    </xf>
    <xf numFmtId="0" fontId="1" fillId="4" borderId="33" xfId="0" applyFont="1" applyFill="1" applyBorder="1" applyAlignment="1" applyProtection="1">
      <alignment horizontal="justify" vertical="center" wrapText="1"/>
      <protection locked="0"/>
    </xf>
    <xf numFmtId="0" fontId="21" fillId="0" borderId="32" xfId="0" applyFont="1" applyBorder="1" applyAlignment="1">
      <alignment horizontal="center" vertical="center" wrapText="1"/>
    </xf>
    <xf numFmtId="164" fontId="1" fillId="4" borderId="33" xfId="0" applyNumberFormat="1" applyFont="1" applyFill="1" applyBorder="1" applyAlignment="1" applyProtection="1">
      <alignment horizontal="justify" vertical="center" wrapText="1"/>
      <protection locked="0"/>
    </xf>
    <xf numFmtId="0" fontId="1" fillId="0" borderId="33" xfId="0" applyFont="1" applyBorder="1" applyAlignment="1">
      <alignment vertical="center" wrapText="1"/>
    </xf>
    <xf numFmtId="0" fontId="46" fillId="0" borderId="30" xfId="0" applyFont="1" applyBorder="1" applyAlignment="1" applyProtection="1">
      <alignment vertical="center"/>
      <protection locked="0"/>
    </xf>
    <xf numFmtId="0" fontId="14" fillId="0" borderId="0" xfId="0" applyFont="1" applyAlignment="1">
      <alignment vertical="center"/>
    </xf>
    <xf numFmtId="0" fontId="14" fillId="0" borderId="30" xfId="0" applyFont="1" applyBorder="1" applyAlignment="1">
      <alignment vertical="center"/>
    </xf>
    <xf numFmtId="0" fontId="26" fillId="0" borderId="33" xfId="0" applyFont="1" applyBorder="1" applyAlignment="1">
      <alignment horizontal="center" vertical="center" wrapText="1"/>
    </xf>
    <xf numFmtId="164" fontId="14" fillId="0" borderId="36" xfId="0" applyNumberFormat="1" applyFont="1" applyBorder="1" applyAlignment="1" applyProtection="1">
      <alignment horizontal="center" vertical="center" wrapText="1"/>
      <protection locked="0"/>
    </xf>
    <xf numFmtId="0" fontId="14" fillId="0" borderId="29" xfId="0" applyFont="1" applyBorder="1" applyAlignment="1">
      <alignment horizontal="center" vertical="center" wrapText="1"/>
    </xf>
    <xf numFmtId="0" fontId="50" fillId="0" borderId="0" xfId="0" applyFont="1" applyAlignment="1">
      <alignment horizontal="left" vertical="center" wrapText="1"/>
    </xf>
    <xf numFmtId="0" fontId="50" fillId="0" borderId="30" xfId="0" applyFont="1" applyBorder="1" applyAlignment="1">
      <alignment vertical="center" wrapText="1"/>
    </xf>
    <xf numFmtId="0" fontId="50" fillId="0" borderId="30" xfId="0" applyFont="1" applyBorder="1" applyAlignment="1">
      <alignment horizontal="left" vertical="center" wrapText="1"/>
    </xf>
    <xf numFmtId="0" fontId="46" fillId="0" borderId="0" xfId="0" applyFont="1" applyAlignment="1" applyProtection="1">
      <alignment vertical="center"/>
      <protection locked="0"/>
    </xf>
    <xf numFmtId="0" fontId="47" fillId="0" borderId="58" xfId="0" applyFont="1" applyBorder="1" applyAlignment="1">
      <alignment horizontal="center" vertical="center" wrapText="1"/>
    </xf>
    <xf numFmtId="0" fontId="47" fillId="0" borderId="0" xfId="0" applyFont="1" applyAlignment="1">
      <alignment horizontal="center" vertical="center" wrapText="1"/>
    </xf>
    <xf numFmtId="0" fontId="47" fillId="0" borderId="0" xfId="0" applyFont="1" applyAlignment="1">
      <alignment vertical="center" wrapText="1"/>
    </xf>
    <xf numFmtId="164" fontId="14" fillId="0" borderId="35" xfId="0" applyNumberFormat="1" applyFont="1" applyBorder="1" applyAlignment="1" applyProtection="1">
      <alignment horizontal="center" vertical="center" wrapText="1"/>
      <protection locked="0"/>
    </xf>
    <xf numFmtId="164" fontId="17" fillId="0" borderId="35" xfId="0" applyNumberFormat="1" applyFont="1" applyBorder="1" applyAlignment="1" applyProtection="1">
      <alignment horizontal="center" vertical="center" wrapText="1"/>
      <protection locked="0"/>
    </xf>
    <xf numFmtId="0" fontId="27" fillId="0" borderId="0" xfId="0" applyFont="1" applyAlignment="1">
      <alignment vertical="center"/>
    </xf>
    <xf numFmtId="0" fontId="26" fillId="2" borderId="0" xfId="0" applyFont="1" applyFill="1" applyAlignment="1">
      <alignment vertical="center" wrapText="1"/>
    </xf>
    <xf numFmtId="0" fontId="14" fillId="0" borderId="29" xfId="0" applyFont="1" applyBorder="1" applyAlignment="1">
      <alignment vertical="center"/>
    </xf>
    <xf numFmtId="0" fontId="14" fillId="0" borderId="69" xfId="0" applyFont="1" applyBorder="1" applyAlignment="1">
      <alignment vertical="center"/>
    </xf>
    <xf numFmtId="0" fontId="50" fillId="0" borderId="32" xfId="0" applyFont="1" applyBorder="1" applyAlignment="1">
      <alignment vertical="center" wrapText="1"/>
    </xf>
    <xf numFmtId="0" fontId="50" fillId="0" borderId="32" xfId="0" applyFont="1" applyBorder="1" applyAlignment="1">
      <alignment horizontal="left" vertical="center" wrapText="1"/>
    </xf>
    <xf numFmtId="0" fontId="14" fillId="32" borderId="30" xfId="0" applyFont="1" applyFill="1" applyBorder="1" applyAlignment="1">
      <alignment vertical="center" wrapText="1"/>
    </xf>
    <xf numFmtId="0" fontId="52" fillId="0" borderId="0" xfId="0" applyFont="1" applyAlignment="1" applyProtection="1">
      <alignment vertical="center"/>
      <protection locked="0"/>
    </xf>
    <xf numFmtId="0" fontId="52" fillId="0" borderId="30" xfId="0" applyFont="1" applyBorder="1" applyAlignment="1" applyProtection="1">
      <alignment vertical="center"/>
      <protection locked="0"/>
    </xf>
    <xf numFmtId="0" fontId="15" fillId="0" borderId="0" xfId="0" applyFont="1"/>
    <xf numFmtId="0" fontId="14" fillId="31" borderId="30" xfId="0" applyFont="1" applyFill="1" applyBorder="1" applyAlignment="1">
      <alignment horizontal="center" vertical="center" wrapText="1"/>
    </xf>
    <xf numFmtId="0" fontId="21" fillId="31" borderId="30" xfId="0" applyFont="1" applyFill="1" applyBorder="1" applyAlignment="1">
      <alignment horizontal="center" vertical="center" wrapText="1"/>
    </xf>
    <xf numFmtId="0" fontId="51" fillId="0" borderId="32" xfId="0" applyFont="1" applyBorder="1"/>
    <xf numFmtId="0" fontId="50" fillId="32" borderId="30" xfId="0" applyFont="1" applyFill="1" applyBorder="1" applyAlignment="1">
      <alignment vertical="center" wrapText="1"/>
    </xf>
    <xf numFmtId="0" fontId="50" fillId="32" borderId="30" xfId="0" applyFont="1" applyFill="1" applyBorder="1" applyAlignment="1">
      <alignment horizontal="center" vertical="center" wrapText="1"/>
    </xf>
    <xf numFmtId="0" fontId="50" fillId="32" borderId="33" xfId="0" applyFont="1" applyFill="1" applyBorder="1" applyAlignment="1">
      <alignment vertical="center" wrapText="1"/>
    </xf>
    <xf numFmtId="0" fontId="50" fillId="32" borderId="33" xfId="0" applyFont="1" applyFill="1" applyBorder="1" applyAlignment="1">
      <alignment horizontal="center" vertical="center" wrapText="1"/>
    </xf>
    <xf numFmtId="0" fontId="43" fillId="2" borderId="0" xfId="0" applyFont="1" applyFill="1"/>
    <xf numFmtId="0" fontId="57" fillId="0" borderId="0" xfId="0" applyFont="1" applyAlignment="1">
      <alignment vertical="center"/>
    </xf>
    <xf numFmtId="0" fontId="57" fillId="0" borderId="0" xfId="0" applyFont="1" applyAlignment="1">
      <alignment horizontal="center" vertical="center"/>
    </xf>
    <xf numFmtId="0" fontId="43" fillId="2" borderId="0" xfId="0" applyFont="1" applyFill="1" applyAlignment="1">
      <alignment horizontal="center" vertical="center" wrapText="1"/>
    </xf>
    <xf numFmtId="0" fontId="58" fillId="0" borderId="0" xfId="0" applyFont="1" applyAlignment="1">
      <alignment vertical="center" wrapText="1"/>
    </xf>
    <xf numFmtId="0" fontId="50" fillId="0" borderId="0" xfId="0" applyFont="1" applyAlignment="1">
      <alignment vertical="center" wrapText="1"/>
    </xf>
    <xf numFmtId="0" fontId="50" fillId="0" borderId="0" xfId="0" applyFont="1" applyAlignment="1">
      <alignment horizontal="center" vertical="center" wrapText="1"/>
    </xf>
    <xf numFmtId="9" fontId="1" fillId="0" borderId="42" xfId="0" applyNumberFormat="1" applyFont="1" applyBorder="1" applyAlignment="1">
      <alignment horizontal="center" vertical="center" wrapText="1"/>
    </xf>
    <xf numFmtId="0" fontId="1" fillId="0" borderId="33" xfId="0" applyFont="1" applyBorder="1" applyAlignment="1">
      <alignment horizontal="center" vertical="center" wrapText="1" readingOrder="1"/>
    </xf>
    <xf numFmtId="0" fontId="21" fillId="29" borderId="30" xfId="0" applyFont="1" applyFill="1" applyBorder="1" applyAlignment="1">
      <alignment horizontal="center" vertical="center" wrapText="1"/>
    </xf>
    <xf numFmtId="164" fontId="21" fillId="29" borderId="30" xfId="0" applyNumberFormat="1" applyFont="1" applyFill="1" applyBorder="1" applyAlignment="1">
      <alignment horizontal="center" vertical="center" wrapText="1"/>
    </xf>
    <xf numFmtId="0" fontId="21" fillId="28" borderId="30" xfId="0" applyFont="1" applyFill="1" applyBorder="1" applyAlignment="1">
      <alignment horizontal="center" vertical="center" wrapText="1"/>
    </xf>
    <xf numFmtId="0" fontId="21" fillId="26" borderId="30" xfId="0" applyFont="1" applyFill="1" applyBorder="1" applyAlignment="1">
      <alignment horizontal="center" vertical="center" wrapText="1"/>
    </xf>
    <xf numFmtId="0" fontId="21" fillId="27" borderId="30" xfId="0" applyFont="1" applyFill="1" applyBorder="1" applyAlignment="1">
      <alignment horizontal="center" vertical="center" wrapText="1"/>
    </xf>
    <xf numFmtId="0" fontId="21" fillId="31" borderId="31" xfId="0" applyFont="1" applyFill="1" applyBorder="1" applyAlignment="1">
      <alignment horizontal="center" vertical="center" wrapText="1"/>
    </xf>
    <xf numFmtId="0" fontId="9" fillId="2" borderId="15" xfId="0" applyFont="1" applyFill="1" applyBorder="1" applyAlignment="1">
      <alignment horizontal="justify" vertical="center" wrapText="1"/>
    </xf>
    <xf numFmtId="0" fontId="0" fillId="0" borderId="68" xfId="0" applyBorder="1"/>
    <xf numFmtId="0" fontId="8" fillId="2" borderId="23" xfId="0" applyFont="1" applyFill="1" applyBorder="1" applyAlignment="1">
      <alignment horizontal="left" vertical="center" wrapText="1"/>
    </xf>
    <xf numFmtId="0" fontId="0" fillId="0" borderId="23" xfId="0" applyBorder="1"/>
    <xf numFmtId="0" fontId="9" fillId="2" borderId="13" xfId="0" applyFont="1" applyFill="1" applyBorder="1" applyAlignment="1">
      <alignment horizontal="justify" vertical="center" wrapText="1"/>
    </xf>
    <xf numFmtId="0" fontId="0" fillId="0" borderId="67" xfId="0" applyBorder="1"/>
    <xf numFmtId="0" fontId="8" fillId="2" borderId="14" xfId="0" applyFont="1" applyFill="1" applyBorder="1" applyAlignment="1">
      <alignment horizontal="left" vertical="center" wrapText="1"/>
    </xf>
    <xf numFmtId="0" fontId="8" fillId="2" borderId="22" xfId="0" applyFont="1" applyFill="1" applyBorder="1" applyAlignment="1">
      <alignment horizontal="left" vertical="top" wrapText="1" readingOrder="1"/>
    </xf>
    <xf numFmtId="0" fontId="0" fillId="0" borderId="22" xfId="0" applyBorder="1"/>
    <xf numFmtId="0" fontId="8" fillId="5" borderId="21" xfId="0" applyFont="1" applyFill="1" applyBorder="1" applyAlignment="1">
      <alignment horizontal="center" vertical="center" wrapText="1"/>
    </xf>
    <xf numFmtId="0" fontId="0" fillId="0" borderId="21" xfId="0" applyBorder="1"/>
    <xf numFmtId="0" fontId="4" fillId="3" borderId="1" xfId="0" applyFont="1" applyFill="1" applyBorder="1" applyAlignment="1">
      <alignment horizontal="center" vertical="center" wrapText="1"/>
    </xf>
    <xf numFmtId="0" fontId="0" fillId="0" borderId="63" xfId="0" applyBorder="1"/>
    <xf numFmtId="0" fontId="0" fillId="0" borderId="64" xfId="0" applyBorder="1"/>
    <xf numFmtId="0" fontId="12" fillId="2" borderId="30" xfId="0" applyFont="1" applyFill="1" applyBorder="1" applyAlignment="1">
      <alignment horizontal="left" vertical="top" wrapText="1"/>
    </xf>
    <xf numFmtId="0" fontId="0" fillId="0" borderId="32" xfId="0" applyBorder="1"/>
    <xf numFmtId="0" fontId="7" fillId="4" borderId="6" xfId="0" applyFont="1" applyFill="1" applyBorder="1" applyAlignment="1">
      <alignment horizontal="left" vertical="top" wrapText="1"/>
    </xf>
    <xf numFmtId="0" fontId="0" fillId="0" borderId="3" xfId="0" applyBorder="1"/>
    <xf numFmtId="0" fontId="0" fillId="0" borderId="4" xfId="0" applyBorder="1"/>
    <xf numFmtId="0" fontId="8" fillId="5" borderId="11" xfId="0" applyFont="1" applyFill="1" applyBorder="1" applyAlignment="1">
      <alignment horizontal="center" vertical="center" wrapText="1"/>
    </xf>
    <xf numFmtId="0" fontId="0" fillId="0" borderId="66" xfId="0" applyBorder="1"/>
    <xf numFmtId="0" fontId="5" fillId="0" borderId="5" xfId="0" applyFont="1" applyBorder="1" applyAlignment="1">
      <alignment horizontal="left" vertical="center" wrapText="1"/>
    </xf>
    <xf numFmtId="0" fontId="0" fillId="2" borderId="0" xfId="0" applyFill="1" applyAlignment="1">
      <alignment wrapText="1"/>
    </xf>
    <xf numFmtId="0" fontId="0" fillId="0" borderId="8" xfId="0" applyBorder="1"/>
    <xf numFmtId="0" fontId="0" fillId="0" borderId="65" xfId="0" applyBorder="1"/>
    <xf numFmtId="0" fontId="0" fillId="0" borderId="35" xfId="0" applyBorder="1"/>
    <xf numFmtId="0" fontId="0" fillId="0" borderId="60" xfId="0" applyBorder="1"/>
    <xf numFmtId="0" fontId="8" fillId="2" borderId="24" xfId="0" applyFont="1" applyFill="1" applyBorder="1" applyAlignment="1">
      <alignment horizontal="left" vertical="center" wrapText="1"/>
    </xf>
    <xf numFmtId="0" fontId="0" fillId="0" borderId="70" xfId="0" applyBorder="1"/>
    <xf numFmtId="0" fontId="6" fillId="2" borderId="6" xfId="0" applyFont="1" applyFill="1" applyBorder="1" applyAlignment="1">
      <alignment horizontal="left" vertical="top" wrapText="1"/>
    </xf>
    <xf numFmtId="0" fontId="8" fillId="5" borderId="10" xfId="0" applyFont="1" applyFill="1" applyBorder="1" applyAlignment="1">
      <alignment horizontal="center" vertical="center" wrapText="1"/>
    </xf>
    <xf numFmtId="0" fontId="6" fillId="2" borderId="9" xfId="0" applyFont="1" applyFill="1" applyBorder="1" applyAlignment="1">
      <alignment horizontal="left" vertical="top" wrapText="1"/>
    </xf>
    <xf numFmtId="0" fontId="0" fillId="0" borderId="19" xfId="0" applyBorder="1"/>
    <xf numFmtId="0" fontId="0" fillId="0" borderId="20" xfId="0" applyBorder="1"/>
    <xf numFmtId="0" fontId="7" fillId="2" borderId="5" xfId="0" applyFont="1" applyFill="1" applyBorder="1" applyAlignment="1">
      <alignment horizontal="justify" vertical="center" wrapText="1"/>
    </xf>
    <xf numFmtId="0" fontId="6" fillId="2" borderId="16" xfId="0" applyFont="1" applyFill="1" applyBorder="1" applyAlignment="1">
      <alignment horizontal="left" vertical="top" wrapText="1"/>
    </xf>
    <xf numFmtId="0" fontId="9" fillId="2" borderId="25" xfId="0" applyFont="1" applyFill="1" applyBorder="1" applyAlignment="1">
      <alignment horizontal="justify" vertical="center" wrapText="1"/>
    </xf>
    <xf numFmtId="0" fontId="0" fillId="0" borderId="71" xfId="0" applyBorder="1"/>
    <xf numFmtId="0" fontId="8" fillId="3" borderId="10" xfId="0" applyFont="1" applyFill="1" applyBorder="1" applyAlignment="1">
      <alignment horizontal="center" vertical="center" wrapText="1"/>
    </xf>
    <xf numFmtId="0" fontId="7" fillId="2" borderId="6" xfId="0" applyFont="1" applyFill="1" applyBorder="1" applyAlignment="1">
      <alignment horizontal="left" vertical="top" wrapText="1"/>
    </xf>
    <xf numFmtId="0" fontId="8" fillId="2" borderId="12" xfId="0" applyFont="1" applyFill="1" applyBorder="1" applyAlignment="1">
      <alignment horizontal="left" vertical="top" wrapText="1" readingOrder="1"/>
    </xf>
    <xf numFmtId="0" fontId="8" fillId="3" borderId="11" xfId="0" applyFont="1" applyFill="1" applyBorder="1" applyAlignment="1">
      <alignment horizontal="center" vertical="center" wrapText="1"/>
    </xf>
    <xf numFmtId="164" fontId="12" fillId="2" borderId="30" xfId="0" applyNumberFormat="1" applyFont="1" applyFill="1" applyBorder="1" applyAlignment="1">
      <alignment horizontal="left" wrapText="1"/>
    </xf>
    <xf numFmtId="0" fontId="7" fillId="0" borderId="9" xfId="0" applyFont="1" applyBorder="1" applyAlignment="1">
      <alignment horizontal="center" vertical="top" wrapText="1"/>
    </xf>
    <xf numFmtId="0" fontId="6" fillId="2" borderId="17" xfId="0" applyFont="1" applyFill="1" applyBorder="1" applyAlignment="1">
      <alignment horizontal="left" vertical="top" wrapText="1"/>
    </xf>
    <xf numFmtId="0" fontId="14" fillId="0" borderId="30" xfId="0" applyFont="1" applyBorder="1" applyAlignment="1">
      <alignment horizontal="center" vertical="center" wrapText="1"/>
    </xf>
    <xf numFmtId="0" fontId="0" fillId="0" borderId="33" xfId="0" applyBorder="1"/>
    <xf numFmtId="0" fontId="50" fillId="0" borderId="31" xfId="0" applyFont="1" applyBorder="1" applyAlignment="1">
      <alignment horizontal="left" vertical="center" wrapText="1"/>
    </xf>
    <xf numFmtId="0" fontId="50" fillId="0" borderId="19" xfId="0" applyFont="1" applyBorder="1" applyAlignment="1">
      <alignment horizontal="left" vertical="center" wrapText="1"/>
    </xf>
    <xf numFmtId="0" fontId="50" fillId="0" borderId="32" xfId="0" applyFont="1" applyBorder="1" applyAlignment="1">
      <alignment horizontal="left" vertical="center" wrapText="1"/>
    </xf>
    <xf numFmtId="0" fontId="14" fillId="31" borderId="31" xfId="0" applyFont="1" applyFill="1" applyBorder="1" applyAlignment="1">
      <alignment horizontal="center" vertical="center" wrapText="1"/>
    </xf>
    <xf numFmtId="0" fontId="14" fillId="31" borderId="19" xfId="0" applyFont="1" applyFill="1" applyBorder="1" applyAlignment="1">
      <alignment horizontal="center" vertical="center" wrapText="1"/>
    </xf>
    <xf numFmtId="0" fontId="14" fillId="31" borderId="32" xfId="0" applyFont="1" applyFill="1" applyBorder="1" applyAlignment="1">
      <alignment horizontal="center" vertical="center" wrapText="1"/>
    </xf>
    <xf numFmtId="0" fontId="55" fillId="0" borderId="30" xfId="0" applyFont="1" applyBorder="1" applyAlignment="1" applyProtection="1">
      <alignment horizontal="center" vertical="center"/>
      <protection locked="0"/>
    </xf>
    <xf numFmtId="0" fontId="56" fillId="0" borderId="30" xfId="0" applyFont="1" applyBorder="1" applyAlignment="1" applyProtection="1">
      <alignment horizontal="center" vertical="center" wrapText="1"/>
      <protection locked="0"/>
    </xf>
    <xf numFmtId="0" fontId="50" fillId="0" borderId="30" xfId="0" applyFont="1" applyBorder="1" applyAlignment="1">
      <alignment horizontal="left" vertical="center" wrapText="1"/>
    </xf>
    <xf numFmtId="0" fontId="52" fillId="0" borderId="31" xfId="0" applyFont="1" applyBorder="1" applyAlignment="1" applyProtection="1">
      <alignment horizontal="left" vertical="center"/>
      <protection locked="0"/>
    </xf>
    <xf numFmtId="0" fontId="52" fillId="0" borderId="32" xfId="0" applyFont="1" applyBorder="1" applyAlignment="1" applyProtection="1">
      <alignment horizontal="left" vertical="center"/>
      <protection locked="0"/>
    </xf>
    <xf numFmtId="0" fontId="50" fillId="0" borderId="31" xfId="0" applyFont="1" applyBorder="1" applyAlignment="1">
      <alignment horizontal="center" vertical="center"/>
    </xf>
    <xf numFmtId="0" fontId="51" fillId="0" borderId="19" xfId="0" applyFont="1" applyBorder="1"/>
    <xf numFmtId="0" fontId="24" fillId="0" borderId="30" xfId="0" applyFont="1" applyBorder="1" applyAlignment="1">
      <alignment horizontal="center" vertical="center" wrapText="1"/>
    </xf>
    <xf numFmtId="0" fontId="0" fillId="0" borderId="37" xfId="0" applyBorder="1"/>
    <xf numFmtId="0" fontId="20" fillId="0" borderId="30" xfId="0" applyFont="1" applyBorder="1" applyAlignment="1">
      <alignment horizontal="center" wrapText="1"/>
    </xf>
    <xf numFmtId="0" fontId="20" fillId="0" borderId="35" xfId="0" applyFont="1" applyBorder="1" applyAlignment="1">
      <alignment horizontal="center" wrapText="1"/>
    </xf>
    <xf numFmtId="0" fontId="19" fillId="0" borderId="0" xfId="0" applyFont="1" applyAlignment="1">
      <alignment horizontal="center" wrapText="1"/>
    </xf>
    <xf numFmtId="0" fontId="19" fillId="0" borderId="0" xfId="0" applyFont="1" applyAlignment="1">
      <alignment wrapText="1"/>
    </xf>
    <xf numFmtId="0" fontId="25" fillId="6" borderId="45" xfId="0" applyFont="1" applyFill="1" applyBorder="1" applyAlignment="1">
      <alignment horizontal="center" vertical="center" wrapText="1"/>
    </xf>
    <xf numFmtId="0" fontId="0" fillId="0" borderId="46" xfId="0" applyBorder="1"/>
    <xf numFmtId="0" fontId="24" fillId="7" borderId="30" xfId="0" applyFont="1" applyFill="1" applyBorder="1" applyAlignment="1">
      <alignment horizontal="center" vertical="center" wrapText="1"/>
    </xf>
    <xf numFmtId="0" fontId="13" fillId="0" borderId="30" xfId="0" applyFont="1" applyBorder="1" applyAlignment="1">
      <alignment horizontal="center" vertical="center" wrapText="1"/>
    </xf>
    <xf numFmtId="0" fontId="53" fillId="0" borderId="58" xfId="0" applyFont="1" applyBorder="1" applyAlignment="1" applyProtection="1">
      <alignment horizontal="center" vertical="center"/>
      <protection locked="0"/>
    </xf>
    <xf numFmtId="0" fontId="53" fillId="0" borderId="0" xfId="0" applyFont="1" applyAlignment="1" applyProtection="1">
      <alignment horizontal="center" vertical="center"/>
      <protection locked="0"/>
    </xf>
    <xf numFmtId="0" fontId="53" fillId="0" borderId="74" xfId="0" applyFont="1" applyBorder="1" applyAlignment="1" applyProtection="1">
      <alignment horizontal="center" vertical="center"/>
      <protection locked="0"/>
    </xf>
    <xf numFmtId="0" fontId="53" fillId="0" borderId="34" xfId="0" applyFont="1" applyBorder="1" applyAlignment="1" applyProtection="1">
      <alignment horizontal="center" vertical="center"/>
      <protection locked="0"/>
    </xf>
    <xf numFmtId="0" fontId="53" fillId="0" borderId="35" xfId="0" applyFont="1" applyBorder="1" applyAlignment="1" applyProtection="1">
      <alignment horizontal="center" vertical="center"/>
      <protection locked="0"/>
    </xf>
    <xf numFmtId="0" fontId="53" fillId="0" borderId="36" xfId="0" applyFont="1" applyBorder="1" applyAlignment="1" applyProtection="1">
      <alignment horizontal="center" vertical="center"/>
      <protection locked="0"/>
    </xf>
    <xf numFmtId="0" fontId="28" fillId="31" borderId="1" xfId="0" applyFont="1" applyFill="1" applyBorder="1" applyAlignment="1">
      <alignment horizontal="center" vertical="center" wrapText="1"/>
    </xf>
    <xf numFmtId="0" fontId="0" fillId="31" borderId="63" xfId="0" applyFill="1" applyBorder="1"/>
    <xf numFmtId="0" fontId="0" fillId="31" borderId="64" xfId="0" applyFill="1" applyBorder="1"/>
    <xf numFmtId="0" fontId="26" fillId="0" borderId="61" xfId="0" applyFont="1" applyBorder="1" applyAlignment="1">
      <alignment horizontal="center" vertical="center" wrapText="1"/>
    </xf>
    <xf numFmtId="0" fontId="0" fillId="0" borderId="27" xfId="0" applyBorder="1"/>
    <xf numFmtId="0" fontId="0" fillId="0" borderId="28" xfId="0" applyBorder="1"/>
    <xf numFmtId="0" fontId="28" fillId="31" borderId="38" xfId="0" applyFont="1" applyFill="1" applyBorder="1" applyAlignment="1">
      <alignment horizontal="center" vertical="center" wrapText="1"/>
    </xf>
    <xf numFmtId="0" fontId="0" fillId="31" borderId="55" xfId="0" applyFill="1" applyBorder="1"/>
    <xf numFmtId="0" fontId="14" fillId="0" borderId="58" xfId="0" applyFont="1" applyBorder="1" applyAlignment="1">
      <alignment horizontal="center" vertical="center"/>
    </xf>
    <xf numFmtId="0" fontId="14" fillId="0" borderId="0" xfId="0" applyFont="1" applyAlignment="1">
      <alignment horizontal="center" vertical="center"/>
    </xf>
    <xf numFmtId="0" fontId="14" fillId="0" borderId="31" xfId="0" applyFont="1" applyBorder="1" applyAlignment="1">
      <alignment horizontal="left" vertical="center" wrapText="1"/>
    </xf>
    <xf numFmtId="0" fontId="14" fillId="0" borderId="19" xfId="0" applyFont="1" applyBorder="1" applyAlignment="1">
      <alignment horizontal="left" vertical="center" wrapText="1"/>
    </xf>
    <xf numFmtId="0" fontId="14" fillId="0" borderId="32" xfId="0" applyFont="1" applyBorder="1" applyAlignment="1">
      <alignment horizontal="left" vertical="center" wrapText="1"/>
    </xf>
    <xf numFmtId="0" fontId="14" fillId="0" borderId="30" xfId="0" applyFont="1" applyBorder="1" applyAlignment="1">
      <alignment horizontal="left" vertical="center" wrapText="1"/>
    </xf>
    <xf numFmtId="0" fontId="14" fillId="31" borderId="30" xfId="0" applyFont="1" applyFill="1" applyBorder="1" applyAlignment="1">
      <alignment horizontal="center" vertical="center" wrapText="1"/>
    </xf>
    <xf numFmtId="0" fontId="14" fillId="0" borderId="34"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6"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20" xfId="0" applyFont="1" applyBorder="1" applyAlignment="1">
      <alignment horizontal="center" vertical="center" wrapText="1"/>
    </xf>
    <xf numFmtId="0" fontId="50" fillId="0" borderId="0" xfId="0" applyFont="1" applyAlignment="1">
      <alignment horizontal="center" vertical="center"/>
    </xf>
    <xf numFmtId="0" fontId="17" fillId="2" borderId="0" xfId="0" applyFont="1" applyFill="1" applyAlignment="1">
      <alignment horizontal="left" vertical="center" wrapText="1"/>
    </xf>
    <xf numFmtId="0" fontId="0" fillId="0" borderId="0" xfId="0"/>
    <xf numFmtId="0" fontId="21" fillId="0" borderId="18" xfId="0" applyFont="1" applyBorder="1" applyAlignment="1">
      <alignment horizontal="center" vertical="center" textRotation="90" wrapText="1"/>
    </xf>
    <xf numFmtId="0" fontId="0" fillId="0" borderId="7" xfId="0" applyBorder="1"/>
    <xf numFmtId="0" fontId="21" fillId="31" borderId="52" xfId="0" applyFont="1" applyFill="1" applyBorder="1" applyAlignment="1">
      <alignment horizontal="center" vertical="center" wrapText="1"/>
    </xf>
    <xf numFmtId="0" fontId="21" fillId="31" borderId="53" xfId="0" applyFont="1" applyFill="1" applyBorder="1" applyAlignment="1">
      <alignment horizontal="center" vertical="center" wrapText="1"/>
    </xf>
    <xf numFmtId="0" fontId="21" fillId="31" borderId="81" xfId="0" applyFont="1" applyFill="1" applyBorder="1" applyAlignment="1">
      <alignment horizontal="center" vertical="center" wrapText="1"/>
    </xf>
    <xf numFmtId="0" fontId="50" fillId="0" borderId="31" xfId="0" applyFont="1" applyBorder="1" applyAlignment="1">
      <alignment horizontal="center" vertical="center" wrapText="1"/>
    </xf>
    <xf numFmtId="0" fontId="50" fillId="0" borderId="19" xfId="0" applyFont="1" applyBorder="1" applyAlignment="1">
      <alignment horizontal="center" vertical="center" wrapText="1"/>
    </xf>
    <xf numFmtId="0" fontId="50" fillId="0" borderId="32" xfId="0" applyFont="1" applyBorder="1" applyAlignment="1">
      <alignment horizontal="center" vertical="center" wrapText="1"/>
    </xf>
    <xf numFmtId="0" fontId="21" fillId="33" borderId="47" xfId="0" applyFont="1" applyFill="1" applyBorder="1" applyAlignment="1">
      <alignment horizontal="center"/>
    </xf>
    <xf numFmtId="0" fontId="0" fillId="31" borderId="72" xfId="0" applyFill="1" applyBorder="1"/>
    <xf numFmtId="0" fontId="0" fillId="31" borderId="73" xfId="0" applyFill="1" applyBorder="1"/>
    <xf numFmtId="0" fontId="21" fillId="31" borderId="30" xfId="0" applyFont="1" applyFill="1" applyBorder="1" applyAlignment="1">
      <alignment horizontal="center" vertical="center" wrapText="1"/>
    </xf>
    <xf numFmtId="0" fontId="0" fillId="31" borderId="19" xfId="0" applyFill="1" applyBorder="1"/>
    <xf numFmtId="0" fontId="0" fillId="31" borderId="32" xfId="0" applyFill="1" applyBorder="1"/>
    <xf numFmtId="0" fontId="21" fillId="0" borderId="16" xfId="0" applyFont="1" applyBorder="1" applyAlignment="1">
      <alignment horizontal="center" vertical="center" textRotation="90" wrapText="1"/>
    </xf>
    <xf numFmtId="0" fontId="0" fillId="0" borderId="57" xfId="0" applyBorder="1"/>
    <xf numFmtId="0" fontId="0" fillId="0" borderId="42" xfId="0" applyBorder="1"/>
    <xf numFmtId="0" fontId="21" fillId="0" borderId="49" xfId="0" applyFont="1" applyBorder="1" applyAlignment="1">
      <alignment horizontal="center" vertical="center" wrapText="1"/>
    </xf>
    <xf numFmtId="0" fontId="0" fillId="0" borderId="55" xfId="0" applyBorder="1"/>
    <xf numFmtId="0" fontId="43" fillId="0" borderId="54" xfId="0" applyFont="1" applyBorder="1" applyAlignment="1">
      <alignment horizontal="center" vertical="center" wrapText="1"/>
    </xf>
    <xf numFmtId="0" fontId="43" fillId="0" borderId="69" xfId="0" applyFont="1" applyBorder="1" applyAlignment="1">
      <alignment horizontal="center" vertical="center" wrapText="1"/>
    </xf>
    <xf numFmtId="0" fontId="43" fillId="0" borderId="58" xfId="0" applyFont="1" applyBorder="1" applyAlignment="1">
      <alignment horizontal="center" vertical="center" wrapText="1"/>
    </xf>
    <xf numFmtId="0" fontId="43" fillId="0" borderId="74" xfId="0" applyFont="1" applyBorder="1" applyAlignment="1">
      <alignment horizontal="center" vertical="center" wrapText="1"/>
    </xf>
    <xf numFmtId="0" fontId="43" fillId="0" borderId="34" xfId="0" applyFont="1" applyBorder="1" applyAlignment="1">
      <alignment horizontal="center" vertical="center" wrapText="1"/>
    </xf>
    <xf numFmtId="0" fontId="43" fillId="0" borderId="36" xfId="0" applyFont="1" applyBorder="1" applyAlignment="1">
      <alignment horizontal="center" vertical="center" wrapText="1"/>
    </xf>
    <xf numFmtId="0" fontId="54" fillId="0" borderId="31" xfId="0" applyFont="1" applyBorder="1" applyAlignment="1">
      <alignment horizontal="left" vertical="center" wrapText="1"/>
    </xf>
    <xf numFmtId="0" fontId="54" fillId="0" borderId="19" xfId="0" applyFont="1" applyBorder="1" applyAlignment="1">
      <alignment horizontal="left" vertical="center" wrapText="1"/>
    </xf>
    <xf numFmtId="0" fontId="54" fillId="0" borderId="32" xfId="0" applyFont="1" applyBorder="1" applyAlignment="1">
      <alignment horizontal="left" vertical="center" wrapText="1"/>
    </xf>
    <xf numFmtId="0" fontId="53" fillId="0" borderId="54" xfId="0" applyFont="1" applyBorder="1" applyAlignment="1" applyProtection="1">
      <alignment horizontal="center" vertical="center"/>
      <protection locked="0"/>
    </xf>
    <xf numFmtId="0" fontId="53" fillId="0" borderId="3" xfId="0" applyFont="1" applyBorder="1" applyAlignment="1" applyProtection="1">
      <alignment horizontal="center" vertical="center"/>
      <protection locked="0"/>
    </xf>
    <xf numFmtId="0" fontId="53" fillId="0" borderId="69" xfId="0" applyFont="1" applyBorder="1" applyAlignment="1" applyProtection="1">
      <alignment horizontal="center" vertical="center"/>
      <protection locked="0"/>
    </xf>
    <xf numFmtId="0" fontId="28" fillId="0" borderId="1" xfId="0" applyFont="1" applyBorder="1" applyAlignment="1">
      <alignment horizontal="center" vertical="center" wrapText="1"/>
    </xf>
    <xf numFmtId="9" fontId="19" fillId="0" borderId="49" xfId="0" applyNumberFormat="1" applyFont="1" applyBorder="1" applyAlignment="1">
      <alignment horizontal="center" vertical="center" wrapText="1"/>
    </xf>
    <xf numFmtId="9" fontId="20" fillId="0" borderId="39" xfId="0" applyNumberFormat="1" applyFont="1" applyBorder="1" applyAlignment="1">
      <alignment horizontal="center" vertical="center" wrapText="1"/>
    </xf>
    <xf numFmtId="0" fontId="0" fillId="0" borderId="75" xfId="0" applyBorder="1"/>
    <xf numFmtId="0" fontId="0" fillId="0" borderId="43" xfId="0" applyBorder="1"/>
    <xf numFmtId="0" fontId="17" fillId="0" borderId="80" xfId="0" applyFont="1" applyBorder="1" applyAlignment="1">
      <alignment horizontal="center" vertical="center" wrapText="1"/>
    </xf>
    <xf numFmtId="0" fontId="0" fillId="0" borderId="78" xfId="0" applyBorder="1"/>
    <xf numFmtId="0" fontId="17" fillId="0" borderId="38" xfId="0" applyFont="1" applyBorder="1" applyAlignment="1">
      <alignment horizontal="center" vertical="center" wrapText="1"/>
    </xf>
    <xf numFmtId="0" fontId="17" fillId="0" borderId="49" xfId="0" applyFont="1" applyBorder="1" applyAlignment="1">
      <alignment horizontal="left" vertical="center" wrapText="1"/>
    </xf>
    <xf numFmtId="9" fontId="19" fillId="0" borderId="79" xfId="0" applyNumberFormat="1" applyFont="1" applyBorder="1" applyAlignment="1">
      <alignment horizontal="center" vertical="center" wrapText="1"/>
    </xf>
    <xf numFmtId="0" fontId="0" fillId="0" borderId="77" xfId="0" applyBorder="1"/>
    <xf numFmtId="0" fontId="17" fillId="0" borderId="79" xfId="0" applyFont="1" applyBorder="1" applyAlignment="1">
      <alignment horizontal="center" vertical="center" wrapText="1"/>
    </xf>
    <xf numFmtId="9" fontId="20" fillId="0" borderId="49" xfId="0" applyNumberFormat="1" applyFont="1" applyBorder="1" applyAlignment="1">
      <alignment horizontal="center" vertical="center" wrapText="1"/>
    </xf>
    <xf numFmtId="0" fontId="17" fillId="4" borderId="30" xfId="0" applyFont="1" applyFill="1" applyBorder="1" applyAlignment="1" applyProtection="1">
      <alignment horizontal="center" vertical="center" wrapText="1"/>
      <protection locked="0"/>
    </xf>
    <xf numFmtId="0" fontId="0" fillId="0" borderId="37" xfId="0" applyBorder="1" applyProtection="1">
      <protection locked="0"/>
    </xf>
    <xf numFmtId="0" fontId="0" fillId="0" borderId="33" xfId="0" applyBorder="1" applyProtection="1">
      <protection locked="0"/>
    </xf>
    <xf numFmtId="9" fontId="19" fillId="0" borderId="48" xfId="0" applyNumberFormat="1" applyFont="1" applyBorder="1" applyAlignment="1">
      <alignment horizontal="center" vertical="center" wrapText="1"/>
    </xf>
    <xf numFmtId="0" fontId="0" fillId="0" borderId="58" xfId="0" applyBorder="1"/>
    <xf numFmtId="0" fontId="0" fillId="0" borderId="34" xfId="0" applyBorder="1"/>
    <xf numFmtId="0" fontId="17" fillId="4" borderId="50" xfId="0" applyFont="1" applyFill="1" applyBorder="1" applyAlignment="1" applyProtection="1">
      <alignment horizontal="center" vertical="center" wrapText="1"/>
      <protection locked="0"/>
    </xf>
    <xf numFmtId="0" fontId="0" fillId="0" borderId="77" xfId="0" applyBorder="1" applyProtection="1">
      <protection locked="0"/>
    </xf>
    <xf numFmtId="0" fontId="26" fillId="0" borderId="33" xfId="0" applyFont="1" applyBorder="1" applyAlignment="1">
      <alignment horizontal="center" vertical="center" wrapText="1"/>
    </xf>
    <xf numFmtId="0" fontId="26" fillId="0" borderId="32" xfId="0" applyFont="1" applyBorder="1" applyAlignment="1">
      <alignment horizontal="center" vertical="center" wrapText="1"/>
    </xf>
    <xf numFmtId="0" fontId="0" fillId="0" borderId="36" xfId="0" applyBorder="1"/>
    <xf numFmtId="9" fontId="26" fillId="0" borderId="33" xfId="0" applyNumberFormat="1" applyFont="1" applyBorder="1" applyAlignment="1">
      <alignment horizontal="center" vertical="center" wrapText="1"/>
    </xf>
    <xf numFmtId="9" fontId="36" fillId="0" borderId="30" xfId="0" applyNumberFormat="1" applyFont="1" applyBorder="1" applyAlignment="1">
      <alignment horizontal="center" vertical="center" wrapText="1"/>
    </xf>
    <xf numFmtId="9" fontId="36" fillId="0" borderId="32" xfId="0" applyNumberFormat="1" applyFont="1" applyBorder="1" applyAlignment="1">
      <alignment horizontal="center" vertical="center" wrapText="1"/>
    </xf>
    <xf numFmtId="0" fontId="0" fillId="0" borderId="74" xfId="0" applyBorder="1"/>
    <xf numFmtId="0" fontId="16" fillId="31" borderId="30" xfId="0" applyFont="1" applyFill="1" applyBorder="1" applyAlignment="1">
      <alignment horizontal="center" vertical="center" wrapText="1"/>
    </xf>
    <xf numFmtId="0" fontId="27" fillId="31" borderId="30" xfId="0" applyFont="1" applyFill="1" applyBorder="1" applyAlignment="1">
      <alignment horizontal="center" vertical="center"/>
    </xf>
    <xf numFmtId="0" fontId="17" fillId="4" borderId="79" xfId="0" applyFont="1" applyFill="1" applyBorder="1" applyAlignment="1" applyProtection="1">
      <alignment horizontal="center" vertical="center" wrapText="1"/>
      <protection locked="0"/>
    </xf>
    <xf numFmtId="0" fontId="17" fillId="4" borderId="76" xfId="0" applyFont="1" applyFill="1" applyBorder="1" applyAlignment="1" applyProtection="1">
      <alignment horizontal="center" vertical="center" wrapText="1"/>
      <protection locked="0"/>
    </xf>
    <xf numFmtId="0" fontId="50" fillId="0" borderId="30" xfId="0" applyFont="1" applyBorder="1" applyAlignment="1">
      <alignment horizontal="center" vertical="center" wrapText="1"/>
    </xf>
    <xf numFmtId="0" fontId="53" fillId="0" borderId="30" xfId="0" applyFont="1" applyBorder="1" applyAlignment="1" applyProtection="1">
      <alignment horizontal="center" vertical="center"/>
      <protection locked="0"/>
    </xf>
    <xf numFmtId="0" fontId="54" fillId="0" borderId="54" xfId="0" applyFont="1" applyBorder="1" applyAlignment="1">
      <alignment horizontal="center" vertical="center" wrapText="1"/>
    </xf>
    <xf numFmtId="0" fontId="54" fillId="0" borderId="69" xfId="0" applyFont="1" applyBorder="1" applyAlignment="1">
      <alignment horizontal="center" vertical="center" wrapText="1"/>
    </xf>
    <xf numFmtId="0" fontId="54" fillId="0" borderId="58" xfId="0" applyFont="1" applyBorder="1" applyAlignment="1">
      <alignment horizontal="center" vertical="center" wrapText="1"/>
    </xf>
    <xf numFmtId="0" fontId="54" fillId="0" borderId="74" xfId="0" applyFont="1" applyBorder="1" applyAlignment="1">
      <alignment horizontal="center" vertical="center" wrapText="1"/>
    </xf>
    <xf numFmtId="0" fontId="54" fillId="0" borderId="34" xfId="0" applyFont="1" applyBorder="1" applyAlignment="1">
      <alignment horizontal="center" vertical="center" wrapText="1"/>
    </xf>
    <xf numFmtId="0" fontId="54" fillId="0" borderId="36" xfId="0" applyFont="1" applyBorder="1" applyAlignment="1">
      <alignment horizontal="center" vertical="center" wrapText="1"/>
    </xf>
    <xf numFmtId="0" fontId="50" fillId="0" borderId="0" xfId="0" applyFont="1" applyAlignment="1">
      <alignment horizontal="center" vertical="center" wrapText="1"/>
    </xf>
    <xf numFmtId="0" fontId="49" fillId="0" borderId="0" xfId="0" applyFont="1" applyAlignment="1">
      <alignment horizontal="center" vertical="center" wrapText="1"/>
    </xf>
    <xf numFmtId="0" fontId="47" fillId="0" borderId="63" xfId="0" applyFont="1" applyBorder="1" applyAlignment="1">
      <alignment horizontal="center" vertical="center" wrapText="1"/>
    </xf>
    <xf numFmtId="0" fontId="47" fillId="0" borderId="55" xfId="0" applyFont="1" applyBorder="1" applyAlignment="1">
      <alignment horizontal="center" vertical="center" wrapText="1"/>
    </xf>
    <xf numFmtId="0" fontId="43" fillId="0" borderId="30" xfId="0" applyFont="1" applyBorder="1" applyAlignment="1">
      <alignment horizontal="center" vertical="center" wrapText="1"/>
    </xf>
    <xf numFmtId="0" fontId="43" fillId="0" borderId="30" xfId="0" applyFont="1" applyBorder="1" applyAlignment="1">
      <alignment horizontal="left" vertical="center" wrapText="1"/>
    </xf>
    <xf numFmtId="0" fontId="21" fillId="2" borderId="47" xfId="0" applyFont="1" applyFill="1" applyBorder="1" applyAlignment="1">
      <alignment horizontal="center"/>
    </xf>
    <xf numFmtId="0" fontId="0" fillId="0" borderId="72" xfId="0" applyBorder="1"/>
    <xf numFmtId="0" fontId="0" fillId="0" borderId="73" xfId="0" applyBorder="1"/>
    <xf numFmtId="0" fontId="21" fillId="0" borderId="31" xfId="0" applyFont="1" applyBorder="1" applyAlignment="1">
      <alignment horizontal="center" vertical="center" textRotation="90" wrapText="1"/>
    </xf>
    <xf numFmtId="0" fontId="50" fillId="0" borderId="58" xfId="0" applyFont="1" applyBorder="1" applyAlignment="1">
      <alignment horizontal="center" vertical="center"/>
    </xf>
    <xf numFmtId="0" fontId="49" fillId="0" borderId="52" xfId="0" applyFont="1" applyBorder="1" applyAlignment="1">
      <alignment horizontal="center" vertical="center" wrapText="1"/>
    </xf>
    <xf numFmtId="0" fontId="49" fillId="0" borderId="53" xfId="0" applyFont="1" applyBorder="1" applyAlignment="1">
      <alignment horizontal="center" vertical="center" wrapText="1"/>
    </xf>
    <xf numFmtId="0" fontId="49" fillId="0" borderId="62" xfId="0" applyFont="1" applyBorder="1" applyAlignment="1">
      <alignment horizontal="center" vertical="center" wrapText="1"/>
    </xf>
    <xf numFmtId="0" fontId="49" fillId="0" borderId="26" xfId="0" applyFont="1" applyBorder="1" applyAlignment="1">
      <alignment horizontal="center" vertical="center" wrapText="1"/>
    </xf>
    <xf numFmtId="0" fontId="49" fillId="0" borderId="27" xfId="0" applyFont="1" applyBorder="1" applyAlignment="1">
      <alignment horizontal="center" vertical="center" wrapText="1"/>
    </xf>
    <xf numFmtId="0" fontId="49" fillId="0" borderId="28" xfId="0" applyFont="1" applyBorder="1" applyAlignment="1">
      <alignment horizontal="center" vertical="center" wrapText="1"/>
    </xf>
    <xf numFmtId="0" fontId="14" fillId="0" borderId="30" xfId="0" applyFont="1" applyBorder="1" applyAlignment="1">
      <alignment horizontal="center" vertical="center"/>
    </xf>
    <xf numFmtId="0" fontId="14" fillId="0" borderId="29" xfId="0" applyFont="1" applyBorder="1" applyAlignment="1">
      <alignment horizontal="center" vertical="center"/>
    </xf>
    <xf numFmtId="0" fontId="21" fillId="2" borderId="59" xfId="0" applyFont="1" applyFill="1" applyBorder="1" applyAlignment="1">
      <alignment horizontal="center"/>
    </xf>
    <xf numFmtId="0" fontId="0" fillId="0" borderId="53" xfId="0" applyBorder="1"/>
    <xf numFmtId="0" fontId="0" fillId="0" borderId="62" xfId="0" applyBorder="1"/>
    <xf numFmtId="0" fontId="47" fillId="0" borderId="31" xfId="0" applyFont="1" applyBorder="1" applyAlignment="1">
      <alignment horizontal="center" vertical="center" wrapText="1"/>
    </xf>
    <xf numFmtId="0" fontId="47" fillId="0" borderId="19" xfId="0" applyFont="1" applyBorder="1" applyAlignment="1">
      <alignment horizontal="center" vertical="center" wrapText="1"/>
    </xf>
    <xf numFmtId="0" fontId="47" fillId="0" borderId="32" xfId="0" applyFont="1" applyBorder="1" applyAlignment="1">
      <alignment horizontal="center" vertical="center" wrapText="1"/>
    </xf>
    <xf numFmtId="0" fontId="47" fillId="0" borderId="30" xfId="0" applyFont="1" applyBorder="1" applyAlignment="1">
      <alignment horizontal="center" vertical="center" wrapText="1"/>
    </xf>
    <xf numFmtId="0" fontId="43" fillId="0" borderId="31" xfId="0" applyFont="1" applyBorder="1" applyAlignment="1">
      <alignment horizontal="left" vertical="center" wrapText="1"/>
    </xf>
    <xf numFmtId="0" fontId="43" fillId="0" borderId="19" xfId="0" applyFont="1" applyBorder="1" applyAlignment="1">
      <alignment horizontal="left" vertical="center" wrapText="1"/>
    </xf>
    <xf numFmtId="0" fontId="43" fillId="0" borderId="32" xfId="0" applyFont="1" applyBorder="1" applyAlignment="1">
      <alignment horizontal="left" vertical="center" wrapText="1"/>
    </xf>
    <xf numFmtId="0" fontId="59" fillId="0" borderId="31" xfId="0" applyFont="1" applyBorder="1" applyAlignment="1" applyProtection="1">
      <alignment horizontal="left" vertical="center"/>
      <protection locked="0"/>
    </xf>
    <xf numFmtId="0" fontId="59" fillId="0" borderId="19" xfId="0" applyFont="1" applyBorder="1" applyAlignment="1" applyProtection="1">
      <alignment horizontal="left" vertical="center"/>
      <protection locked="0"/>
    </xf>
    <xf numFmtId="0" fontId="59" fillId="0" borderId="32" xfId="0" applyFont="1" applyBorder="1" applyAlignment="1" applyProtection="1">
      <alignment horizontal="left" vertical="center"/>
      <protection locked="0"/>
    </xf>
    <xf numFmtId="0" fontId="1" fillId="0" borderId="54" xfId="0" applyFont="1" applyBorder="1" applyAlignment="1">
      <alignment horizontal="center" vertical="center" wrapText="1"/>
    </xf>
    <xf numFmtId="0" fontId="1" fillId="0" borderId="69" xfId="0" applyFont="1" applyBorder="1" applyAlignment="1">
      <alignment horizontal="center" vertical="center" wrapText="1"/>
    </xf>
    <xf numFmtId="0" fontId="1" fillId="0" borderId="58" xfId="0" applyFont="1" applyBorder="1" applyAlignment="1">
      <alignment horizontal="center" vertical="center" wrapText="1"/>
    </xf>
    <xf numFmtId="0" fontId="1" fillId="0" borderId="74"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6" xfId="0" applyFont="1" applyBorder="1" applyAlignment="1">
      <alignment horizontal="center" vertical="center" wrapText="1"/>
    </xf>
    <xf numFmtId="0" fontId="14" fillId="0" borderId="31" xfId="0" applyFont="1" applyBorder="1" applyAlignment="1">
      <alignment horizontal="center" vertical="center"/>
    </xf>
    <xf numFmtId="0" fontId="14" fillId="0" borderId="19" xfId="0" applyFont="1" applyBorder="1" applyAlignment="1">
      <alignment horizontal="center" vertical="center"/>
    </xf>
    <xf numFmtId="0" fontId="14" fillId="0" borderId="32" xfId="0" applyFont="1" applyBorder="1" applyAlignment="1">
      <alignment horizontal="center" vertical="center"/>
    </xf>
    <xf numFmtId="0" fontId="47" fillId="0" borderId="30" xfId="0" applyFont="1" applyBorder="1" applyAlignment="1">
      <alignment horizontal="left" vertical="center" wrapText="1"/>
    </xf>
    <xf numFmtId="0" fontId="1" fillId="0" borderId="30" xfId="0" applyFont="1" applyBorder="1" applyAlignment="1">
      <alignment horizontal="center" vertical="center" wrapText="1"/>
    </xf>
    <xf numFmtId="0" fontId="46" fillId="0" borderId="54" xfId="0" applyFont="1" applyBorder="1" applyAlignment="1" applyProtection="1">
      <alignment horizontal="center" vertical="center"/>
      <protection locked="0"/>
    </xf>
    <xf numFmtId="0" fontId="46" fillId="0" borderId="3" xfId="0" applyFont="1" applyBorder="1" applyAlignment="1" applyProtection="1">
      <alignment horizontal="center" vertical="center"/>
      <protection locked="0"/>
    </xf>
    <xf numFmtId="0" fontId="46" fillId="0" borderId="69" xfId="0" applyFont="1" applyBorder="1" applyAlignment="1" applyProtection="1">
      <alignment horizontal="center" vertical="center"/>
      <protection locked="0"/>
    </xf>
    <xf numFmtId="0" fontId="46" fillId="0" borderId="58" xfId="0" applyFont="1" applyBorder="1" applyAlignment="1" applyProtection="1">
      <alignment horizontal="center" vertical="center"/>
      <protection locked="0"/>
    </xf>
    <xf numFmtId="0" fontId="46" fillId="0" borderId="0" xfId="0" applyFont="1" applyAlignment="1" applyProtection="1">
      <alignment horizontal="center" vertical="center"/>
      <protection locked="0"/>
    </xf>
    <xf numFmtId="0" fontId="46" fillId="0" borderId="74" xfId="0" applyFont="1" applyBorder="1" applyAlignment="1" applyProtection="1">
      <alignment horizontal="center" vertical="center"/>
      <protection locked="0"/>
    </xf>
    <xf numFmtId="0" fontId="46" fillId="0" borderId="34" xfId="0" applyFont="1" applyBorder="1" applyAlignment="1" applyProtection="1">
      <alignment horizontal="center" vertical="center"/>
      <protection locked="0"/>
    </xf>
    <xf numFmtId="0" fontId="46" fillId="0" borderId="35" xfId="0" applyFont="1" applyBorder="1" applyAlignment="1" applyProtection="1">
      <alignment horizontal="center" vertical="center"/>
      <protection locked="0"/>
    </xf>
    <xf numFmtId="0" fontId="46" fillId="0" borderId="36" xfId="0" applyFont="1" applyBorder="1" applyAlignment="1" applyProtection="1">
      <alignment horizontal="center" vertical="center"/>
      <protection locked="0"/>
    </xf>
    <xf numFmtId="0" fontId="21" fillId="0" borderId="44" xfId="0" applyFont="1" applyBorder="1" applyAlignment="1">
      <alignment horizontal="center" vertical="center" textRotation="90" wrapText="1"/>
    </xf>
    <xf numFmtId="0" fontId="47" fillId="29" borderId="30" xfId="0" applyFont="1" applyFill="1" applyBorder="1" applyAlignment="1">
      <alignment horizontal="center" vertical="center" wrapText="1"/>
    </xf>
    <xf numFmtId="0" fontId="48" fillId="29" borderId="30" xfId="0" applyFont="1" applyFill="1" applyBorder="1"/>
    <xf numFmtId="0" fontId="21" fillId="30" borderId="30" xfId="0" applyFont="1" applyFill="1" applyBorder="1" applyAlignment="1">
      <alignment horizontal="center" vertical="center" wrapText="1"/>
    </xf>
    <xf numFmtId="0" fontId="0" fillId="30" borderId="19" xfId="0" applyFill="1" applyBorder="1"/>
    <xf numFmtId="0" fontId="0" fillId="30" borderId="32" xfId="0" applyFill="1" applyBorder="1"/>
    <xf numFmtId="0" fontId="47" fillId="28" borderId="30" xfId="0" applyFont="1" applyFill="1" applyBorder="1" applyAlignment="1">
      <alignment horizontal="center" vertical="center" wrapText="1"/>
    </xf>
    <xf numFmtId="0" fontId="48" fillId="28" borderId="30" xfId="0" applyFont="1" applyFill="1" applyBorder="1"/>
    <xf numFmtId="0" fontId="47" fillId="27" borderId="30" xfId="0" applyFont="1" applyFill="1" applyBorder="1" applyAlignment="1">
      <alignment horizontal="center" vertical="center" wrapText="1"/>
    </xf>
    <xf numFmtId="0" fontId="48" fillId="27" borderId="30" xfId="0" applyFont="1" applyFill="1" applyBorder="1"/>
    <xf numFmtId="0" fontId="47" fillId="26" borderId="30" xfId="0" applyFont="1" applyFill="1" applyBorder="1" applyAlignment="1">
      <alignment horizontal="center" vertical="center" wrapText="1"/>
    </xf>
    <xf numFmtId="0" fontId="48" fillId="26" borderId="30" xfId="0" applyFont="1" applyFill="1" applyBorder="1"/>
    <xf numFmtId="164" fontId="17" fillId="0" borderId="31" xfId="0" applyNumberFormat="1" applyFont="1" applyBorder="1" applyAlignment="1" applyProtection="1">
      <alignment horizontal="center" vertical="center" wrapText="1"/>
      <protection locked="0"/>
    </xf>
    <xf numFmtId="164" fontId="17" fillId="0" borderId="32" xfId="0" applyNumberFormat="1" applyFont="1" applyBorder="1" applyAlignment="1" applyProtection="1">
      <alignment horizontal="center" vertical="center" wrapText="1"/>
      <protection locked="0"/>
    </xf>
    <xf numFmtId="0" fontId="14" fillId="0" borderId="31"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32" xfId="0" applyFont="1" applyBorder="1" applyAlignment="1">
      <alignment horizontal="center" vertical="center" wrapText="1"/>
    </xf>
    <xf numFmtId="0" fontId="46" fillId="0" borderId="31" xfId="0" applyFont="1" applyBorder="1" applyAlignment="1" applyProtection="1">
      <alignment horizontal="center" vertical="center"/>
      <protection locked="0"/>
    </xf>
    <xf numFmtId="0" fontId="46" fillId="0" borderId="19" xfId="0" applyFont="1" applyBorder="1" applyAlignment="1" applyProtection="1">
      <alignment horizontal="center" vertical="center"/>
      <protection locked="0"/>
    </xf>
    <xf numFmtId="0" fontId="12" fillId="0" borderId="30" xfId="0" applyFont="1" applyBorder="1" applyAlignment="1">
      <alignment horizontal="center"/>
    </xf>
    <xf numFmtId="0" fontId="37" fillId="2" borderId="61" xfId="0" applyFont="1" applyFill="1" applyBorder="1" applyAlignment="1">
      <alignment horizontal="center" vertical="center"/>
    </xf>
    <xf numFmtId="0" fontId="37" fillId="2" borderId="47" xfId="0" applyFont="1" applyFill="1" applyBorder="1" applyAlignment="1">
      <alignment horizontal="center" vertical="center"/>
    </xf>
    <xf numFmtId="0" fontId="0" fillId="2" borderId="61" xfId="0" applyFill="1" applyBorder="1" applyAlignment="1">
      <alignment horizontal="left" vertical="top" wrapText="1"/>
    </xf>
    <xf numFmtId="0" fontId="0" fillId="2" borderId="17" xfId="0" applyFill="1" applyBorder="1" applyAlignment="1">
      <alignment horizontal="left" vertical="top" wrapText="1"/>
    </xf>
    <xf numFmtId="0" fontId="0" fillId="2" borderId="17" xfId="0" applyFill="1" applyBorder="1" applyAlignment="1">
      <alignment horizontal="left" vertical="top"/>
    </xf>
    <xf numFmtId="0" fontId="0" fillId="2" borderId="59" xfId="0" applyFill="1" applyBorder="1" applyAlignment="1">
      <alignment vertical="top" wrapText="1"/>
    </xf>
    <xf numFmtId="0" fontId="39" fillId="0" borderId="30" xfId="0" applyFont="1" applyBorder="1" applyAlignment="1" applyProtection="1">
      <alignment horizontal="left" wrapText="1"/>
      <protection locked="0"/>
    </xf>
    <xf numFmtId="0" fontId="0" fillId="0" borderId="19" xfId="0" applyBorder="1" applyProtection="1">
      <protection locked="0"/>
    </xf>
    <xf numFmtId="0" fontId="0" fillId="0" borderId="32" xfId="0" applyBorder="1" applyProtection="1">
      <protection locked="0"/>
    </xf>
    <xf numFmtId="0" fontId="27" fillId="0" borderId="30" xfId="0" applyFont="1" applyBorder="1" applyAlignment="1">
      <alignment horizontal="center" vertical="center"/>
    </xf>
    <xf numFmtId="164" fontId="15" fillId="2" borderId="30" xfId="0" applyNumberFormat="1" applyFont="1" applyFill="1" applyBorder="1" applyAlignment="1" applyProtection="1">
      <alignment horizontal="right"/>
      <protection locked="0"/>
    </xf>
    <xf numFmtId="0" fontId="12" fillId="17" borderId="30" xfId="0" applyFont="1" applyFill="1" applyBorder="1" applyAlignment="1">
      <alignment horizontal="center" vertical="center"/>
    </xf>
    <xf numFmtId="0" fontId="39" fillId="0" borderId="30" xfId="0" applyFont="1" applyBorder="1" applyAlignment="1" applyProtection="1">
      <alignment horizontal="left" vertical="center" wrapText="1"/>
      <protection locked="0"/>
    </xf>
    <xf numFmtId="0" fontId="21" fillId="0" borderId="30" xfId="0" applyFont="1" applyBorder="1" applyAlignment="1">
      <alignment horizontal="center" vertical="center" wrapText="1"/>
    </xf>
    <xf numFmtId="0" fontId="39" fillId="0" borderId="30" xfId="0" applyFont="1" applyBorder="1" applyAlignment="1" applyProtection="1">
      <alignment horizontal="center" wrapText="1"/>
      <protection locked="0"/>
    </xf>
    <xf numFmtId="0" fontId="21" fillId="0" borderId="35" xfId="0" applyFont="1" applyBorder="1" applyAlignment="1">
      <alignment horizontal="center" vertical="center"/>
    </xf>
    <xf numFmtId="0" fontId="21" fillId="0" borderId="36" xfId="0" applyFont="1" applyBorder="1" applyAlignment="1">
      <alignment horizontal="center" vertical="center"/>
    </xf>
  </cellXfs>
  <cellStyles count="6">
    <cellStyle name="Nor}al" xfId="5" xr:uid="{00000000-0005-0000-0000-000000000000}"/>
    <cellStyle name="Normal" xfId="0" builtinId="0"/>
    <cellStyle name="Normal - Style1 2" xfId="1" xr:uid="{00000000-0005-0000-0000-000002000000}"/>
    <cellStyle name="Normal 2" xfId="2" xr:uid="{00000000-0005-0000-0000-000003000000}"/>
    <cellStyle name="Normal 2 2" xfId="3" xr:uid="{00000000-0005-0000-0000-000004000000}"/>
    <cellStyle name="Normal 3" xfId="4" xr:uid="{00000000-0005-0000-0000-000005000000}"/>
  </cellStyles>
  <dxfs count="483">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patternType="solid">
          <fgColor rgb="FFFFC000"/>
        </patternFill>
      </fill>
    </dxf>
    <dxf>
      <fill>
        <patternFill patternType="solid">
          <fgColor rgb="FFFF0000"/>
        </patternFill>
      </fill>
    </dxf>
    <dxf>
      <fill>
        <patternFill patternType="solid">
          <fgColor rgb="FFFFFF00"/>
        </patternFill>
      </fill>
    </dxf>
    <dxf>
      <fill>
        <patternFill patternType="solid">
          <fgColor rgb="FF00B050"/>
        </patternFill>
      </fill>
    </dxf>
    <dxf>
      <fill>
        <patternFill patternType="solid">
          <fgColor rgb="FFFFC000"/>
        </patternFill>
      </fill>
    </dxf>
    <dxf>
      <fill>
        <patternFill patternType="solid">
          <fgColor rgb="FF00B050"/>
        </patternFill>
      </fill>
    </dxf>
    <dxf>
      <fill>
        <patternFill patternType="solid">
          <fgColor rgb="FFFFFF00"/>
        </patternFill>
      </fill>
    </dxf>
    <dxf>
      <fill>
        <patternFill patternType="solid">
          <fgColor rgb="FFFF0000"/>
        </patternFill>
      </fill>
    </dxf>
    <dxf>
      <fill>
        <patternFill patternType="solid">
          <fgColor rgb="FF00B050"/>
        </patternFill>
      </fill>
    </dxf>
    <dxf>
      <fill>
        <patternFill patternType="solid">
          <fgColor rgb="FFFFFF00"/>
        </patternFill>
      </fill>
    </dxf>
    <dxf>
      <fill>
        <patternFill patternType="solid">
          <fgColor rgb="FFFFC000"/>
        </patternFill>
      </fill>
    </dxf>
    <dxf>
      <fill>
        <patternFill patternType="solid">
          <fgColor rgb="FFFF0000"/>
        </patternFill>
      </fill>
    </dxf>
    <dxf>
      <fill>
        <patternFill patternType="solid">
          <fgColor rgb="FFFFFF00"/>
        </patternFill>
      </fill>
    </dxf>
    <dxf>
      <fill>
        <patternFill patternType="solid">
          <fgColor rgb="FF00B050"/>
        </patternFill>
      </fill>
    </dxf>
    <dxf>
      <fill>
        <patternFill patternType="solid">
          <fgColor rgb="FFFFC000"/>
        </patternFill>
      </fill>
    </dxf>
    <dxf>
      <fill>
        <patternFill patternType="solid">
          <fgColor rgb="FFFF0000"/>
        </patternFill>
      </fill>
    </dxf>
    <dxf>
      <fill>
        <patternFill patternType="solid">
          <fgColor rgb="FFFFC000"/>
        </patternFill>
      </fill>
    </dxf>
    <dxf>
      <fill>
        <patternFill patternType="solid">
          <fgColor rgb="FFFFFF00"/>
        </patternFill>
      </fill>
    </dxf>
    <dxf>
      <fill>
        <patternFill patternType="solid">
          <fgColor rgb="FF00B050"/>
        </patternFill>
      </fill>
    </dxf>
    <dxf>
      <fill>
        <patternFill patternType="solid">
          <fgColor rgb="FF00B050"/>
        </patternFill>
      </fill>
    </dxf>
    <dxf>
      <fill>
        <patternFill patternType="solid">
          <fgColor rgb="FFFFFF00"/>
        </patternFill>
      </fill>
    </dxf>
    <dxf>
      <fill>
        <patternFill patternType="solid">
          <fgColor rgb="FFFFC000"/>
        </patternFill>
      </fill>
    </dxf>
    <dxf>
      <fill>
        <patternFill patternType="solid">
          <fgColor rgb="FFFF0000"/>
        </patternFill>
      </fill>
    </dxf>
    <dxf>
      <fill>
        <patternFill patternType="solid">
          <fgColor rgb="FFFFC000"/>
        </patternFill>
      </fill>
    </dxf>
    <dxf>
      <fill>
        <patternFill patternType="solid">
          <fgColor rgb="FFFFFF00"/>
        </patternFill>
      </fill>
    </dxf>
    <dxf>
      <fill>
        <patternFill patternType="solid">
          <fgColor rgb="FF00B050"/>
        </patternFill>
      </fill>
    </dxf>
    <dxf>
      <fill>
        <patternFill patternType="solid">
          <fgColor rgb="FFFF0000"/>
        </patternFill>
      </fill>
    </dxf>
    <dxf>
      <fill>
        <patternFill patternType="solid">
          <fgColor rgb="FFFFC000"/>
        </patternFill>
      </fill>
    </dxf>
    <dxf>
      <fill>
        <patternFill patternType="solid">
          <fgColor rgb="FFFFFF00"/>
        </patternFill>
      </fill>
    </dxf>
    <dxf>
      <fill>
        <patternFill patternType="solid">
          <fgColor rgb="FF00B050"/>
        </patternFill>
      </fill>
    </dxf>
    <dxf>
      <fill>
        <patternFill patternType="solid">
          <fgColor rgb="FFFF0000"/>
        </patternFill>
      </fill>
    </dxf>
    <dxf>
      <fill>
        <patternFill patternType="solid">
          <fgColor rgb="FFFFC000"/>
        </patternFill>
      </fill>
    </dxf>
    <dxf>
      <fill>
        <patternFill patternType="solid">
          <fgColor rgb="FFFFFF00"/>
        </patternFill>
      </fill>
    </dxf>
    <dxf>
      <fill>
        <patternFill patternType="solid">
          <fgColor rgb="FF00B050"/>
        </patternFill>
      </fill>
    </dxf>
    <dxf>
      <fill>
        <patternFill patternType="solid">
          <fgColor rgb="FFFF0000"/>
        </patternFill>
      </fill>
    </dxf>
    <dxf>
      <fill>
        <patternFill patternType="solid">
          <fgColor rgb="FFFFC000"/>
        </patternFill>
      </fill>
    </dxf>
    <dxf>
      <fill>
        <patternFill patternType="solid">
          <fgColor rgb="FFFFFF00"/>
        </patternFill>
      </fill>
    </dxf>
    <dxf>
      <fill>
        <patternFill patternType="solid">
          <fgColor rgb="FF00B050"/>
        </patternFill>
      </fill>
    </dxf>
    <dxf>
      <fill>
        <patternFill patternType="solid">
          <fgColor rgb="FFFFFF00"/>
        </patternFill>
      </fill>
    </dxf>
    <dxf>
      <fill>
        <patternFill patternType="solid">
          <fgColor rgb="FFFFC000"/>
        </patternFill>
      </fill>
    </dxf>
    <dxf>
      <fill>
        <patternFill patternType="solid">
          <fgColor rgb="FF00B050"/>
        </patternFill>
      </fill>
    </dxf>
    <dxf>
      <fill>
        <patternFill patternType="solid">
          <fgColor rgb="FF00B050"/>
        </patternFill>
      </fill>
    </dxf>
    <dxf>
      <fill>
        <patternFill patternType="solid">
          <fgColor rgb="FFFFFF00"/>
        </patternFill>
      </fill>
    </dxf>
    <dxf>
      <fill>
        <patternFill patternType="solid">
          <fgColor rgb="FFFFC000"/>
        </patternFill>
      </fill>
    </dxf>
    <dxf>
      <fill>
        <patternFill patternType="solid">
          <fgColor rgb="FFFF2500"/>
        </patternFill>
      </fill>
    </dxf>
    <dxf>
      <fill>
        <patternFill patternType="solid">
          <fgColor rgb="FFFFC000"/>
        </patternFill>
      </fill>
    </dxf>
    <dxf>
      <fill>
        <patternFill patternType="solid">
          <fgColor rgb="FFFFFF00"/>
        </patternFill>
      </fill>
    </dxf>
    <dxf>
      <fill>
        <patternFill patternType="solid">
          <fgColor rgb="FFFFC000"/>
        </patternFill>
      </fill>
    </dxf>
    <dxf>
      <fill>
        <patternFill patternType="solid">
          <fgColor rgb="FF00B050"/>
        </patternFill>
      </fill>
    </dxf>
    <dxf>
      <fill>
        <patternFill patternType="solid">
          <f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C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patternType="solid">
          <fgColor rgb="FF92D050"/>
        </patternFill>
      </fill>
    </dxf>
    <dxf>
      <fill>
        <patternFill patternType="solid">
          <fgColor rgb="FFFF2500"/>
        </patternFill>
      </fill>
    </dxf>
    <dxf>
      <fill>
        <patternFill patternType="solid">
          <fgColor rgb="FFFFC0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patternType="solid">
          <f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patternType="solid">
          <fgColor rgb="FFADDB7B"/>
        </patternFill>
      </fill>
    </dxf>
    <dxf>
      <fill>
        <patternFill patternType="solid">
          <fgColor rgb="FF01B150"/>
        </patternFill>
      </fill>
    </dxf>
    <dxf>
      <fill>
        <patternFill patternType="solid">
          <fgColor rgb="FFFFFC66"/>
        </patternFill>
      </fill>
    </dxf>
    <dxf>
      <fill>
        <patternFill patternType="solid">
          <fgColor rgb="FFFF25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patternType="solid">
          <fgColor rgb="FFFFC000"/>
        </patternFill>
      </fill>
    </dxf>
    <dxf>
      <fill>
        <patternFill patternType="solid">
          <fgColor rgb="FFFF0000"/>
        </patternFill>
      </fill>
    </dxf>
    <dxf>
      <fill>
        <patternFill patternType="solid">
          <fgColor rgb="FFFFFF00"/>
        </patternFill>
      </fill>
    </dxf>
    <dxf>
      <fill>
        <patternFill patternType="solid">
          <fgColor rgb="FF00B050"/>
        </patternFill>
      </fill>
    </dxf>
    <dxf>
      <fill>
        <patternFill patternType="solid">
          <fgColor rgb="FF92D050"/>
        </patternFill>
      </fill>
    </dxf>
    <dxf>
      <fill>
        <patternFill patternType="solid">
          <fgColor rgb="FFFF0000"/>
        </patternFill>
      </fill>
    </dxf>
    <dxf>
      <fill>
        <patternFill patternType="solid">
          <fgColor rgb="FFADDB7B"/>
        </patternFill>
      </fill>
    </dxf>
    <dxf>
      <fill>
        <patternFill patternType="solid">
          <fgColor rgb="FF01B150"/>
        </patternFill>
      </fill>
    </dxf>
    <dxf>
      <fill>
        <patternFill patternType="solid">
          <fgColor rgb="FFFF2500"/>
        </patternFill>
      </fill>
    </dxf>
    <dxf>
      <fill>
        <patternFill patternType="solid">
          <fgColor rgb="FFFFFC66"/>
        </patternFill>
      </fill>
    </dxf>
    <dxf>
      <fill>
        <patternFill patternType="solid">
          <fgColor rgb="FFFFC000"/>
        </patternFill>
      </fill>
    </dxf>
    <dxf>
      <fill>
        <patternFill patternType="solid">
          <fgColor rgb="FFFF0000"/>
        </patternFill>
      </fill>
    </dxf>
    <dxf>
      <fill>
        <patternFill patternType="solid">
          <fgColor rgb="FFFFFF00"/>
        </patternFill>
      </fill>
    </dxf>
    <dxf>
      <fill>
        <patternFill patternType="solid">
          <fgColor rgb="FF00B050"/>
        </patternFill>
      </fill>
    </dxf>
    <dxf>
      <fill>
        <patternFill patternType="solid">
          <fgColor rgb="FFFFC000"/>
        </patternFill>
      </fill>
    </dxf>
    <dxf>
      <fill>
        <patternFill patternType="solid">
          <fgColor rgb="FFFF2500"/>
        </patternFill>
      </fill>
    </dxf>
    <dxf>
      <fill>
        <patternFill patternType="solid">
          <fgColor rgb="FFFF0000"/>
        </patternFill>
      </fill>
    </dxf>
    <dxf>
      <fill>
        <patternFill patternType="solid">
          <fgColor rgb="FFFFFF00"/>
        </patternFill>
      </fill>
    </dxf>
    <dxf>
      <fill>
        <patternFill patternType="solid">
          <fgColor rgb="FF00B050"/>
        </patternFill>
      </fill>
    </dxf>
    <dxf>
      <fill>
        <patternFill patternType="solid">
          <fgColor rgb="FFFFC000"/>
        </patternFill>
      </fill>
    </dxf>
    <dxf>
      <fill>
        <patternFill patternType="solid">
          <fgColor rgb="FFFF0000"/>
        </patternFill>
      </fill>
    </dxf>
    <dxf>
      <fill>
        <patternFill patternType="solid">
          <fgColor rgb="FFFFC000"/>
        </patternFill>
      </fill>
    </dxf>
    <dxf>
      <fill>
        <patternFill patternType="solid">
          <fgColor rgb="FFFFFF00"/>
        </patternFill>
      </fill>
    </dxf>
    <dxf>
      <fill>
        <patternFill patternType="solid">
          <fgColor rgb="FF00B050"/>
        </patternFill>
      </fill>
    </dxf>
    <dxf>
      <fill>
        <patternFill patternType="solid">
          <fgColor rgb="FF92D050"/>
        </patternFill>
      </fill>
    </dxf>
    <dxf>
      <fill>
        <patternFill patternType="solid">
          <fgColor rgb="FF92D050"/>
        </patternFill>
      </fill>
    </dxf>
    <dxf>
      <fill>
        <patternFill patternType="solid">
          <fgColor rgb="FF00B050"/>
        </patternFill>
      </fill>
    </dxf>
    <dxf>
      <fill>
        <patternFill patternType="solid">
          <fgColor rgb="FFFFFF00"/>
        </patternFill>
      </fill>
    </dxf>
    <dxf>
      <fill>
        <patternFill patternType="solid">
          <fgColor rgb="FFFFC00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C000"/>
        </patternFill>
      </fill>
    </dxf>
    <dxf>
      <fill>
        <patternFill>
          <bgColor rgb="FF00B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B050"/>
      <rgbColor rgb="FFADDB7B"/>
      <rgbColor rgb="FF808080"/>
      <rgbColor rgb="FF9999FF"/>
      <rgbColor rgb="FF7030A0"/>
      <rgbColor rgb="FFFDEADA"/>
      <rgbColor rgb="FFDCE6F2"/>
      <rgbColor rgb="FF660066"/>
      <rgbColor rgb="FFFF8080"/>
      <rgbColor rgb="FF0066CC"/>
      <rgbColor rgb="FFD9D9D9"/>
      <rgbColor rgb="FF000080"/>
      <rgbColor rgb="FFFF00FF"/>
      <rgbColor rgb="FFFFFC66"/>
      <rgbColor rgb="FF00FFFF"/>
      <rgbColor rgb="FF800080"/>
      <rgbColor rgb="FF800000"/>
      <rgbColor rgb="FF008080"/>
      <rgbColor rgb="FF0000FF"/>
      <rgbColor rgb="FF00B0F0"/>
      <rgbColor rgb="FFCCFFFF"/>
      <rgbColor rgb="FFCCFFCC"/>
      <rgbColor rgb="FFFFFF66"/>
      <rgbColor rgb="FF95B3D7"/>
      <rgbColor rgb="FFFF99CC"/>
      <rgbColor rgb="FFCC99FF"/>
      <rgbColor rgb="FFFFCC99"/>
      <rgbColor rgb="FF3366FF"/>
      <rgbColor rgb="FF33CCCC"/>
      <rgbColor rgb="FF92D050"/>
      <rgbColor rgb="FFFFC000"/>
      <rgbColor rgb="FFFF9900"/>
      <rgbColor rgb="FFFF6600"/>
      <rgbColor rgb="FF4F81BD"/>
      <rgbColor rgb="FF969696"/>
      <rgbColor rgb="FF003366"/>
      <rgbColor rgb="FF01B150"/>
      <rgbColor rgb="FF003300"/>
      <rgbColor rgb="FF333300"/>
      <rgbColor rgb="FFFF2500"/>
      <rgbColor rgb="FF993366"/>
      <rgbColor rgb="FF1F497D"/>
      <rgbColor rgb="FF20212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381000</xdr:colOff>
      <xdr:row>0</xdr:row>
      <xdr:rowOff>57150</xdr:rowOff>
    </xdr:from>
    <xdr:ext cx="2286000" cy="981075"/>
    <xdr:pic>
      <xdr:nvPicPr>
        <xdr:cNvPr id="3" name="image1.png" title="Imagen">
          <a:extLst>
            <a:ext uri="{FF2B5EF4-FFF2-40B4-BE49-F238E27FC236}">
              <a16:creationId xmlns:a16="http://schemas.microsoft.com/office/drawing/2014/main" id="{4C1212E8-E1D8-4CEB-B6E9-54CB8623AD06}"/>
            </a:ext>
          </a:extLst>
        </xdr:cNvPr>
        <xdr:cNvPicPr preferRelativeResize="0"/>
      </xdr:nvPicPr>
      <xdr:blipFill rotWithShape="1">
        <a:blip xmlns:r="http://schemas.openxmlformats.org/officeDocument/2006/relationships" r:embed="rId1" cstate="print"/>
        <a:srcRect b="8696"/>
        <a:stretch/>
      </xdr:blipFill>
      <xdr:spPr>
        <a:xfrm>
          <a:off x="381000" y="57150"/>
          <a:ext cx="2286000" cy="9810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660255</xdr:colOff>
      <xdr:row>0</xdr:row>
      <xdr:rowOff>43294</xdr:rowOff>
    </xdr:from>
    <xdr:ext cx="2496602" cy="1031670"/>
    <xdr:pic>
      <xdr:nvPicPr>
        <xdr:cNvPr id="3" name="image1.png" title="Imagen">
          <a:extLst>
            <a:ext uri="{FF2B5EF4-FFF2-40B4-BE49-F238E27FC236}">
              <a16:creationId xmlns:a16="http://schemas.microsoft.com/office/drawing/2014/main" id="{CC89DB63-5E68-4C71-8CE4-2F34BFCDEB87}"/>
            </a:ext>
          </a:extLst>
        </xdr:cNvPr>
        <xdr:cNvPicPr preferRelativeResize="0"/>
      </xdr:nvPicPr>
      <xdr:blipFill rotWithShape="1">
        <a:blip xmlns:r="http://schemas.openxmlformats.org/officeDocument/2006/relationships" r:embed="rId1" cstate="print"/>
        <a:srcRect b="8696"/>
        <a:stretch/>
      </xdr:blipFill>
      <xdr:spPr>
        <a:xfrm>
          <a:off x="660255" y="43294"/>
          <a:ext cx="2496602" cy="103167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95251</xdr:colOff>
      <xdr:row>0</xdr:row>
      <xdr:rowOff>150734</xdr:rowOff>
    </xdr:from>
    <xdr:to>
      <xdr:col>1</xdr:col>
      <xdr:colOff>1156607</xdr:colOff>
      <xdr:row>2</xdr:row>
      <xdr:rowOff>176893</xdr:rowOff>
    </xdr:to>
    <xdr:pic>
      <xdr:nvPicPr>
        <xdr:cNvPr id="3" name="Imagen 2">
          <a:extLst>
            <a:ext uri="{FF2B5EF4-FFF2-40B4-BE49-F238E27FC236}">
              <a16:creationId xmlns:a16="http://schemas.microsoft.com/office/drawing/2014/main" id="{97D6461F-4422-4FD1-A554-2570F7477B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1" y="150734"/>
          <a:ext cx="2136320" cy="7609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149678</xdr:colOff>
      <xdr:row>0</xdr:row>
      <xdr:rowOff>27214</xdr:rowOff>
    </xdr:from>
    <xdr:to>
      <xdr:col>1</xdr:col>
      <xdr:colOff>1673677</xdr:colOff>
      <xdr:row>2</xdr:row>
      <xdr:rowOff>326570</xdr:rowOff>
    </xdr:to>
    <xdr:pic>
      <xdr:nvPicPr>
        <xdr:cNvPr id="3" name="Imagen 2">
          <a:extLst>
            <a:ext uri="{FF2B5EF4-FFF2-40B4-BE49-F238E27FC236}">
              <a16:creationId xmlns:a16="http://schemas.microsoft.com/office/drawing/2014/main" id="{F0557093-3A37-460E-996F-D8E05389EB9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678" y="27214"/>
          <a:ext cx="2517320" cy="103414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11906</xdr:colOff>
      <xdr:row>0</xdr:row>
      <xdr:rowOff>11906</xdr:rowOff>
    </xdr:from>
    <xdr:to>
      <xdr:col>1</xdr:col>
      <xdr:colOff>1302882</xdr:colOff>
      <xdr:row>2</xdr:row>
      <xdr:rowOff>295954</xdr:rowOff>
    </xdr:to>
    <xdr:pic>
      <xdr:nvPicPr>
        <xdr:cNvPr id="3" name="Imagen 2">
          <a:extLst>
            <a:ext uri="{FF2B5EF4-FFF2-40B4-BE49-F238E27FC236}">
              <a16:creationId xmlns:a16="http://schemas.microsoft.com/office/drawing/2014/main" id="{D6CAD840-1F7A-4156-92C2-E9A14A8E8D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06" y="11906"/>
          <a:ext cx="2517320" cy="103414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406800</xdr:colOff>
      <xdr:row>19</xdr:row>
      <xdr:rowOff>74160</xdr:rowOff>
    </xdr:from>
    <xdr:to>
      <xdr:col>8</xdr:col>
      <xdr:colOff>142745</xdr:colOff>
      <xdr:row>37</xdr:row>
      <xdr:rowOff>240060</xdr:rowOff>
    </xdr:to>
    <xdr:pic>
      <xdr:nvPicPr>
        <xdr:cNvPr id="2" name="Imagen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stretch>
          <a:fillRect/>
        </a:stretch>
      </xdr:blipFill>
      <xdr:spPr>
        <a:xfrm>
          <a:off x="1212120" y="6646320"/>
          <a:ext cx="8552880" cy="3783600"/>
        </a:xfrm>
        <a:prstGeom prst="rect">
          <a:avLst/>
        </a:prstGeom>
        <a:noFill/>
        <a:ln w="0">
          <a:noFill/>
          <a:prstDash val="solid"/>
        </a:ln>
      </xdr:spPr>
    </xdr:pic>
    <xdr:clientData/>
  </xdr:twoCellAnchor>
  <xdr:twoCellAnchor editAs="oneCell">
    <xdr:from>
      <xdr:col>7</xdr:col>
      <xdr:colOff>117120</xdr:colOff>
      <xdr:row>26</xdr:row>
      <xdr:rowOff>13940</xdr:rowOff>
    </xdr:from>
    <xdr:to>
      <xdr:col>24</xdr:col>
      <xdr:colOff>91385</xdr:colOff>
      <xdr:row>81</xdr:row>
      <xdr:rowOff>63500</xdr:rowOff>
    </xdr:to>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a:srcRect l="6424" t="17903" r="5371" b="16965"/>
        <a:stretch>
          <a:fillRect/>
        </a:stretch>
      </xdr:blipFill>
      <xdr:spPr>
        <a:xfrm>
          <a:off x="6797320" y="9742140"/>
          <a:ext cx="13287040" cy="3580160"/>
        </a:xfrm>
        <a:prstGeom prst="rect">
          <a:avLst/>
        </a:prstGeom>
        <a:noFill/>
        <a:ln w="0">
          <a:noFill/>
          <a:prstDash val="solid"/>
        </a:ln>
      </xdr:spPr>
    </xdr:pic>
    <xdr:clientData/>
  </xdr:twoCellAnchor>
  <xdr:twoCellAnchor editAs="oneCell">
    <xdr:from>
      <xdr:col>0</xdr:col>
      <xdr:colOff>299357</xdr:colOff>
      <xdr:row>0</xdr:row>
      <xdr:rowOff>0</xdr:rowOff>
    </xdr:from>
    <xdr:to>
      <xdr:col>1</xdr:col>
      <xdr:colOff>1469570</xdr:colOff>
      <xdr:row>2</xdr:row>
      <xdr:rowOff>299356</xdr:rowOff>
    </xdr:to>
    <xdr:pic>
      <xdr:nvPicPr>
        <xdr:cNvPr id="6" name="Imagen 5">
          <a:extLst>
            <a:ext uri="{FF2B5EF4-FFF2-40B4-BE49-F238E27FC236}">
              <a16:creationId xmlns:a16="http://schemas.microsoft.com/office/drawing/2014/main" id="{DB8EF304-6CA3-4450-B97E-0C027497EFFA}"/>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9357" y="0"/>
          <a:ext cx="2517320" cy="103414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401411</xdr:colOff>
      <xdr:row>6</xdr:row>
      <xdr:rowOff>463717</xdr:rowOff>
    </xdr:from>
    <xdr:to>
      <xdr:col>2</xdr:col>
      <xdr:colOff>1229298</xdr:colOff>
      <xdr:row>7</xdr:row>
      <xdr:rowOff>869781</xdr:rowOff>
    </xdr:to>
    <xdr:pic>
      <xdr:nvPicPr>
        <xdr:cNvPr id="4" name="Imagen 3">
          <a:extLst>
            <a:ext uri="{FF2B5EF4-FFF2-40B4-BE49-F238E27FC236}">
              <a16:creationId xmlns:a16="http://schemas.microsoft.com/office/drawing/2014/main" id="{0B0DB9CE-8FE0-44E0-9A06-66BADEF2ECD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2168" y="463717"/>
          <a:ext cx="2519827" cy="10327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33703</xdr:colOff>
      <xdr:row>1</xdr:row>
      <xdr:rowOff>60820</xdr:rowOff>
    </xdr:from>
    <xdr:to>
      <xdr:col>1</xdr:col>
      <xdr:colOff>1880614</xdr:colOff>
      <xdr:row>1</xdr:row>
      <xdr:rowOff>821615</xdr:rowOff>
    </xdr:to>
    <xdr:pic>
      <xdr:nvPicPr>
        <xdr:cNvPr id="3" name="Imagen 2">
          <a:extLst>
            <a:ext uri="{FF2B5EF4-FFF2-40B4-BE49-F238E27FC236}">
              <a16:creationId xmlns:a16="http://schemas.microsoft.com/office/drawing/2014/main" id="{78A9EDD5-78AE-4B7B-9C9C-35B21758798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93027" y="251320"/>
          <a:ext cx="1846911" cy="7607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G9:L54" totalsRowShown="0" headerRowDxfId="482" headerRowBorderDxfId="481">
  <autoFilter ref="G9:L54" xr:uid="{00000000-0009-0000-0100-000001000000}">
    <filterColumn colId="0">
      <filters>
        <filter val="Integridad Pùblica - LA/FT/FP"/>
      </filters>
    </filterColumn>
  </autoFilter>
  <tableColumns count="6">
    <tableColumn id="1" xr3:uid="{00000000-0010-0000-0000-000001000000}" name="TIPOLOGÍA"/>
    <tableColumn id="2" xr3:uid="{00000000-0010-0000-0000-000002000000}" name="¿QUÉ? _x000a_IMPACTO"/>
    <tableColumn id="3" xr3:uid="{00000000-0010-0000-0000-000003000000}" name="¿CÓMO?_x000a_CAUSA INMEDIATA _x000a_(Iniciar con la palabra _x000a_por)"/>
    <tableColumn id="4" xr3:uid="{00000000-0010-0000-0000-000004000000}" name="¿PORQUÉ?_x000a_CAUSA RAÍZ_x000a_(Iniciar con _x000a_debido a/a causa de)"/>
    <tableColumn id="5" xr3:uid="{00000000-0010-0000-0000-000005000000}" name="DESCRIPCIÓN DEL RIESGO"/>
    <tableColumn id="6" xr3:uid="{00000000-0010-0000-0000-000006000000}" name="SUB CAUSAS (Si aplic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38:F48" totalsRowShown="0">
  <autoFilter ref="A38:F48" xr:uid="{00000000-0009-0000-0100-000002000000}"/>
  <tableColumns count="6">
    <tableColumn id="1" xr3:uid="{00000000-0010-0000-0100-000001000000}" name="Ejecución y administración de procesos"/>
    <tableColumn id="2" xr3:uid="{00000000-0010-0000-0100-000002000000}" name="Transacción u Operación (aplica para LA/FT/FP)"/>
    <tableColumn id="3" xr3:uid="{00000000-0010-0000-0100-000003000000}" name="Talento humano"/>
    <tableColumn id="4" xr3:uid="{00000000-0010-0000-0100-000004000000}" name="Tecnología"/>
    <tableColumn id="5" xr3:uid="{00000000-0010-0000-0100-000005000000}" name="Infraestructura"/>
    <tableColumn id="6" xr3:uid="{00000000-0010-0000-0100-000006000000}" name="Evento externo"/>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3" displayName="Tabla3" ref="H37:I43" totalsRowShown="0">
  <autoFilter ref="H37:I43" xr:uid="{00000000-0009-0000-0100-000003000000}"/>
  <tableColumns count="2">
    <tableColumn id="1" xr3:uid="{00000000-0010-0000-0200-000001000000}" name="FACTOR DE RIESGO"/>
    <tableColumn id="2" xr3:uid="{00000000-0010-0000-0200-000002000000}" name="Descripció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6" displayName="Tabla6" ref="A31:E35" totalsRowShown="0">
  <autoFilter ref="A31:E35" xr:uid="{00000000-0009-0000-0100-000004000000}"/>
  <tableColumns count="5">
    <tableColumn id="1" xr3:uid="{00000000-0010-0000-0300-000001000000}" name="Gestión"/>
    <tableColumn id="2" xr3:uid="{00000000-0010-0000-0300-000002000000}" name="Fiscal"/>
    <tableColumn id="3" xr3:uid="{00000000-0010-0000-0300-000003000000}" name="Seguridad_Información"/>
    <tableColumn id="4" xr3:uid="{00000000-0010-0000-0300-000004000000}" name="Integridad_Pública_Corrupción"/>
    <tableColumn id="5" xr3:uid="{00000000-0010-0000-0300-000005000000}" name="Integridad_Pública_LA_FT_FP"/>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8"/>
  <sheetViews>
    <sheetView zoomScale="90" zoomScaleNormal="90" workbookViewId="0">
      <selection activeCell="D18" sqref="D18"/>
    </sheetView>
  </sheetViews>
  <sheetFormatPr baseColWidth="10" defaultColWidth="0" defaultRowHeight="15" customHeight="1" zeroHeight="1" x14ac:dyDescent="0.25"/>
  <cols>
    <col min="1" max="1" width="2.7109375" style="275" customWidth="1"/>
    <col min="2" max="3" width="24.42578125" style="275" customWidth="1"/>
    <col min="4" max="4" width="16" style="275" customWidth="1"/>
    <col min="5" max="5" width="24.42578125" style="275" customWidth="1"/>
    <col min="6" max="6" width="27.42578125" style="275" customWidth="1"/>
    <col min="7" max="8" width="24.42578125" style="275" customWidth="1"/>
    <col min="9" max="9" width="4.28515625" style="275" customWidth="1"/>
    <col min="10" max="18" width="11.42578125" style="275" hidden="1" customWidth="1"/>
    <col min="19" max="16384" width="11.42578125" style="275" hidden="1"/>
  </cols>
  <sheetData>
    <row r="1" spans="2:8" ht="15.75" customHeight="1" x14ac:dyDescent="0.25"/>
    <row r="2" spans="2:8" ht="18" customHeight="1" x14ac:dyDescent="0.25">
      <c r="B2" s="359" t="s">
        <v>0</v>
      </c>
      <c r="C2" s="360"/>
      <c r="D2" s="360"/>
      <c r="E2" s="360"/>
      <c r="F2" s="360"/>
      <c r="G2" s="360"/>
      <c r="H2" s="361"/>
    </row>
    <row r="3" spans="2:8" ht="15" customHeight="1" x14ac:dyDescent="0.25">
      <c r="B3" s="1"/>
      <c r="C3" s="2"/>
      <c r="D3" s="2"/>
      <c r="E3" s="2"/>
      <c r="F3" s="2"/>
      <c r="G3" s="2"/>
      <c r="H3" s="3"/>
    </row>
    <row r="4" spans="2:8" ht="63" customHeight="1" x14ac:dyDescent="0.25">
      <c r="B4" s="369" t="s">
        <v>1</v>
      </c>
      <c r="C4" s="370"/>
      <c r="D4" s="370"/>
      <c r="E4" s="370"/>
      <c r="F4" s="370"/>
      <c r="G4" s="370"/>
      <c r="H4" s="371"/>
    </row>
    <row r="5" spans="2:8" ht="63" customHeight="1" x14ac:dyDescent="0.25">
      <c r="B5" s="372"/>
      <c r="C5" s="373"/>
      <c r="D5" s="373"/>
      <c r="E5" s="373"/>
      <c r="F5" s="373"/>
      <c r="G5" s="373"/>
      <c r="H5" s="374"/>
    </row>
    <row r="6" spans="2:8" ht="16.5" customHeight="1" x14ac:dyDescent="0.25">
      <c r="B6" s="377" t="s">
        <v>2</v>
      </c>
      <c r="C6" s="365"/>
      <c r="D6" s="365"/>
      <c r="E6" s="365"/>
      <c r="F6" s="365"/>
      <c r="G6" s="365"/>
      <c r="H6" s="366"/>
    </row>
    <row r="7" spans="2:8" ht="95.25" customHeight="1" x14ac:dyDescent="0.25">
      <c r="B7" s="382" t="s">
        <v>3</v>
      </c>
      <c r="C7" s="373"/>
      <c r="D7" s="373"/>
      <c r="E7" s="373"/>
      <c r="F7" s="373"/>
      <c r="G7" s="373"/>
      <c r="H7" s="374"/>
    </row>
    <row r="8" spans="2:8" ht="16.5" customHeight="1" x14ac:dyDescent="0.25">
      <c r="B8" s="4"/>
      <c r="C8" s="5"/>
      <c r="D8" s="5"/>
      <c r="E8" s="5"/>
      <c r="F8" s="5"/>
      <c r="G8" s="5"/>
      <c r="H8" s="6"/>
    </row>
    <row r="9" spans="2:8" ht="20.25" customHeight="1" x14ac:dyDescent="0.25">
      <c r="B9" s="387" t="s">
        <v>4</v>
      </c>
      <c r="C9" s="365"/>
      <c r="D9" s="365"/>
      <c r="E9" s="365"/>
      <c r="F9" s="365"/>
      <c r="G9" s="365"/>
      <c r="H9" s="366"/>
    </row>
    <row r="10" spans="2:8" ht="16.5" customHeight="1" x14ac:dyDescent="0.25">
      <c r="B10" s="7"/>
      <c r="C10" s="8"/>
      <c r="D10" s="8"/>
      <c r="E10" s="8"/>
      <c r="F10" s="8"/>
      <c r="G10" s="8"/>
      <c r="H10" s="9"/>
    </row>
    <row r="11" spans="2:8" ht="20.25" customHeight="1" x14ac:dyDescent="0.25">
      <c r="B11" s="364" t="s">
        <v>5</v>
      </c>
      <c r="C11" s="365"/>
      <c r="D11" s="365"/>
      <c r="E11" s="365"/>
      <c r="F11" s="365"/>
      <c r="G11" s="365"/>
      <c r="H11" s="366"/>
    </row>
    <row r="12" spans="2:8" s="10" customFormat="1" ht="20.25" customHeight="1" x14ac:dyDescent="0.25">
      <c r="B12" s="391"/>
      <c r="C12" s="380"/>
      <c r="D12" s="380"/>
      <c r="E12" s="380"/>
      <c r="F12" s="380"/>
      <c r="G12" s="380"/>
      <c r="H12" s="381"/>
    </row>
    <row r="13" spans="2:8" ht="20.25" customHeight="1" x14ac:dyDescent="0.25">
      <c r="B13" s="377" t="s">
        <v>6</v>
      </c>
      <c r="C13" s="365"/>
      <c r="D13" s="365"/>
      <c r="E13" s="365"/>
      <c r="F13" s="365"/>
      <c r="G13" s="365"/>
      <c r="H13" s="366"/>
    </row>
    <row r="14" spans="2:8" ht="9" customHeight="1" x14ac:dyDescent="0.25">
      <c r="B14" s="377"/>
      <c r="C14" s="365"/>
      <c r="D14" s="365"/>
      <c r="E14" s="365"/>
      <c r="F14" s="365"/>
      <c r="G14" s="365"/>
      <c r="H14" s="366"/>
    </row>
    <row r="15" spans="2:8" ht="16.5" customHeight="1" x14ac:dyDescent="0.25">
      <c r="B15" s="377" t="s">
        <v>7</v>
      </c>
      <c r="C15" s="365"/>
      <c r="D15" s="365"/>
      <c r="E15" s="365"/>
      <c r="F15" s="365"/>
      <c r="G15" s="365"/>
      <c r="H15" s="366"/>
    </row>
    <row r="16" spans="2:8" ht="16.5" customHeight="1" x14ac:dyDescent="0.25">
      <c r="B16" s="11"/>
      <c r="C16" s="12"/>
      <c r="D16" s="12"/>
      <c r="E16" s="12"/>
      <c r="F16" s="12"/>
      <c r="G16" s="12"/>
      <c r="H16" s="13"/>
    </row>
    <row r="17" spans="2:8" ht="18.75" customHeight="1" x14ac:dyDescent="0.25">
      <c r="B17" s="377" t="s">
        <v>8</v>
      </c>
      <c r="C17" s="365"/>
      <c r="D17" s="365"/>
      <c r="E17" s="365"/>
      <c r="F17" s="365"/>
      <c r="G17" s="365"/>
      <c r="H17" s="366"/>
    </row>
    <row r="18" spans="2:8" ht="18.75" customHeight="1" x14ac:dyDescent="0.25">
      <c r="B18" s="11"/>
      <c r="C18" s="12"/>
      <c r="D18" s="12"/>
      <c r="E18" s="12"/>
      <c r="F18" s="12"/>
      <c r="G18" s="12"/>
      <c r="H18" s="13"/>
    </row>
    <row r="19" spans="2:8" ht="18.75" customHeight="1" x14ac:dyDescent="0.25">
      <c r="B19" s="377" t="s">
        <v>9</v>
      </c>
      <c r="C19" s="365"/>
      <c r="D19" s="365"/>
      <c r="E19" s="365"/>
      <c r="F19" s="365"/>
      <c r="G19" s="365"/>
      <c r="H19" s="366"/>
    </row>
    <row r="20" spans="2:8" ht="18.75" customHeight="1" x14ac:dyDescent="0.25">
      <c r="B20" s="14"/>
      <c r="C20" s="15"/>
      <c r="D20" s="15"/>
      <c r="E20" s="15"/>
      <c r="F20" s="15"/>
      <c r="G20" s="15"/>
      <c r="H20" s="16"/>
    </row>
    <row r="21" spans="2:8" ht="15.75" customHeight="1" x14ac:dyDescent="0.25">
      <c r="B21" s="17"/>
      <c r="C21" s="386" t="s">
        <v>10</v>
      </c>
      <c r="D21" s="358"/>
      <c r="E21" s="389" t="s">
        <v>11</v>
      </c>
      <c r="F21" s="368"/>
      <c r="G21" s="18"/>
      <c r="H21" s="19"/>
    </row>
    <row r="22" spans="2:8" ht="35.25" customHeight="1" x14ac:dyDescent="0.25">
      <c r="B22" s="17"/>
      <c r="C22" s="388" t="s">
        <v>12</v>
      </c>
      <c r="D22" s="356"/>
      <c r="E22" s="352" t="s">
        <v>13</v>
      </c>
      <c r="F22" s="353"/>
      <c r="G22" s="18"/>
      <c r="H22" s="19"/>
    </row>
    <row r="23" spans="2:8" ht="17.25" customHeight="1" x14ac:dyDescent="0.25">
      <c r="B23" s="17"/>
      <c r="C23" s="388" t="s">
        <v>14</v>
      </c>
      <c r="D23" s="356"/>
      <c r="E23" s="352" t="s">
        <v>15</v>
      </c>
      <c r="F23" s="353"/>
      <c r="G23" s="18"/>
      <c r="H23" s="19"/>
    </row>
    <row r="24" spans="2:8" ht="69.75" customHeight="1" x14ac:dyDescent="0.25">
      <c r="B24" s="17"/>
      <c r="C24" s="388" t="s">
        <v>16</v>
      </c>
      <c r="D24" s="356"/>
      <c r="E24" s="352" t="s">
        <v>17</v>
      </c>
      <c r="F24" s="353"/>
      <c r="G24" s="18"/>
      <c r="H24" s="19"/>
    </row>
    <row r="25" spans="2:8" ht="69.75" customHeight="1" x14ac:dyDescent="0.25">
      <c r="B25" s="17"/>
      <c r="C25" s="388" t="s">
        <v>18</v>
      </c>
      <c r="D25" s="356"/>
      <c r="E25" s="352" t="s">
        <v>19</v>
      </c>
      <c r="F25" s="353"/>
      <c r="G25" s="18"/>
      <c r="H25" s="19"/>
    </row>
    <row r="26" spans="2:8" ht="69.75" customHeight="1" x14ac:dyDescent="0.25">
      <c r="B26" s="17"/>
      <c r="C26" s="388" t="s">
        <v>20</v>
      </c>
      <c r="D26" s="356"/>
      <c r="E26" s="352" t="s">
        <v>21</v>
      </c>
      <c r="F26" s="353"/>
      <c r="G26" s="18"/>
      <c r="H26" s="19"/>
    </row>
    <row r="27" spans="2:8" ht="69.75" customHeight="1" x14ac:dyDescent="0.25">
      <c r="B27" s="17"/>
      <c r="C27" s="354" t="s">
        <v>22</v>
      </c>
      <c r="D27" s="351"/>
      <c r="E27" s="348" t="s">
        <v>23</v>
      </c>
      <c r="F27" s="349"/>
      <c r="G27" s="18"/>
      <c r="H27" s="19"/>
    </row>
    <row r="28" spans="2:8" ht="69.75" customHeight="1" x14ac:dyDescent="0.25">
      <c r="B28" s="17"/>
      <c r="C28" s="354" t="s">
        <v>24</v>
      </c>
      <c r="D28" s="351"/>
      <c r="E28" s="348" t="s">
        <v>25</v>
      </c>
      <c r="F28" s="349"/>
      <c r="G28" s="18"/>
      <c r="H28" s="19"/>
    </row>
    <row r="29" spans="2:8" ht="69.75" customHeight="1" x14ac:dyDescent="0.25">
      <c r="B29" s="17"/>
      <c r="C29" s="354" t="s">
        <v>26</v>
      </c>
      <c r="D29" s="351"/>
      <c r="E29" s="348" t="s">
        <v>27</v>
      </c>
      <c r="F29" s="349"/>
      <c r="G29" s="18"/>
      <c r="H29" s="19"/>
    </row>
    <row r="30" spans="2:8" ht="111.75" customHeight="1" x14ac:dyDescent="0.25">
      <c r="B30" s="17"/>
      <c r="C30" s="354" t="s">
        <v>28</v>
      </c>
      <c r="D30" s="351"/>
      <c r="E30" s="348" t="s">
        <v>29</v>
      </c>
      <c r="F30" s="349"/>
      <c r="G30" s="18"/>
      <c r="H30" s="19"/>
    </row>
    <row r="31" spans="2:8" ht="121.5" customHeight="1" x14ac:dyDescent="0.25">
      <c r="B31" s="17"/>
      <c r="C31" s="354" t="s">
        <v>30</v>
      </c>
      <c r="D31" s="351"/>
      <c r="E31" s="348" t="s">
        <v>31</v>
      </c>
      <c r="F31" s="349"/>
      <c r="G31" s="18"/>
      <c r="H31" s="19"/>
    </row>
    <row r="32" spans="2:8" ht="86.25" customHeight="1" x14ac:dyDescent="0.25">
      <c r="B32" s="17"/>
      <c r="C32" s="354" t="s">
        <v>32</v>
      </c>
      <c r="D32" s="351"/>
      <c r="E32" s="348" t="s">
        <v>33</v>
      </c>
      <c r="F32" s="349"/>
      <c r="G32" s="18"/>
      <c r="H32" s="19"/>
    </row>
    <row r="33" spans="2:8" ht="69.75" customHeight="1" x14ac:dyDescent="0.25">
      <c r="B33" s="17"/>
      <c r="C33" s="354" t="s">
        <v>34</v>
      </c>
      <c r="D33" s="351"/>
      <c r="E33" s="348" t="s">
        <v>35</v>
      </c>
      <c r="F33" s="349"/>
      <c r="G33" s="18"/>
      <c r="H33" s="19"/>
    </row>
    <row r="34" spans="2:8" ht="15" customHeight="1" x14ac:dyDescent="0.25">
      <c r="B34" s="17"/>
      <c r="C34" s="20"/>
      <c r="D34" s="20"/>
      <c r="E34" s="21"/>
      <c r="F34" s="21"/>
      <c r="G34" s="18"/>
      <c r="H34" s="19"/>
    </row>
    <row r="35" spans="2:8" ht="16.5" customHeight="1" x14ac:dyDescent="0.25">
      <c r="B35" s="377" t="s">
        <v>36</v>
      </c>
      <c r="C35" s="365"/>
      <c r="D35" s="365"/>
      <c r="E35" s="365"/>
      <c r="F35" s="365"/>
      <c r="G35" s="365"/>
      <c r="H35" s="366"/>
    </row>
    <row r="36" spans="2:8" ht="14.25" customHeight="1" x14ac:dyDescent="0.25">
      <c r="B36" s="22"/>
      <c r="C36" s="23"/>
      <c r="D36" s="23"/>
      <c r="E36" s="23"/>
      <c r="F36" s="23"/>
      <c r="G36" s="23"/>
      <c r="H36" s="24"/>
    </row>
    <row r="37" spans="2:8" ht="14.25" customHeight="1" x14ac:dyDescent="0.25">
      <c r="B37" s="22"/>
      <c r="C37" s="378" t="s">
        <v>10</v>
      </c>
      <c r="D37" s="358"/>
      <c r="E37" s="367" t="s">
        <v>11</v>
      </c>
      <c r="F37" s="368"/>
      <c r="G37" s="23"/>
      <c r="H37" s="24"/>
    </row>
    <row r="38" spans="2:8" ht="90" customHeight="1" x14ac:dyDescent="0.25">
      <c r="B38" s="22"/>
      <c r="C38" s="354" t="s">
        <v>37</v>
      </c>
      <c r="D38" s="351"/>
      <c r="E38" s="348" t="s">
        <v>38</v>
      </c>
      <c r="F38" s="349"/>
      <c r="G38" s="23"/>
      <c r="H38" s="24"/>
    </row>
    <row r="39" spans="2:8" ht="53.25" customHeight="1" x14ac:dyDescent="0.25">
      <c r="B39" s="22"/>
      <c r="C39" s="354" t="s">
        <v>39</v>
      </c>
      <c r="D39" s="351"/>
      <c r="E39" s="348" t="s">
        <v>40</v>
      </c>
      <c r="F39" s="349"/>
      <c r="G39" s="23"/>
      <c r="H39" s="24"/>
    </row>
    <row r="40" spans="2:8" ht="54" customHeight="1" x14ac:dyDescent="0.25">
      <c r="B40" s="22"/>
      <c r="C40" s="354" t="s">
        <v>41</v>
      </c>
      <c r="D40" s="351"/>
      <c r="E40" s="348" t="s">
        <v>42</v>
      </c>
      <c r="F40" s="349"/>
      <c r="G40" s="23"/>
      <c r="H40" s="24"/>
    </row>
    <row r="41" spans="2:8" ht="32.25" customHeight="1" x14ac:dyDescent="0.25">
      <c r="B41" s="22"/>
      <c r="C41" s="354" t="s">
        <v>43</v>
      </c>
      <c r="D41" s="351"/>
      <c r="E41" s="348" t="s">
        <v>44</v>
      </c>
      <c r="F41" s="349"/>
      <c r="G41" s="23"/>
      <c r="H41" s="24"/>
    </row>
    <row r="42" spans="2:8" ht="16.5" customHeight="1" x14ac:dyDescent="0.25">
      <c r="B42" s="22"/>
      <c r="C42" s="23"/>
      <c r="D42" s="23"/>
      <c r="E42" s="23"/>
      <c r="F42" s="23"/>
      <c r="G42" s="23"/>
      <c r="H42" s="24"/>
    </row>
    <row r="43" spans="2:8" ht="18.75" customHeight="1" x14ac:dyDescent="0.25">
      <c r="B43" s="383" t="s">
        <v>45</v>
      </c>
      <c r="C43" s="380"/>
      <c r="D43" s="380"/>
      <c r="E43" s="380"/>
      <c r="F43" s="380"/>
      <c r="G43" s="380"/>
      <c r="H43" s="363"/>
    </row>
    <row r="44" spans="2:8" ht="18.75" customHeight="1" x14ac:dyDescent="0.25">
      <c r="B44" s="25"/>
      <c r="C44" s="26"/>
      <c r="D44" s="26"/>
      <c r="E44" s="26"/>
      <c r="F44" s="26"/>
      <c r="G44" s="26"/>
      <c r="H44" s="27"/>
    </row>
    <row r="45" spans="2:8" ht="18.75" customHeight="1" x14ac:dyDescent="0.25">
      <c r="B45" s="377" t="s">
        <v>46</v>
      </c>
      <c r="C45" s="365"/>
      <c r="D45" s="365"/>
      <c r="E45" s="365"/>
      <c r="F45" s="365"/>
      <c r="G45" s="365"/>
      <c r="H45" s="366"/>
    </row>
    <row r="46" spans="2:8" ht="18.75" customHeight="1" x14ac:dyDescent="0.25">
      <c r="B46" s="14"/>
      <c r="C46" s="15"/>
      <c r="D46" s="15"/>
      <c r="E46" s="15"/>
      <c r="F46" s="15"/>
      <c r="G46" s="15"/>
      <c r="H46" s="16"/>
    </row>
    <row r="47" spans="2:8" ht="18.75" customHeight="1" x14ac:dyDescent="0.25">
      <c r="B47" s="14"/>
      <c r="C47" s="378" t="s">
        <v>10</v>
      </c>
      <c r="D47" s="358"/>
      <c r="E47" s="367" t="s">
        <v>11</v>
      </c>
      <c r="F47" s="368"/>
      <c r="G47" s="15"/>
      <c r="H47" s="16"/>
    </row>
    <row r="48" spans="2:8" ht="53.25" customHeight="1" x14ac:dyDescent="0.25">
      <c r="B48" s="14"/>
      <c r="C48" s="354" t="s">
        <v>47</v>
      </c>
      <c r="D48" s="351"/>
      <c r="E48" s="348" t="s">
        <v>48</v>
      </c>
      <c r="F48" s="349"/>
      <c r="G48" s="15"/>
      <c r="H48" s="16"/>
    </row>
    <row r="49" spans="2:8" ht="54" customHeight="1" x14ac:dyDescent="0.25">
      <c r="B49" s="14"/>
      <c r="C49" s="354" t="s">
        <v>49</v>
      </c>
      <c r="D49" s="351"/>
      <c r="E49" s="348" t="s">
        <v>50</v>
      </c>
      <c r="F49" s="349"/>
      <c r="G49" s="15"/>
      <c r="H49" s="16"/>
    </row>
    <row r="50" spans="2:8" ht="51.75" customHeight="1" x14ac:dyDescent="0.25">
      <c r="B50" s="14"/>
      <c r="C50" s="354" t="s">
        <v>51</v>
      </c>
      <c r="D50" s="351"/>
      <c r="E50" s="348" t="s">
        <v>52</v>
      </c>
      <c r="F50" s="349"/>
      <c r="G50" s="15"/>
      <c r="H50" s="16"/>
    </row>
    <row r="51" spans="2:8" ht="53.25" customHeight="1" x14ac:dyDescent="0.25">
      <c r="B51" s="14"/>
      <c r="C51" s="354" t="s">
        <v>53</v>
      </c>
      <c r="D51" s="351"/>
      <c r="E51" s="348" t="s">
        <v>52</v>
      </c>
      <c r="F51" s="349"/>
      <c r="G51" s="15"/>
      <c r="H51" s="16"/>
    </row>
    <row r="52" spans="2:8" ht="48.75" customHeight="1" x14ac:dyDescent="0.25">
      <c r="B52" s="14"/>
      <c r="C52" s="354" t="s">
        <v>54</v>
      </c>
      <c r="D52" s="351"/>
      <c r="E52" s="348" t="s">
        <v>55</v>
      </c>
      <c r="F52" s="349"/>
      <c r="G52" s="15"/>
      <c r="H52" s="16"/>
    </row>
    <row r="53" spans="2:8" ht="49.5" customHeight="1" x14ac:dyDescent="0.25">
      <c r="B53" s="14"/>
      <c r="C53" s="354" t="s">
        <v>56</v>
      </c>
      <c r="D53" s="351"/>
      <c r="E53" s="348" t="s">
        <v>57</v>
      </c>
      <c r="F53" s="349"/>
      <c r="G53" s="15"/>
      <c r="H53" s="16"/>
    </row>
    <row r="54" spans="2:8" ht="50.25" customHeight="1" x14ac:dyDescent="0.25">
      <c r="B54" s="14"/>
      <c r="C54" s="354" t="s">
        <v>58</v>
      </c>
      <c r="D54" s="351"/>
      <c r="E54" s="348" t="s">
        <v>59</v>
      </c>
      <c r="F54" s="349"/>
      <c r="G54" s="15"/>
      <c r="H54" s="16"/>
    </row>
    <row r="55" spans="2:8" ht="29.25" customHeight="1" x14ac:dyDescent="0.25">
      <c r="B55" s="14"/>
      <c r="C55" s="354" t="s">
        <v>60</v>
      </c>
      <c r="D55" s="351"/>
      <c r="E55" s="348" t="s">
        <v>61</v>
      </c>
      <c r="F55" s="349"/>
      <c r="G55" s="15"/>
      <c r="H55" s="16"/>
    </row>
    <row r="56" spans="2:8" ht="39.75" customHeight="1" x14ac:dyDescent="0.25">
      <c r="B56" s="14"/>
      <c r="C56" s="354" t="s">
        <v>62</v>
      </c>
      <c r="D56" s="351"/>
      <c r="E56" s="348" t="s">
        <v>63</v>
      </c>
      <c r="F56" s="349"/>
      <c r="G56" s="15"/>
      <c r="H56" s="16"/>
    </row>
    <row r="57" spans="2:8" ht="29.25" customHeight="1" x14ac:dyDescent="0.25">
      <c r="B57" s="14"/>
      <c r="C57" s="354" t="s">
        <v>64</v>
      </c>
      <c r="D57" s="351"/>
      <c r="E57" s="348" t="s">
        <v>65</v>
      </c>
      <c r="F57" s="349"/>
      <c r="G57" s="15"/>
      <c r="H57" s="16"/>
    </row>
    <row r="58" spans="2:8" ht="18.75" customHeight="1" x14ac:dyDescent="0.25">
      <c r="B58" s="14"/>
      <c r="C58" s="15"/>
      <c r="D58" s="15"/>
      <c r="E58" s="15"/>
      <c r="F58" s="15"/>
      <c r="G58" s="15"/>
      <c r="H58" s="16"/>
    </row>
    <row r="59" spans="2:8" ht="18.75" customHeight="1" x14ac:dyDescent="0.25">
      <c r="B59" s="392" t="s">
        <v>66</v>
      </c>
      <c r="C59" s="370"/>
      <c r="D59" s="370"/>
      <c r="E59" s="370"/>
      <c r="F59" s="370"/>
      <c r="G59" s="370"/>
      <c r="H59" s="371"/>
    </row>
    <row r="60" spans="2:8" ht="18.75" customHeight="1" x14ac:dyDescent="0.25">
      <c r="B60" s="14"/>
      <c r="C60" s="15"/>
      <c r="D60" s="15"/>
      <c r="E60" s="15"/>
      <c r="F60" s="15"/>
      <c r="G60" s="15"/>
      <c r="H60" s="16"/>
    </row>
    <row r="61" spans="2:8" ht="18.75" customHeight="1" x14ac:dyDescent="0.25">
      <c r="B61" s="379" t="s">
        <v>67</v>
      </c>
      <c r="C61" s="380"/>
      <c r="D61" s="380"/>
      <c r="E61" s="380"/>
      <c r="F61" s="380"/>
      <c r="G61" s="380"/>
      <c r="H61" s="381"/>
    </row>
    <row r="62" spans="2:8" ht="18.75" customHeight="1" x14ac:dyDescent="0.25">
      <c r="B62" s="11"/>
      <c r="C62" s="12"/>
      <c r="D62" s="12"/>
      <c r="E62" s="12"/>
      <c r="F62" s="12"/>
      <c r="G62" s="12"/>
      <c r="H62" s="13"/>
    </row>
    <row r="63" spans="2:8" ht="30" customHeight="1" x14ac:dyDescent="0.25">
      <c r="B63" s="377" t="s">
        <v>68</v>
      </c>
      <c r="C63" s="365"/>
      <c r="D63" s="365"/>
      <c r="E63" s="365"/>
      <c r="F63" s="365"/>
      <c r="G63" s="365"/>
      <c r="H63" s="366"/>
    </row>
    <row r="64" spans="2:8" ht="17.25" customHeight="1" x14ac:dyDescent="0.25">
      <c r="B64" s="14"/>
      <c r="C64" s="15"/>
      <c r="D64" s="15"/>
      <c r="E64" s="15"/>
      <c r="F64" s="15"/>
      <c r="G64" s="15"/>
      <c r="H64" s="16"/>
    </row>
    <row r="65" spans="2:8" ht="30" customHeight="1" x14ac:dyDescent="0.25">
      <c r="B65" s="14"/>
      <c r="C65" s="378" t="s">
        <v>10</v>
      </c>
      <c r="D65" s="358"/>
      <c r="E65" s="367" t="s">
        <v>11</v>
      </c>
      <c r="F65" s="368"/>
      <c r="G65" s="15"/>
      <c r="H65" s="16"/>
    </row>
    <row r="66" spans="2:8" ht="30" customHeight="1" x14ac:dyDescent="0.25">
      <c r="B66" s="14"/>
      <c r="C66" s="354" t="s">
        <v>69</v>
      </c>
      <c r="D66" s="351"/>
      <c r="E66" s="348" t="s">
        <v>70</v>
      </c>
      <c r="F66" s="349"/>
      <c r="G66" s="15"/>
      <c r="H66" s="16"/>
    </row>
    <row r="67" spans="2:8" ht="44.25" customHeight="1" x14ac:dyDescent="0.25">
      <c r="B67" s="14"/>
      <c r="C67" s="354" t="s">
        <v>71</v>
      </c>
      <c r="D67" s="351"/>
      <c r="E67" s="348" t="s">
        <v>72</v>
      </c>
      <c r="F67" s="349"/>
      <c r="G67" s="15"/>
      <c r="H67" s="16"/>
    </row>
    <row r="68" spans="2:8" ht="51" customHeight="1" x14ac:dyDescent="0.25">
      <c r="B68" s="14"/>
      <c r="C68" s="354" t="s">
        <v>73</v>
      </c>
      <c r="D68" s="351"/>
      <c r="E68" s="348" t="s">
        <v>74</v>
      </c>
      <c r="F68" s="349"/>
      <c r="G68" s="15"/>
      <c r="H68" s="16"/>
    </row>
    <row r="69" spans="2:8" ht="76.5" customHeight="1" x14ac:dyDescent="0.25">
      <c r="B69" s="14"/>
      <c r="C69" s="354" t="s">
        <v>75</v>
      </c>
      <c r="D69" s="351"/>
      <c r="E69" s="348" t="s">
        <v>76</v>
      </c>
      <c r="F69" s="349"/>
      <c r="G69" s="15"/>
      <c r="H69" s="16"/>
    </row>
    <row r="70" spans="2:8" ht="30" customHeight="1" x14ac:dyDescent="0.25">
      <c r="B70" s="14"/>
      <c r="C70" s="354" t="s">
        <v>77</v>
      </c>
      <c r="D70" s="351"/>
      <c r="E70" s="348" t="s">
        <v>78</v>
      </c>
      <c r="F70" s="349"/>
      <c r="G70" s="15"/>
      <c r="H70" s="16"/>
    </row>
    <row r="71" spans="2:8" ht="30" customHeight="1" x14ac:dyDescent="0.25">
      <c r="B71" s="14"/>
      <c r="C71" s="354" t="s">
        <v>79</v>
      </c>
      <c r="D71" s="351"/>
      <c r="E71" s="348" t="s">
        <v>80</v>
      </c>
      <c r="F71" s="349"/>
      <c r="G71" s="15"/>
      <c r="H71" s="16"/>
    </row>
    <row r="72" spans="2:8" ht="30" customHeight="1" x14ac:dyDescent="0.25">
      <c r="B72" s="14"/>
      <c r="C72" s="354" t="s">
        <v>81</v>
      </c>
      <c r="D72" s="351"/>
      <c r="E72" s="348" t="s">
        <v>82</v>
      </c>
      <c r="F72" s="349"/>
      <c r="G72" s="15"/>
      <c r="H72" s="16"/>
    </row>
    <row r="73" spans="2:8" ht="53.25" customHeight="1" x14ac:dyDescent="0.25">
      <c r="B73" s="14"/>
      <c r="C73" s="354" t="s">
        <v>83</v>
      </c>
      <c r="D73" s="351"/>
      <c r="E73" s="348" t="s">
        <v>84</v>
      </c>
      <c r="F73" s="349"/>
      <c r="G73" s="15"/>
      <c r="H73" s="16"/>
    </row>
    <row r="74" spans="2:8" ht="30" customHeight="1" x14ac:dyDescent="0.25">
      <c r="B74" s="14"/>
      <c r="C74" s="15"/>
      <c r="D74" s="15"/>
      <c r="E74" s="15"/>
      <c r="F74" s="15"/>
      <c r="G74" s="15"/>
      <c r="H74" s="16"/>
    </row>
    <row r="75" spans="2:8" ht="18.75" customHeight="1" x14ac:dyDescent="0.25">
      <c r="B75" s="379" t="s">
        <v>85</v>
      </c>
      <c r="C75" s="380"/>
      <c r="D75" s="380"/>
      <c r="E75" s="380"/>
      <c r="F75" s="380"/>
      <c r="G75" s="380"/>
      <c r="H75" s="381"/>
    </row>
    <row r="76" spans="2:8" ht="18.75" customHeight="1" x14ac:dyDescent="0.25">
      <c r="B76" s="28"/>
      <c r="C76" s="29"/>
      <c r="D76" s="29"/>
      <c r="E76" s="29"/>
      <c r="F76" s="29"/>
      <c r="G76" s="29"/>
      <c r="H76" s="30"/>
    </row>
    <row r="77" spans="2:8" ht="18.75" customHeight="1" x14ac:dyDescent="0.25">
      <c r="B77" s="379" t="s">
        <v>86</v>
      </c>
      <c r="C77" s="380"/>
      <c r="D77" s="380"/>
      <c r="E77" s="380"/>
      <c r="F77" s="380"/>
      <c r="G77" s="380"/>
      <c r="H77" s="381"/>
    </row>
    <row r="78" spans="2:8" ht="18.75" customHeight="1" x14ac:dyDescent="0.25">
      <c r="B78" s="28"/>
      <c r="C78" s="29"/>
      <c r="D78" s="29"/>
      <c r="E78" s="29"/>
      <c r="F78" s="29"/>
      <c r="G78" s="29"/>
      <c r="H78" s="30"/>
    </row>
    <row r="79" spans="2:8" ht="18.75" customHeight="1" x14ac:dyDescent="0.25">
      <c r="B79" s="379" t="s">
        <v>87</v>
      </c>
      <c r="C79" s="380"/>
      <c r="D79" s="380"/>
      <c r="E79" s="380"/>
      <c r="F79" s="380"/>
      <c r="G79" s="380"/>
      <c r="H79" s="381"/>
    </row>
    <row r="80" spans="2:8" ht="16.5" customHeight="1" x14ac:dyDescent="0.25">
      <c r="B80" s="14"/>
      <c r="C80" s="31"/>
      <c r="D80" s="31"/>
      <c r="E80" s="31"/>
      <c r="F80" s="31"/>
      <c r="G80" s="31"/>
      <c r="H80" s="32"/>
    </row>
    <row r="81" spans="2:8" ht="16.5" customHeight="1" x14ac:dyDescent="0.25">
      <c r="B81" s="14"/>
      <c r="C81" s="31"/>
      <c r="D81" s="31"/>
      <c r="E81" s="31"/>
      <c r="F81" s="31"/>
      <c r="G81" s="31"/>
      <c r="H81" s="32"/>
    </row>
    <row r="82" spans="2:8" ht="16.5" customHeight="1" x14ac:dyDescent="0.25">
      <c r="B82" s="14" t="s">
        <v>88</v>
      </c>
      <c r="C82" s="31"/>
      <c r="D82" s="31"/>
      <c r="E82" s="31"/>
      <c r="F82" s="31"/>
      <c r="G82" s="31"/>
      <c r="H82" s="32"/>
    </row>
    <row r="83" spans="2:8" ht="16.5" customHeight="1" x14ac:dyDescent="0.25">
      <c r="B83" s="14"/>
      <c r="C83" s="31"/>
      <c r="D83" s="31"/>
      <c r="E83" s="31"/>
      <c r="F83" s="31"/>
      <c r="G83" s="31"/>
      <c r="H83" s="32"/>
    </row>
    <row r="84" spans="2:8" ht="15.75" customHeight="1" x14ac:dyDescent="0.25">
      <c r="B84" s="17"/>
      <c r="C84" s="18"/>
      <c r="D84" s="33"/>
      <c r="E84" s="34"/>
      <c r="F84" s="34"/>
      <c r="G84" s="34"/>
      <c r="H84" s="19"/>
    </row>
    <row r="85" spans="2:8" ht="15.75" customHeight="1" x14ac:dyDescent="0.25">
      <c r="B85" s="35" t="s">
        <v>89</v>
      </c>
      <c r="C85" s="357" t="s">
        <v>10</v>
      </c>
      <c r="D85" s="358"/>
      <c r="E85" s="367" t="s">
        <v>11</v>
      </c>
      <c r="F85" s="368"/>
      <c r="G85" s="18"/>
      <c r="H85" s="19"/>
    </row>
    <row r="86" spans="2:8" s="36" customFormat="1" ht="15" customHeight="1" x14ac:dyDescent="0.25">
      <c r="B86" s="37">
        <v>2</v>
      </c>
      <c r="C86" s="355" t="s">
        <v>12</v>
      </c>
      <c r="D86" s="356"/>
      <c r="E86" s="352" t="s">
        <v>13</v>
      </c>
      <c r="F86" s="353"/>
      <c r="G86" s="38"/>
      <c r="H86" s="39"/>
    </row>
    <row r="87" spans="2:8" s="36" customFormat="1" ht="17.25" customHeight="1" x14ac:dyDescent="0.25">
      <c r="B87" s="37">
        <v>2</v>
      </c>
      <c r="C87" s="355" t="s">
        <v>14</v>
      </c>
      <c r="D87" s="356"/>
      <c r="E87" s="352" t="s">
        <v>15</v>
      </c>
      <c r="F87" s="353"/>
      <c r="G87" s="38"/>
      <c r="H87" s="39"/>
    </row>
    <row r="88" spans="2:8" s="36" customFormat="1" ht="25.5" customHeight="1" x14ac:dyDescent="0.25">
      <c r="B88" s="37">
        <v>2</v>
      </c>
      <c r="C88" s="355" t="s">
        <v>16</v>
      </c>
      <c r="D88" s="356"/>
      <c r="E88" s="352" t="s">
        <v>17</v>
      </c>
      <c r="F88" s="353"/>
      <c r="G88" s="38"/>
      <c r="H88" s="39"/>
    </row>
    <row r="89" spans="2:8" s="36" customFormat="1" ht="25.5" customHeight="1" x14ac:dyDescent="0.25">
      <c r="B89" s="37">
        <v>2</v>
      </c>
      <c r="C89" s="355" t="s">
        <v>18</v>
      </c>
      <c r="D89" s="356"/>
      <c r="E89" s="352" t="s">
        <v>19</v>
      </c>
      <c r="F89" s="353"/>
      <c r="G89" s="38"/>
      <c r="H89" s="39"/>
    </row>
    <row r="90" spans="2:8" s="36" customFormat="1" ht="66.75" customHeight="1" x14ac:dyDescent="0.25">
      <c r="B90" s="37">
        <v>2</v>
      </c>
      <c r="C90" s="355" t="s">
        <v>20</v>
      </c>
      <c r="D90" s="356"/>
      <c r="E90" s="352" t="s">
        <v>21</v>
      </c>
      <c r="F90" s="353"/>
      <c r="G90" s="38"/>
      <c r="H90" s="39"/>
    </row>
    <row r="91" spans="2:8" s="36" customFormat="1" ht="67.5" customHeight="1" x14ac:dyDescent="0.25">
      <c r="B91" s="37">
        <v>2</v>
      </c>
      <c r="C91" s="350" t="s">
        <v>22</v>
      </c>
      <c r="D91" s="351"/>
      <c r="E91" s="348" t="s">
        <v>23</v>
      </c>
      <c r="F91" s="349"/>
      <c r="G91" s="38"/>
      <c r="H91" s="39"/>
    </row>
    <row r="92" spans="2:8" s="36" customFormat="1" ht="43.5" customHeight="1" x14ac:dyDescent="0.25">
      <c r="B92" s="37">
        <v>2</v>
      </c>
      <c r="C92" s="350" t="s">
        <v>24</v>
      </c>
      <c r="D92" s="351"/>
      <c r="E92" s="348" t="s">
        <v>25</v>
      </c>
      <c r="F92" s="349"/>
      <c r="G92" s="38"/>
      <c r="H92" s="39"/>
    </row>
    <row r="93" spans="2:8" s="36" customFormat="1" ht="35.25" customHeight="1" x14ac:dyDescent="0.25">
      <c r="B93" s="37">
        <v>2</v>
      </c>
      <c r="C93" s="350" t="s">
        <v>26</v>
      </c>
      <c r="D93" s="351"/>
      <c r="E93" s="348" t="s">
        <v>27</v>
      </c>
      <c r="F93" s="349"/>
      <c r="G93" s="38"/>
      <c r="H93" s="39"/>
    </row>
    <row r="94" spans="2:8" s="36" customFormat="1" ht="72.75" customHeight="1" x14ac:dyDescent="0.25">
      <c r="B94" s="37">
        <v>2</v>
      </c>
      <c r="C94" s="350" t="s">
        <v>28</v>
      </c>
      <c r="D94" s="351"/>
      <c r="E94" s="348" t="s">
        <v>29</v>
      </c>
      <c r="F94" s="349"/>
      <c r="G94" s="38"/>
      <c r="H94" s="39"/>
    </row>
    <row r="95" spans="2:8" s="36" customFormat="1" ht="93.75" customHeight="1" x14ac:dyDescent="0.25">
      <c r="B95" s="37">
        <v>2</v>
      </c>
      <c r="C95" s="350" t="s">
        <v>30</v>
      </c>
      <c r="D95" s="351"/>
      <c r="E95" s="348" t="s">
        <v>31</v>
      </c>
      <c r="F95" s="349"/>
      <c r="G95" s="38"/>
      <c r="H95" s="39"/>
    </row>
    <row r="96" spans="2:8" s="36" customFormat="1" ht="93.75" customHeight="1" x14ac:dyDescent="0.25">
      <c r="B96" s="37">
        <v>2</v>
      </c>
      <c r="C96" s="350" t="s">
        <v>32</v>
      </c>
      <c r="D96" s="351"/>
      <c r="E96" s="348" t="s">
        <v>33</v>
      </c>
      <c r="F96" s="349"/>
      <c r="G96" s="38"/>
      <c r="H96" s="39"/>
    </row>
    <row r="97" spans="2:8" s="36" customFormat="1" ht="15" customHeight="1" x14ac:dyDescent="0.25">
      <c r="B97" s="37">
        <v>2</v>
      </c>
      <c r="C97" s="350" t="s">
        <v>34</v>
      </c>
      <c r="D97" s="351"/>
      <c r="E97" s="348" t="s">
        <v>35</v>
      </c>
      <c r="F97" s="349"/>
      <c r="G97" s="38"/>
      <c r="H97" s="39"/>
    </row>
    <row r="98" spans="2:8" s="36" customFormat="1" ht="66.75" customHeight="1" x14ac:dyDescent="0.25">
      <c r="B98" s="37">
        <v>3</v>
      </c>
      <c r="C98" s="350" t="s">
        <v>37</v>
      </c>
      <c r="D98" s="351"/>
      <c r="E98" s="348" t="s">
        <v>38</v>
      </c>
      <c r="F98" s="349"/>
      <c r="G98" s="38"/>
      <c r="H98" s="39"/>
    </row>
    <row r="99" spans="2:8" s="36" customFormat="1" ht="66.75" customHeight="1" x14ac:dyDescent="0.25">
      <c r="B99" s="37">
        <v>3</v>
      </c>
      <c r="C99" s="350" t="s">
        <v>39</v>
      </c>
      <c r="D99" s="351"/>
      <c r="E99" s="348" t="s">
        <v>40</v>
      </c>
      <c r="F99" s="349"/>
      <c r="G99" s="38"/>
      <c r="H99" s="39"/>
    </row>
    <row r="100" spans="2:8" s="36" customFormat="1" ht="62.25" customHeight="1" x14ac:dyDescent="0.25">
      <c r="B100" s="37">
        <v>3</v>
      </c>
      <c r="C100" s="350" t="s">
        <v>41</v>
      </c>
      <c r="D100" s="351"/>
      <c r="E100" s="348" t="s">
        <v>42</v>
      </c>
      <c r="F100" s="349"/>
      <c r="G100" s="38"/>
      <c r="H100" s="39"/>
    </row>
    <row r="101" spans="2:8" s="36" customFormat="1" ht="38.25" customHeight="1" x14ac:dyDescent="0.25">
      <c r="B101" s="37">
        <v>3</v>
      </c>
      <c r="C101" s="350" t="s">
        <v>43</v>
      </c>
      <c r="D101" s="351"/>
      <c r="E101" s="348" t="s">
        <v>44</v>
      </c>
      <c r="F101" s="349"/>
      <c r="G101" s="38"/>
      <c r="H101" s="39"/>
    </row>
    <row r="102" spans="2:8" ht="59.25" customHeight="1" x14ac:dyDescent="0.25">
      <c r="B102" s="40">
        <v>5</v>
      </c>
      <c r="C102" s="350" t="s">
        <v>47</v>
      </c>
      <c r="D102" s="351"/>
      <c r="E102" s="348" t="s">
        <v>48</v>
      </c>
      <c r="F102" s="349"/>
      <c r="G102" s="18"/>
      <c r="H102" s="19"/>
    </row>
    <row r="103" spans="2:8" ht="59.25" customHeight="1" x14ac:dyDescent="0.25">
      <c r="B103" s="40">
        <v>5</v>
      </c>
      <c r="C103" s="350" t="s">
        <v>49</v>
      </c>
      <c r="D103" s="351"/>
      <c r="E103" s="348" t="s">
        <v>50</v>
      </c>
      <c r="F103" s="349"/>
      <c r="G103" s="18"/>
      <c r="H103" s="19"/>
    </row>
    <row r="104" spans="2:8" ht="59.25" customHeight="1" x14ac:dyDescent="0.25">
      <c r="B104" s="40">
        <v>5</v>
      </c>
      <c r="C104" s="350" t="s">
        <v>51</v>
      </c>
      <c r="D104" s="351"/>
      <c r="E104" s="348" t="s">
        <v>52</v>
      </c>
      <c r="F104" s="349"/>
      <c r="G104" s="18"/>
      <c r="H104" s="19"/>
    </row>
    <row r="105" spans="2:8" ht="59.25" customHeight="1" x14ac:dyDescent="0.25">
      <c r="B105" s="40">
        <v>5</v>
      </c>
      <c r="C105" s="350" t="s">
        <v>53</v>
      </c>
      <c r="D105" s="351"/>
      <c r="E105" s="348" t="s">
        <v>52</v>
      </c>
      <c r="F105" s="349"/>
      <c r="G105" s="18"/>
      <c r="H105" s="19"/>
    </row>
    <row r="106" spans="2:8" ht="47.25" customHeight="1" x14ac:dyDescent="0.25">
      <c r="B106" s="40">
        <v>5</v>
      </c>
      <c r="C106" s="350" t="s">
        <v>54</v>
      </c>
      <c r="D106" s="351"/>
      <c r="E106" s="348" t="s">
        <v>55</v>
      </c>
      <c r="F106" s="349"/>
      <c r="G106" s="18"/>
      <c r="H106" s="19"/>
    </row>
    <row r="107" spans="2:8" ht="45.75" customHeight="1" x14ac:dyDescent="0.25">
      <c r="B107" s="40">
        <v>5</v>
      </c>
      <c r="C107" s="350" t="s">
        <v>56</v>
      </c>
      <c r="D107" s="351"/>
      <c r="E107" s="348" t="s">
        <v>57</v>
      </c>
      <c r="F107" s="349"/>
      <c r="G107" s="18"/>
      <c r="H107" s="19"/>
    </row>
    <row r="108" spans="2:8" ht="32.25" customHeight="1" x14ac:dyDescent="0.25">
      <c r="B108" s="40">
        <v>5</v>
      </c>
      <c r="C108" s="350" t="s">
        <v>58</v>
      </c>
      <c r="D108" s="351"/>
      <c r="E108" s="348" t="s">
        <v>59</v>
      </c>
      <c r="F108" s="349"/>
      <c r="G108" s="18"/>
      <c r="H108" s="19"/>
    </row>
    <row r="109" spans="2:8" ht="33.75" customHeight="1" x14ac:dyDescent="0.25">
      <c r="B109" s="40">
        <v>5</v>
      </c>
      <c r="C109" s="350" t="s">
        <v>60</v>
      </c>
      <c r="D109" s="351"/>
      <c r="E109" s="348" t="s">
        <v>61</v>
      </c>
      <c r="F109" s="349"/>
      <c r="G109" s="18"/>
      <c r="H109" s="19"/>
    </row>
    <row r="110" spans="2:8" ht="33.75" customHeight="1" x14ac:dyDescent="0.25">
      <c r="B110" s="40">
        <v>5</v>
      </c>
      <c r="C110" s="350" t="s">
        <v>62</v>
      </c>
      <c r="D110" s="351"/>
      <c r="E110" s="348" t="s">
        <v>63</v>
      </c>
      <c r="F110" s="349"/>
      <c r="G110" s="18"/>
      <c r="H110" s="19"/>
    </row>
    <row r="111" spans="2:8" ht="15" customHeight="1" x14ac:dyDescent="0.25">
      <c r="B111" s="40">
        <v>5</v>
      </c>
      <c r="C111" s="350" t="s">
        <v>64</v>
      </c>
      <c r="D111" s="351"/>
      <c r="E111" s="348" t="s">
        <v>65</v>
      </c>
      <c r="F111" s="349"/>
      <c r="G111" s="18"/>
      <c r="H111" s="19"/>
    </row>
    <row r="112" spans="2:8" ht="24.75" customHeight="1" x14ac:dyDescent="0.25">
      <c r="B112" s="40">
        <v>8</v>
      </c>
      <c r="C112" s="350" t="s">
        <v>69</v>
      </c>
      <c r="D112" s="351"/>
      <c r="E112" s="348" t="s">
        <v>70</v>
      </c>
      <c r="F112" s="349"/>
      <c r="G112" s="18"/>
      <c r="H112" s="19"/>
    </row>
    <row r="113" spans="2:8" ht="46.5" customHeight="1" x14ac:dyDescent="0.25">
      <c r="B113" s="40">
        <v>8</v>
      </c>
      <c r="C113" s="350" t="s">
        <v>71</v>
      </c>
      <c r="D113" s="351"/>
      <c r="E113" s="348" t="s">
        <v>72</v>
      </c>
      <c r="F113" s="349"/>
      <c r="G113" s="18"/>
      <c r="H113" s="19"/>
    </row>
    <row r="114" spans="2:8" ht="46.5" customHeight="1" x14ac:dyDescent="0.25">
      <c r="B114" s="40">
        <v>8</v>
      </c>
      <c r="C114" s="350" t="s">
        <v>73</v>
      </c>
      <c r="D114" s="351"/>
      <c r="E114" s="348" t="s">
        <v>74</v>
      </c>
      <c r="F114" s="349"/>
      <c r="G114" s="18"/>
      <c r="H114" s="19"/>
    </row>
    <row r="115" spans="2:8" s="36" customFormat="1" ht="82.5" customHeight="1" x14ac:dyDescent="0.25">
      <c r="B115" s="37">
        <v>8</v>
      </c>
      <c r="C115" s="350" t="s">
        <v>75</v>
      </c>
      <c r="D115" s="351"/>
      <c r="E115" s="348" t="s">
        <v>76</v>
      </c>
      <c r="F115" s="349"/>
      <c r="G115" s="38"/>
      <c r="H115" s="39"/>
    </row>
    <row r="116" spans="2:8" s="36" customFormat="1" ht="33.75" customHeight="1" x14ac:dyDescent="0.25">
      <c r="B116" s="37">
        <v>8</v>
      </c>
      <c r="C116" s="350" t="s">
        <v>77</v>
      </c>
      <c r="D116" s="351"/>
      <c r="E116" s="348" t="s">
        <v>78</v>
      </c>
      <c r="F116" s="349"/>
      <c r="G116" s="38"/>
      <c r="H116" s="39"/>
    </row>
    <row r="117" spans="2:8" s="36" customFormat="1" ht="33.75" customHeight="1" x14ac:dyDescent="0.25">
      <c r="B117" s="37">
        <v>8</v>
      </c>
      <c r="C117" s="350" t="s">
        <v>79</v>
      </c>
      <c r="D117" s="351"/>
      <c r="E117" s="348" t="s">
        <v>80</v>
      </c>
      <c r="F117" s="349"/>
      <c r="G117" s="38"/>
      <c r="H117" s="39"/>
    </row>
    <row r="118" spans="2:8" s="36" customFormat="1" ht="33.75" customHeight="1" x14ac:dyDescent="0.25">
      <c r="B118" s="37">
        <v>8</v>
      </c>
      <c r="C118" s="350" t="s">
        <v>81</v>
      </c>
      <c r="D118" s="351"/>
      <c r="E118" s="348" t="s">
        <v>82</v>
      </c>
      <c r="F118" s="349"/>
      <c r="G118" s="38"/>
      <c r="H118" s="39"/>
    </row>
    <row r="119" spans="2:8" s="36" customFormat="1" ht="46.5" customHeight="1" x14ac:dyDescent="0.25">
      <c r="B119" s="37">
        <v>8</v>
      </c>
      <c r="C119" s="350" t="s">
        <v>83</v>
      </c>
      <c r="D119" s="351"/>
      <c r="E119" s="348" t="s">
        <v>84</v>
      </c>
      <c r="F119" s="349"/>
      <c r="G119" s="38"/>
      <c r="H119" s="39"/>
    </row>
    <row r="120" spans="2:8" ht="6.75" customHeight="1" x14ac:dyDescent="0.25">
      <c r="B120" s="17"/>
      <c r="C120" s="375"/>
      <c r="D120" s="376"/>
      <c r="E120" s="384"/>
      <c r="F120" s="385"/>
      <c r="G120" s="18"/>
      <c r="H120" s="19"/>
    </row>
    <row r="121" spans="2:8" ht="15.75" customHeight="1" x14ac:dyDescent="0.25">
      <c r="B121" s="17"/>
      <c r="C121" s="41"/>
      <c r="D121" s="41"/>
      <c r="E121" s="42"/>
      <c r="F121" s="42"/>
      <c r="G121" s="18"/>
      <c r="H121" s="19"/>
    </row>
    <row r="122" spans="2:8" ht="15.75" customHeight="1" x14ac:dyDescent="0.25">
      <c r="B122" s="43"/>
      <c r="C122" s="44"/>
      <c r="D122" s="44"/>
      <c r="E122" s="44"/>
      <c r="F122" s="44"/>
      <c r="G122" s="44"/>
      <c r="H122" s="45"/>
    </row>
    <row r="126" spans="2:8" ht="15" customHeight="1" x14ac:dyDescent="0.25">
      <c r="B126" s="46" t="s">
        <v>90</v>
      </c>
    </row>
    <row r="127" spans="2:8" ht="48" customHeight="1" x14ac:dyDescent="0.25">
      <c r="B127" s="362"/>
      <c r="C127" s="363"/>
    </row>
    <row r="128" spans="2:8" ht="15" customHeight="1" x14ac:dyDescent="0.25">
      <c r="B128" s="390"/>
      <c r="C128" s="363"/>
    </row>
  </sheetData>
  <autoFilter ref="B85:H119" xr:uid="{00000000-0009-0000-0000-000000000000}">
    <filterColumn colId="0" hiddenButton="1"/>
    <filterColumn colId="1" hiddenButton="1"/>
  </autoFilter>
  <mergeCells count="171">
    <mergeCell ref="E115:F115"/>
    <mergeCell ref="C103:D103"/>
    <mergeCell ref="C117:D117"/>
    <mergeCell ref="C99:D99"/>
    <mergeCell ref="C118:D118"/>
    <mergeCell ref="E30:F30"/>
    <mergeCell ref="C115:D115"/>
    <mergeCell ref="E69:F69"/>
    <mergeCell ref="C110:D110"/>
    <mergeCell ref="C93:D93"/>
    <mergeCell ref="E110:F110"/>
    <mergeCell ref="C106:D106"/>
    <mergeCell ref="B75:H75"/>
    <mergeCell ref="E70:F70"/>
    <mergeCell ref="C91:D91"/>
    <mergeCell ref="C105:D105"/>
    <mergeCell ref="E105:F105"/>
    <mergeCell ref="E117:F117"/>
    <mergeCell ref="E94:F94"/>
    <mergeCell ref="E102:F102"/>
    <mergeCell ref="C69:D69"/>
    <mergeCell ref="E67:F67"/>
    <mergeCell ref="E107:F107"/>
    <mergeCell ref="C112:D112"/>
    <mergeCell ref="E28:F28"/>
    <mergeCell ref="C55:D55"/>
    <mergeCell ref="E26:F26"/>
    <mergeCell ref="B35:H35"/>
    <mergeCell ref="C41:D41"/>
    <mergeCell ref="C50:D50"/>
    <mergeCell ref="C56:D56"/>
    <mergeCell ref="E65:F65"/>
    <mergeCell ref="E29:F29"/>
    <mergeCell ref="C65:D65"/>
    <mergeCell ref="C31:D31"/>
    <mergeCell ref="C33:D33"/>
    <mergeCell ref="B59:H59"/>
    <mergeCell ref="E33:F33"/>
    <mergeCell ref="C54:D54"/>
    <mergeCell ref="C30:D30"/>
    <mergeCell ref="C48:D48"/>
    <mergeCell ref="E55:F55"/>
    <mergeCell ref="B128:C128"/>
    <mergeCell ref="B12:H12"/>
    <mergeCell ref="B77:H77"/>
    <mergeCell ref="C52:D52"/>
    <mergeCell ref="C39:D39"/>
    <mergeCell ref="B61:H61"/>
    <mergeCell ref="B14:H14"/>
    <mergeCell ref="C72:D72"/>
    <mergeCell ref="C37:D37"/>
    <mergeCell ref="E37:F37"/>
    <mergeCell ref="E97:F97"/>
    <mergeCell ref="C96:D96"/>
    <mergeCell ref="E109:F109"/>
    <mergeCell ref="E47:F47"/>
    <mergeCell ref="C87:D87"/>
    <mergeCell ref="E112:F112"/>
    <mergeCell ref="E96:F96"/>
    <mergeCell ref="C26:D26"/>
    <mergeCell ref="E54:F54"/>
    <mergeCell ref="C38:D38"/>
    <mergeCell ref="C29:D29"/>
    <mergeCell ref="E49:F49"/>
    <mergeCell ref="E27:F27"/>
    <mergeCell ref="E51:F51"/>
    <mergeCell ref="B9:H9"/>
    <mergeCell ref="E68:F68"/>
    <mergeCell ref="C108:D108"/>
    <mergeCell ref="E52:F52"/>
    <mergeCell ref="E92:F92"/>
    <mergeCell ref="E39:F39"/>
    <mergeCell ref="B45:H45"/>
    <mergeCell ref="C22:D22"/>
    <mergeCell ref="E23:F23"/>
    <mergeCell ref="C27:D27"/>
    <mergeCell ref="C23:D23"/>
    <mergeCell ref="C98:D98"/>
    <mergeCell ref="E71:F71"/>
    <mergeCell ref="E56:F56"/>
    <mergeCell ref="C49:D49"/>
    <mergeCell ref="C101:D101"/>
    <mergeCell ref="C24:D24"/>
    <mergeCell ref="E24:F24"/>
    <mergeCell ref="E88:F88"/>
    <mergeCell ref="B63:H63"/>
    <mergeCell ref="C25:D25"/>
    <mergeCell ref="E32:F32"/>
    <mergeCell ref="E72:F72"/>
    <mergeCell ref="E21:F21"/>
    <mergeCell ref="E120:F120"/>
    <mergeCell ref="B17:H17"/>
    <mergeCell ref="E25:F25"/>
    <mergeCell ref="C57:D57"/>
    <mergeCell ref="C66:D66"/>
    <mergeCell ref="E66:F66"/>
    <mergeCell ref="C53:D53"/>
    <mergeCell ref="C102:D102"/>
    <mergeCell ref="B19:H19"/>
    <mergeCell ref="E50:F50"/>
    <mergeCell ref="C86:D86"/>
    <mergeCell ref="C68:D68"/>
    <mergeCell ref="E118:F118"/>
    <mergeCell ref="C114:D114"/>
    <mergeCell ref="E114:F114"/>
    <mergeCell ref="C21:D21"/>
    <mergeCell ref="E108:F108"/>
    <mergeCell ref="E86:F86"/>
    <mergeCell ref="E31:F31"/>
    <mergeCell ref="C89:D89"/>
    <mergeCell ref="E87:F87"/>
    <mergeCell ref="C116:D116"/>
    <mergeCell ref="C73:D73"/>
    <mergeCell ref="E73:F73"/>
    <mergeCell ref="B6:H6"/>
    <mergeCell ref="B15:H15"/>
    <mergeCell ref="C97:D97"/>
    <mergeCell ref="E48:F48"/>
    <mergeCell ref="C109:D109"/>
    <mergeCell ref="E38:F38"/>
    <mergeCell ref="C47:D47"/>
    <mergeCell ref="B79:H79"/>
    <mergeCell ref="B7:H7"/>
    <mergeCell ref="C40:D40"/>
    <mergeCell ref="E40:F40"/>
    <mergeCell ref="C90:D90"/>
    <mergeCell ref="E90:F90"/>
    <mergeCell ref="E104:F104"/>
    <mergeCell ref="B43:H43"/>
    <mergeCell ref="C71:D71"/>
    <mergeCell ref="E95:F95"/>
    <mergeCell ref="C104:D104"/>
    <mergeCell ref="E41:F41"/>
    <mergeCell ref="E57:F57"/>
    <mergeCell ref="C32:D32"/>
    <mergeCell ref="C100:D100"/>
    <mergeCell ref="C94:D94"/>
    <mergeCell ref="E103:F103"/>
    <mergeCell ref="B2:H2"/>
    <mergeCell ref="C119:D119"/>
    <mergeCell ref="B127:C127"/>
    <mergeCell ref="B11:H11"/>
    <mergeCell ref="E119:F119"/>
    <mergeCell ref="E101:F101"/>
    <mergeCell ref="E116:F116"/>
    <mergeCell ref="E113:F113"/>
    <mergeCell ref="E91:F91"/>
    <mergeCell ref="E85:F85"/>
    <mergeCell ref="E100:F100"/>
    <mergeCell ref="C67:D67"/>
    <mergeCell ref="B4:H5"/>
    <mergeCell ref="C28:D28"/>
    <mergeCell ref="E22:F22"/>
    <mergeCell ref="E53:F53"/>
    <mergeCell ref="E93:F93"/>
    <mergeCell ref="C111:D111"/>
    <mergeCell ref="C95:D95"/>
    <mergeCell ref="C51:D51"/>
    <mergeCell ref="C120:D120"/>
    <mergeCell ref="B13:H13"/>
    <mergeCell ref="E99:F99"/>
    <mergeCell ref="C92:D92"/>
    <mergeCell ref="E111:F111"/>
    <mergeCell ref="C107:D107"/>
    <mergeCell ref="E106:F106"/>
    <mergeCell ref="E89:F89"/>
    <mergeCell ref="C70:D70"/>
    <mergeCell ref="C88:D88"/>
    <mergeCell ref="C113:D113"/>
    <mergeCell ref="E98:F98"/>
    <mergeCell ref="C85:D85"/>
  </mergeCell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B54"/>
  <sheetViews>
    <sheetView showGridLines="0" topLeftCell="C1" zoomScale="70" zoomScaleNormal="70" workbookViewId="0">
      <pane ySplit="9" topLeftCell="A52" activePane="bottomLeft" state="frozen"/>
      <selection pane="bottomLeft" activeCell="H54" sqref="H54"/>
    </sheetView>
  </sheetViews>
  <sheetFormatPr baseColWidth="10" defaultColWidth="11.42578125" defaultRowHeight="14.25" customHeight="1" x14ac:dyDescent="0.25"/>
  <cols>
    <col min="1" max="1" width="27.28515625" style="47" customWidth="1"/>
    <col min="2" max="2" width="31" style="47" customWidth="1"/>
    <col min="3" max="3" width="42" style="47" customWidth="1"/>
    <col min="4" max="4" width="55" style="47" customWidth="1"/>
    <col min="5" max="5" width="60.7109375" style="47" customWidth="1"/>
    <col min="6" max="6" width="21.42578125" style="47" customWidth="1"/>
    <col min="7" max="7" width="34" style="47" customWidth="1"/>
    <col min="8" max="8" width="26" style="47" customWidth="1"/>
    <col min="9" max="9" width="28.42578125" style="47" customWidth="1"/>
    <col min="10" max="10" width="43" style="47" customWidth="1"/>
    <col min="11" max="11" width="25.5703125" style="47" customWidth="1"/>
    <col min="12" max="12" width="16.42578125" style="47" customWidth="1"/>
    <col min="13" max="24" width="11.42578125" style="47" hidden="1" customWidth="1"/>
    <col min="25" max="25" width="8.28515625" style="47" hidden="1" customWidth="1"/>
    <col min="26" max="26" width="32.42578125" style="47" hidden="1" customWidth="1"/>
    <col min="27" max="27" width="13" hidden="1" customWidth="1"/>
    <col min="28" max="30" width="32.42578125" style="47" hidden="1" customWidth="1"/>
    <col min="31" max="16372" width="11.42578125" style="47" hidden="1" customWidth="1"/>
    <col min="16373" max="16382" width="25.42578125" style="47" hidden="1" customWidth="1"/>
    <col min="16383" max="16383" width="7" style="47" customWidth="1"/>
    <col min="16384" max="16384" width="16.28515625" style="47" customWidth="1"/>
  </cols>
  <sheetData>
    <row r="1" spans="1:27" s="48" customFormat="1" ht="25.5" customHeight="1" x14ac:dyDescent="0.2">
      <c r="A1" s="401"/>
      <c r="B1" s="401"/>
      <c r="C1" s="402" t="s">
        <v>1172</v>
      </c>
      <c r="D1" s="402"/>
      <c r="E1" s="402"/>
      <c r="F1" s="402"/>
      <c r="G1" s="402"/>
      <c r="H1" s="402"/>
      <c r="I1" s="402"/>
      <c r="J1" s="402"/>
      <c r="K1" s="404" t="s">
        <v>1180</v>
      </c>
      <c r="L1" s="405"/>
    </row>
    <row r="2" spans="1:27" s="48" customFormat="1" ht="31.5" customHeight="1" x14ac:dyDescent="0.2">
      <c r="A2" s="401"/>
      <c r="B2" s="401"/>
      <c r="C2" s="402"/>
      <c r="D2" s="402"/>
      <c r="E2" s="402"/>
      <c r="F2" s="402"/>
      <c r="G2" s="402"/>
      <c r="H2" s="402"/>
      <c r="I2" s="402"/>
      <c r="J2" s="402"/>
      <c r="K2" s="404" t="s">
        <v>1177</v>
      </c>
      <c r="L2" s="405"/>
    </row>
    <row r="3" spans="1:27" s="48" customFormat="1" ht="29.25" customHeight="1" x14ac:dyDescent="0.2">
      <c r="A3" s="401"/>
      <c r="B3" s="401"/>
      <c r="C3" s="402"/>
      <c r="D3" s="402"/>
      <c r="E3" s="402"/>
      <c r="F3" s="402"/>
      <c r="G3" s="402"/>
      <c r="H3" s="402"/>
      <c r="I3" s="402"/>
      <c r="J3" s="402"/>
      <c r="K3" s="404" t="s">
        <v>1179</v>
      </c>
      <c r="L3" s="405"/>
    </row>
    <row r="4" spans="1:27" s="48" customFormat="1" ht="3.75" customHeight="1" x14ac:dyDescent="0.2">
      <c r="A4" s="406"/>
      <c r="B4" s="407"/>
      <c r="C4" s="407"/>
      <c r="D4" s="407"/>
      <c r="E4" s="407"/>
      <c r="F4" s="407"/>
      <c r="G4" s="407"/>
      <c r="H4" s="407"/>
      <c r="I4" s="407"/>
      <c r="J4" s="407"/>
      <c r="K4" s="407"/>
      <c r="L4" s="328"/>
    </row>
    <row r="5" spans="1:27" ht="27" customHeight="1" x14ac:dyDescent="0.25">
      <c r="A5" s="329" t="s">
        <v>92</v>
      </c>
      <c r="B5" s="395" t="s">
        <v>1171</v>
      </c>
      <c r="C5" s="396"/>
      <c r="D5" s="396"/>
      <c r="E5" s="397"/>
      <c r="F5" s="330" t="s">
        <v>93</v>
      </c>
      <c r="G5" s="395" t="s">
        <v>94</v>
      </c>
      <c r="H5" s="396"/>
      <c r="I5" s="396"/>
      <c r="J5" s="396"/>
      <c r="K5" s="396"/>
      <c r="L5" s="397"/>
    </row>
    <row r="6" spans="1:27" ht="30" x14ac:dyDescent="0.25">
      <c r="A6" s="331" t="s">
        <v>95</v>
      </c>
      <c r="B6" s="395" t="s">
        <v>96</v>
      </c>
      <c r="C6" s="396"/>
      <c r="D6" s="396"/>
      <c r="E6" s="397"/>
      <c r="F6" s="332" t="s">
        <v>904</v>
      </c>
      <c r="G6" s="403" t="s">
        <v>1178</v>
      </c>
      <c r="H6" s="403"/>
      <c r="I6" s="403"/>
      <c r="J6" s="403"/>
      <c r="K6" s="403"/>
      <c r="L6" s="403"/>
    </row>
    <row r="7" spans="1:27" ht="15" customHeight="1" x14ac:dyDescent="0.25">
      <c r="G7" s="51"/>
      <c r="H7" s="52"/>
      <c r="I7" s="52"/>
      <c r="J7" s="53"/>
      <c r="K7" s="54"/>
    </row>
    <row r="8" spans="1:27" ht="21" customHeight="1" x14ac:dyDescent="0.25">
      <c r="A8" s="393" t="s">
        <v>97</v>
      </c>
      <c r="B8" s="398" t="s">
        <v>98</v>
      </c>
      <c r="C8" s="399"/>
      <c r="D8" s="399"/>
      <c r="E8" s="399"/>
      <c r="F8" s="399"/>
      <c r="G8" s="399"/>
      <c r="H8" s="399"/>
      <c r="I8" s="399"/>
      <c r="J8" s="399"/>
      <c r="K8" s="399"/>
      <c r="L8" s="400"/>
    </row>
    <row r="9" spans="1:27" ht="65.25" customHeight="1" x14ac:dyDescent="0.25">
      <c r="A9" s="394"/>
      <c r="B9" s="276" t="s">
        <v>98</v>
      </c>
      <c r="C9" s="276" t="s">
        <v>99</v>
      </c>
      <c r="D9" s="276" t="s">
        <v>100</v>
      </c>
      <c r="E9" s="276" t="s">
        <v>101</v>
      </c>
      <c r="F9" s="276" t="s">
        <v>102</v>
      </c>
      <c r="G9" s="50" t="s">
        <v>103</v>
      </c>
      <c r="H9" s="50" t="s">
        <v>22</v>
      </c>
      <c r="I9" s="50" t="s">
        <v>104</v>
      </c>
      <c r="J9" s="50" t="s">
        <v>105</v>
      </c>
      <c r="K9" s="50" t="s">
        <v>28</v>
      </c>
      <c r="L9" s="276" t="s">
        <v>106</v>
      </c>
    </row>
    <row r="10" spans="1:27" s="55" customFormat="1" ht="165.6" customHeight="1" x14ac:dyDescent="0.25">
      <c r="A10" s="280" t="s">
        <v>107</v>
      </c>
      <c r="B10" s="280" t="s">
        <v>108</v>
      </c>
      <c r="C10" s="56" t="s">
        <v>109</v>
      </c>
      <c r="D10" s="56" t="s">
        <v>110</v>
      </c>
      <c r="E10" s="57" t="s">
        <v>110</v>
      </c>
      <c r="F10" s="58" t="str">
        <f>IFERROR(VLOOKUP(C10,'11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10" s="280" t="s">
        <v>111</v>
      </c>
      <c r="H10" s="280" t="s">
        <v>112</v>
      </c>
      <c r="I10" s="59" t="s">
        <v>113</v>
      </c>
      <c r="J10" s="59" t="s">
        <v>114</v>
      </c>
      <c r="K10" s="60" t="s">
        <v>115</v>
      </c>
      <c r="L10" s="61" t="s">
        <v>116</v>
      </c>
      <c r="AA10" t="str">
        <f t="shared" ref="AA10:AA54" si="0">IF(SUBSTITUTE($C10,CHAR(10)," ")="Ejecución y administración de procesos","Desc_Ejecucion_y_administracion_de_procesos",IF(SUBSTITUTE($C10,CHAR(10)," ")="Transacción u Operación (aplica para LA/FT/FP)","Desc_Transaccion_u_Operacion_aplica_para_LA_FT_FP",IF(SUBSTITUTE($C10,CHAR(10)," ")="Talento humano","Desc_Talento_humano",IF(SUBSTITUTE($C10,CHAR(10)," ")="Tecnología","Desc_Tecnologia",IF(SUBSTITUTE($C10,CHAR(10)," ")="Infraestructura","Desc_Infraestructura",IF(SUBSTITUTE($C10,CHAR(10)," ")="Evento externo","Desc_Evento_externo",""))))))</f>
        <v>Desc_Ejecucion_y_administracion_de_procesos</v>
      </c>
    </row>
    <row r="11" spans="1:27" s="55" customFormat="1" ht="93" customHeight="1" x14ac:dyDescent="0.25">
      <c r="A11" s="280" t="s">
        <v>117</v>
      </c>
      <c r="B11" s="280" t="s">
        <v>108</v>
      </c>
      <c r="C11" s="56" t="s">
        <v>118</v>
      </c>
      <c r="D11" s="56" t="s">
        <v>119</v>
      </c>
      <c r="E11" s="57" t="s">
        <v>119</v>
      </c>
      <c r="F11" s="58" t="str">
        <f>IFERROR(VLOOKUP(C11,'11 FORMULAS'!$H$38:$I$43,2,FALSE()),"")</f>
        <v>Eventos relacionados con las conductas o comportamientos de los empleados que afectan la Integridad Pública.</v>
      </c>
      <c r="G11" s="280" t="s">
        <v>120</v>
      </c>
      <c r="H11" s="280" t="s">
        <v>121</v>
      </c>
      <c r="I11" s="59" t="s">
        <v>122</v>
      </c>
      <c r="J11" s="59" t="s">
        <v>123</v>
      </c>
      <c r="K11" s="60" t="s">
        <v>124</v>
      </c>
      <c r="L11" s="61" t="s">
        <v>125</v>
      </c>
      <c r="AA11" t="str">
        <f t="shared" si="0"/>
        <v>Desc_Talento_humano</v>
      </c>
    </row>
    <row r="12" spans="1:27" ht="93" customHeight="1" x14ac:dyDescent="0.25">
      <c r="A12" s="280" t="s">
        <v>126</v>
      </c>
      <c r="B12" s="280" t="s">
        <v>108</v>
      </c>
      <c r="C12" s="56" t="s">
        <v>109</v>
      </c>
      <c r="D12" s="56" t="s">
        <v>127</v>
      </c>
      <c r="E12" s="57" t="s">
        <v>127</v>
      </c>
      <c r="F12" s="58" t="str">
        <f>IFERROR(VLOOKUP(C12,'11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12" s="280" t="s">
        <v>128</v>
      </c>
      <c r="H12" s="280" t="s">
        <v>129</v>
      </c>
      <c r="I12" s="59" t="s">
        <v>130</v>
      </c>
      <c r="J12" s="59" t="s">
        <v>131</v>
      </c>
      <c r="K12" s="60" t="s">
        <v>132</v>
      </c>
      <c r="L12" s="61" t="s">
        <v>133</v>
      </c>
      <c r="AA12" t="str">
        <f t="shared" si="0"/>
        <v>Desc_Ejecucion_y_administracion_de_procesos</v>
      </c>
    </row>
    <row r="13" spans="1:27" ht="93" customHeight="1" x14ac:dyDescent="0.25">
      <c r="A13" s="280" t="s">
        <v>134</v>
      </c>
      <c r="B13" s="280" t="s">
        <v>135</v>
      </c>
      <c r="C13" s="56" t="s">
        <v>109</v>
      </c>
      <c r="D13" s="56" t="s">
        <v>110</v>
      </c>
      <c r="E13" s="57" t="s">
        <v>110</v>
      </c>
      <c r="F13" s="58" t="str">
        <f>IFERROR(VLOOKUP(C13,'11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13" s="280" t="s">
        <v>111</v>
      </c>
      <c r="H13" s="280" t="s">
        <v>136</v>
      </c>
      <c r="I13" s="59" t="s">
        <v>137</v>
      </c>
      <c r="J13" s="59" t="s">
        <v>138</v>
      </c>
      <c r="K13" s="60" t="s">
        <v>139</v>
      </c>
      <c r="L13" s="61" t="s">
        <v>140</v>
      </c>
      <c r="AA13" t="str">
        <f t="shared" si="0"/>
        <v>Desc_Ejecucion_y_administracion_de_procesos</v>
      </c>
    </row>
    <row r="14" spans="1:27" ht="93" customHeight="1" x14ac:dyDescent="0.25">
      <c r="A14" s="280" t="s">
        <v>141</v>
      </c>
      <c r="B14" s="280" t="s">
        <v>135</v>
      </c>
      <c r="C14" s="56" t="s">
        <v>118</v>
      </c>
      <c r="D14" s="56" t="s">
        <v>119</v>
      </c>
      <c r="E14" s="57" t="s">
        <v>119</v>
      </c>
      <c r="F14" s="58" t="str">
        <f>IFERROR(VLOOKUP(C14,'11 FORMULAS'!$H$38:$I$43,2,FALSE()),"")</f>
        <v>Eventos relacionados con las conductas o comportamientos de los empleados que afectan la Integridad Pública.</v>
      </c>
      <c r="G14" s="280" t="s">
        <v>120</v>
      </c>
      <c r="H14" s="280" t="s">
        <v>142</v>
      </c>
      <c r="I14" s="59" t="s">
        <v>143</v>
      </c>
      <c r="J14" s="59" t="s">
        <v>144</v>
      </c>
      <c r="K14" s="60" t="s">
        <v>145</v>
      </c>
      <c r="L14" s="61" t="s">
        <v>146</v>
      </c>
      <c r="AA14" t="str">
        <f t="shared" si="0"/>
        <v>Desc_Talento_humano</v>
      </c>
    </row>
    <row r="15" spans="1:27" ht="93" customHeight="1" x14ac:dyDescent="0.25">
      <c r="A15" s="280" t="s">
        <v>147</v>
      </c>
      <c r="B15" s="280" t="s">
        <v>135</v>
      </c>
      <c r="C15" s="56" t="s">
        <v>148</v>
      </c>
      <c r="D15" s="56" t="s">
        <v>149</v>
      </c>
      <c r="E15" s="57" t="s">
        <v>149</v>
      </c>
      <c r="F15" s="58" t="str">
        <f>IFERROR(VLOOKUP(C15,'11 FORMULAS'!$H$38:$I$43,2,FALSE()),"")</f>
        <v>Eventos relacionados con la infraestructura tecnológica de la entidad.</v>
      </c>
      <c r="G15" s="280" t="s">
        <v>150</v>
      </c>
      <c r="H15" s="280" t="s">
        <v>151</v>
      </c>
      <c r="I15" s="59" t="s">
        <v>152</v>
      </c>
      <c r="J15" s="59" t="s">
        <v>153</v>
      </c>
      <c r="K15" s="60" t="s">
        <v>154</v>
      </c>
      <c r="L15" s="61" t="s">
        <v>155</v>
      </c>
      <c r="AA15" t="str">
        <f t="shared" si="0"/>
        <v>Desc_Tecnologia</v>
      </c>
    </row>
    <row r="16" spans="1:27" ht="222.6" customHeight="1" x14ac:dyDescent="0.25">
      <c r="A16" s="280" t="s">
        <v>156</v>
      </c>
      <c r="B16" s="280" t="s">
        <v>157</v>
      </c>
      <c r="C16" s="56" t="s">
        <v>109</v>
      </c>
      <c r="D16" s="56" t="s">
        <v>158</v>
      </c>
      <c r="E16" s="57" t="s">
        <v>158</v>
      </c>
      <c r="F16" s="58" t="str">
        <f>IFERROR(VLOOKUP(C16,'11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16" s="280" t="s">
        <v>111</v>
      </c>
      <c r="H16" s="280" t="s">
        <v>159</v>
      </c>
      <c r="I16" s="59" t="s">
        <v>160</v>
      </c>
      <c r="J16" s="59" t="s">
        <v>161</v>
      </c>
      <c r="K16" s="60" t="s">
        <v>162</v>
      </c>
      <c r="L16" s="61" t="s">
        <v>163</v>
      </c>
      <c r="AA16" t="str">
        <f t="shared" si="0"/>
        <v>Desc_Ejecucion_y_administracion_de_procesos</v>
      </c>
    </row>
    <row r="17" spans="1:27" ht="93" customHeight="1" x14ac:dyDescent="0.25">
      <c r="A17" s="280" t="s">
        <v>164</v>
      </c>
      <c r="B17" s="280" t="s">
        <v>157</v>
      </c>
      <c r="C17" s="56" t="s">
        <v>118</v>
      </c>
      <c r="D17" s="56" t="s">
        <v>119</v>
      </c>
      <c r="E17" s="57" t="s">
        <v>119</v>
      </c>
      <c r="F17" s="58" t="str">
        <f>IFERROR(VLOOKUP(C17,'11 FORMULAS'!$H$38:$I$43,2,FALSE()),"")</f>
        <v>Eventos relacionados con las conductas o comportamientos de los empleados que afectan la Integridad Pública.</v>
      </c>
      <c r="G17" s="280" t="s">
        <v>120</v>
      </c>
      <c r="H17" s="280" t="s">
        <v>165</v>
      </c>
      <c r="I17" s="59" t="s">
        <v>166</v>
      </c>
      <c r="J17" s="59" t="s">
        <v>167</v>
      </c>
      <c r="K17" s="60" t="s">
        <v>168</v>
      </c>
      <c r="L17" s="61" t="s">
        <v>169</v>
      </c>
      <c r="AA17" t="str">
        <f t="shared" si="0"/>
        <v>Desc_Talento_humano</v>
      </c>
    </row>
    <row r="18" spans="1:27" s="62" customFormat="1" ht="93" customHeight="1" x14ac:dyDescent="0.25">
      <c r="A18" s="280" t="s">
        <v>170</v>
      </c>
      <c r="B18" s="280" t="s">
        <v>157</v>
      </c>
      <c r="C18" s="56" t="s">
        <v>109</v>
      </c>
      <c r="D18" s="56" t="s">
        <v>158</v>
      </c>
      <c r="E18" s="57" t="s">
        <v>158</v>
      </c>
      <c r="F18" s="58" t="str">
        <f>IFERROR(VLOOKUP(C18,'11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18" s="280" t="s">
        <v>128</v>
      </c>
      <c r="H18" s="280" t="s">
        <v>129</v>
      </c>
      <c r="I18" s="59" t="s">
        <v>171</v>
      </c>
      <c r="J18" s="59" t="s">
        <v>172</v>
      </c>
      <c r="K18" s="60" t="s">
        <v>173</v>
      </c>
      <c r="L18" s="61" t="s">
        <v>174</v>
      </c>
      <c r="AA18" t="str">
        <f t="shared" si="0"/>
        <v>Desc_Ejecucion_y_administracion_de_procesos</v>
      </c>
    </row>
    <row r="19" spans="1:27" s="62" customFormat="1" ht="93" customHeight="1" x14ac:dyDescent="0.25">
      <c r="A19" s="280" t="s">
        <v>175</v>
      </c>
      <c r="B19" s="280" t="s">
        <v>157</v>
      </c>
      <c r="C19" s="56" t="s">
        <v>148</v>
      </c>
      <c r="D19" s="56" t="s">
        <v>149</v>
      </c>
      <c r="E19" s="57" t="s">
        <v>149</v>
      </c>
      <c r="F19" s="58" t="str">
        <f>IFERROR(VLOOKUP(C19,'11 FORMULAS'!$H$38:$I$43,2,FALSE()),"")</f>
        <v>Eventos relacionados con la infraestructura tecnológica de la entidad.</v>
      </c>
      <c r="G19" s="280" t="s">
        <v>150</v>
      </c>
      <c r="H19" s="280" t="s">
        <v>176</v>
      </c>
      <c r="I19" s="59" t="s">
        <v>177</v>
      </c>
      <c r="J19" s="59" t="s">
        <v>178</v>
      </c>
      <c r="K19" s="60" t="s">
        <v>179</v>
      </c>
      <c r="L19" s="61" t="s">
        <v>180</v>
      </c>
      <c r="AA19" t="str">
        <f t="shared" si="0"/>
        <v>Desc_Tecnologia</v>
      </c>
    </row>
    <row r="20" spans="1:27" s="62" customFormat="1" ht="144.6" customHeight="1" x14ac:dyDescent="0.25">
      <c r="A20" s="280" t="s">
        <v>181</v>
      </c>
      <c r="B20" s="280" t="s">
        <v>182</v>
      </c>
      <c r="C20" s="56" t="s">
        <v>109</v>
      </c>
      <c r="D20" s="56" t="s">
        <v>110</v>
      </c>
      <c r="E20" s="57" t="s">
        <v>110</v>
      </c>
      <c r="F20" s="58" t="str">
        <f>IFERROR(VLOOKUP(C20,'11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20" s="280" t="s">
        <v>111</v>
      </c>
      <c r="H20" s="280" t="s">
        <v>183</v>
      </c>
      <c r="I20" s="59" t="s">
        <v>753</v>
      </c>
      <c r="J20" s="59" t="s">
        <v>751</v>
      </c>
      <c r="K20" s="60" t="s">
        <v>752</v>
      </c>
      <c r="L20" s="61" t="s">
        <v>184</v>
      </c>
      <c r="AA20" t="str">
        <f t="shared" si="0"/>
        <v>Desc_Ejecucion_y_administracion_de_procesos</v>
      </c>
    </row>
    <row r="21" spans="1:27" s="62" customFormat="1" ht="93" customHeight="1" x14ac:dyDescent="0.25">
      <c r="A21" s="280" t="s">
        <v>185</v>
      </c>
      <c r="B21" s="280" t="s">
        <v>182</v>
      </c>
      <c r="C21" s="56" t="s">
        <v>109</v>
      </c>
      <c r="D21" s="56" t="s">
        <v>127</v>
      </c>
      <c r="E21" s="57" t="s">
        <v>127</v>
      </c>
      <c r="F21" s="58" t="str">
        <f>IFERROR(VLOOKUP(C21,'11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21" s="280" t="s">
        <v>128</v>
      </c>
      <c r="H21" s="280" t="s">
        <v>186</v>
      </c>
      <c r="I21" s="59" t="s">
        <v>187</v>
      </c>
      <c r="J21" s="59" t="s">
        <v>188</v>
      </c>
      <c r="K21" s="60" t="s">
        <v>760</v>
      </c>
      <c r="L21" s="61" t="s">
        <v>190</v>
      </c>
      <c r="AA21" t="str">
        <f t="shared" si="0"/>
        <v>Desc_Ejecucion_y_administracion_de_procesos</v>
      </c>
    </row>
    <row r="22" spans="1:27" s="62" customFormat="1" ht="93" customHeight="1" x14ac:dyDescent="0.25">
      <c r="A22" s="280" t="s">
        <v>191</v>
      </c>
      <c r="B22" s="280" t="s">
        <v>182</v>
      </c>
      <c r="C22" s="56" t="s">
        <v>118</v>
      </c>
      <c r="D22" s="56" t="s">
        <v>119</v>
      </c>
      <c r="E22" s="57" t="s">
        <v>119</v>
      </c>
      <c r="F22" s="58" t="str">
        <f>IFERROR(VLOOKUP(C22,'11 FORMULAS'!$H$38:$I$43,2,FALSE()),"")</f>
        <v>Eventos relacionados con las conductas o comportamientos de los empleados que afectan la Integridad Pública.</v>
      </c>
      <c r="G22" s="280" t="s">
        <v>120</v>
      </c>
      <c r="H22" s="280" t="s">
        <v>192</v>
      </c>
      <c r="I22" s="59" t="s">
        <v>193</v>
      </c>
      <c r="J22" s="59" t="s">
        <v>194</v>
      </c>
      <c r="K22" s="60" t="s">
        <v>195</v>
      </c>
      <c r="L22" s="61" t="s">
        <v>196</v>
      </c>
      <c r="AA22" t="str">
        <f t="shared" si="0"/>
        <v>Desc_Talento_humano</v>
      </c>
    </row>
    <row r="23" spans="1:27" s="62" customFormat="1" ht="93" customHeight="1" x14ac:dyDescent="0.25">
      <c r="A23" s="280" t="s">
        <v>197</v>
      </c>
      <c r="B23" s="280" t="s">
        <v>198</v>
      </c>
      <c r="C23" s="56" t="s">
        <v>109</v>
      </c>
      <c r="D23" s="56" t="s">
        <v>110</v>
      </c>
      <c r="E23" s="57" t="s">
        <v>110</v>
      </c>
      <c r="F23" s="58" t="str">
        <f>IFERROR(VLOOKUP(C23,'11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23" s="280" t="s">
        <v>111</v>
      </c>
      <c r="H23" s="280" t="s">
        <v>199</v>
      </c>
      <c r="I23" s="59" t="s">
        <v>200</v>
      </c>
      <c r="J23" s="59" t="s">
        <v>201</v>
      </c>
      <c r="K23" s="60" t="s">
        <v>202</v>
      </c>
      <c r="L23" s="61" t="s">
        <v>203</v>
      </c>
      <c r="AA23" t="str">
        <f t="shared" si="0"/>
        <v>Desc_Ejecucion_y_administracion_de_procesos</v>
      </c>
    </row>
    <row r="24" spans="1:27" s="62" customFormat="1" ht="93" customHeight="1" x14ac:dyDescent="0.25">
      <c r="A24" s="280" t="s">
        <v>204</v>
      </c>
      <c r="B24" s="280" t="s">
        <v>198</v>
      </c>
      <c r="C24" s="56" t="s">
        <v>118</v>
      </c>
      <c r="D24" s="56" t="s">
        <v>119</v>
      </c>
      <c r="E24" s="57" t="s">
        <v>119</v>
      </c>
      <c r="F24" s="58" t="str">
        <f>IFERROR(VLOOKUP(C24,'11 FORMULAS'!$H$38:$I$43,2,FALSE()),"")</f>
        <v>Eventos relacionados con las conductas o comportamientos de los empleados que afectan la Integridad Pública.</v>
      </c>
      <c r="G24" s="280" t="s">
        <v>120</v>
      </c>
      <c r="H24" s="280" t="s">
        <v>205</v>
      </c>
      <c r="I24" s="59" t="s">
        <v>206</v>
      </c>
      <c r="J24" s="59" t="s">
        <v>207</v>
      </c>
      <c r="K24" s="60" t="s">
        <v>208</v>
      </c>
      <c r="L24" s="61" t="s">
        <v>209</v>
      </c>
      <c r="AA24" t="str">
        <f t="shared" si="0"/>
        <v>Desc_Talento_humano</v>
      </c>
    </row>
    <row r="25" spans="1:27" s="62" customFormat="1" ht="150" customHeight="1" x14ac:dyDescent="0.25">
      <c r="A25" s="280" t="s">
        <v>210</v>
      </c>
      <c r="B25" s="280" t="s">
        <v>198</v>
      </c>
      <c r="C25" s="56" t="s">
        <v>211</v>
      </c>
      <c r="D25" s="56" t="s">
        <v>212</v>
      </c>
      <c r="E25" s="57" t="s">
        <v>212</v>
      </c>
      <c r="F25" s="58" t="str">
        <f>IFERROR(VLOOKUP(C25,'11 FORMULAS'!$H$38:$I$43,2,FALSE()),"")</f>
        <v>Eventos relacionados con transacciones y operaciones realizadas por un cliente o usuario, que accede o entrega un bien o servicio a la entidad, a través de los canales dispuestos y en una jurisdicción específica.</v>
      </c>
      <c r="G25" s="280" t="s">
        <v>213</v>
      </c>
      <c r="H25" s="280" t="s">
        <v>214</v>
      </c>
      <c r="I25" s="59" t="s">
        <v>215</v>
      </c>
      <c r="J25" s="59" t="s">
        <v>216</v>
      </c>
      <c r="K25" s="60" t="s">
        <v>217</v>
      </c>
      <c r="L25" s="61" t="s">
        <v>218</v>
      </c>
      <c r="AA25" t="str">
        <f t="shared" si="0"/>
        <v>Desc_Transaccion_u_Operacion_aplica_para_LA_FT_FP</v>
      </c>
    </row>
    <row r="26" spans="1:27" s="62" customFormat="1" ht="93" customHeight="1" x14ac:dyDescent="0.25">
      <c r="A26" s="280" t="s">
        <v>219</v>
      </c>
      <c r="B26" s="280" t="s">
        <v>198</v>
      </c>
      <c r="C26" s="56" t="s">
        <v>109</v>
      </c>
      <c r="D26" s="56" t="s">
        <v>127</v>
      </c>
      <c r="E26" s="57" t="s">
        <v>127</v>
      </c>
      <c r="F26" s="58" t="str">
        <f>IFERROR(VLOOKUP(C26,'11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26" s="280" t="s">
        <v>128</v>
      </c>
      <c r="H26" s="280" t="s">
        <v>129</v>
      </c>
      <c r="I26" s="59" t="s">
        <v>220</v>
      </c>
      <c r="J26" s="59" t="s">
        <v>221</v>
      </c>
      <c r="K26" s="60" t="s">
        <v>222</v>
      </c>
      <c r="L26" s="61" t="s">
        <v>223</v>
      </c>
      <c r="AA26" t="str">
        <f t="shared" si="0"/>
        <v>Desc_Ejecucion_y_administracion_de_procesos</v>
      </c>
    </row>
    <row r="27" spans="1:27" s="62" customFormat="1" ht="93" customHeight="1" x14ac:dyDescent="0.25">
      <c r="A27" s="280" t="s">
        <v>224</v>
      </c>
      <c r="B27" s="280" t="s">
        <v>198</v>
      </c>
      <c r="C27" s="56" t="s">
        <v>148</v>
      </c>
      <c r="D27" s="56" t="s">
        <v>149</v>
      </c>
      <c r="E27" s="57" t="s">
        <v>149</v>
      </c>
      <c r="F27" s="58" t="str">
        <f>IFERROR(VLOOKUP(C27,'11 FORMULAS'!$H$38:$I$43,2,FALSE()),"")</f>
        <v>Eventos relacionados con la infraestructura tecnológica de la entidad.</v>
      </c>
      <c r="G27" s="280" t="s">
        <v>150</v>
      </c>
      <c r="H27" s="280" t="s">
        <v>225</v>
      </c>
      <c r="I27" s="59" t="s">
        <v>226</v>
      </c>
      <c r="J27" s="59" t="s">
        <v>227</v>
      </c>
      <c r="K27" s="60" t="s">
        <v>228</v>
      </c>
      <c r="L27" s="61" t="s">
        <v>229</v>
      </c>
      <c r="AA27" t="str">
        <f t="shared" si="0"/>
        <v>Desc_Tecnologia</v>
      </c>
    </row>
    <row r="28" spans="1:27" s="62" customFormat="1" ht="93" customHeight="1" x14ac:dyDescent="0.25">
      <c r="A28" s="280" t="s">
        <v>230</v>
      </c>
      <c r="B28" s="280" t="s">
        <v>231</v>
      </c>
      <c r="C28" s="56" t="s">
        <v>109</v>
      </c>
      <c r="D28" s="56" t="s">
        <v>110</v>
      </c>
      <c r="E28" s="57" t="s">
        <v>110</v>
      </c>
      <c r="F28" s="58" t="str">
        <f>IFERROR(VLOOKUP(C28,'11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28" s="280" t="s">
        <v>111</v>
      </c>
      <c r="H28" s="280" t="s">
        <v>232</v>
      </c>
      <c r="I28" s="59" t="s">
        <v>233</v>
      </c>
      <c r="J28" s="59" t="s">
        <v>234</v>
      </c>
      <c r="K28" s="60" t="s">
        <v>1015</v>
      </c>
      <c r="L28" s="61" t="s">
        <v>236</v>
      </c>
      <c r="AA28" t="str">
        <f t="shared" si="0"/>
        <v>Desc_Ejecucion_y_administracion_de_procesos</v>
      </c>
    </row>
    <row r="29" spans="1:27" s="62" customFormat="1" ht="93" customHeight="1" x14ac:dyDescent="0.25">
      <c r="A29" s="280" t="s">
        <v>237</v>
      </c>
      <c r="B29" s="280" t="s">
        <v>231</v>
      </c>
      <c r="C29" s="56" t="s">
        <v>211</v>
      </c>
      <c r="D29" s="56" t="s">
        <v>212</v>
      </c>
      <c r="E29" s="57" t="s">
        <v>212</v>
      </c>
      <c r="F29" s="58" t="str">
        <f>IFERROR(VLOOKUP(C29,'11 FORMULAS'!$H$38:$I$43,2,FALSE()),"")</f>
        <v>Eventos relacionados con transacciones y operaciones realizadas por un cliente o usuario, que accede o entrega un bien o servicio a la entidad, a través de los canales dispuestos y en una jurisdicción específica.</v>
      </c>
      <c r="G29" s="280" t="s">
        <v>213</v>
      </c>
      <c r="H29" s="280" t="s">
        <v>238</v>
      </c>
      <c r="I29" s="59" t="s">
        <v>1004</v>
      </c>
      <c r="J29" s="59" t="s">
        <v>239</v>
      </c>
      <c r="K29" s="60" t="s">
        <v>1003</v>
      </c>
      <c r="L29" s="61" t="s">
        <v>240</v>
      </c>
      <c r="AA29" t="str">
        <f t="shared" si="0"/>
        <v>Desc_Transaccion_u_Operacion_aplica_para_LA_FT_FP</v>
      </c>
    </row>
    <row r="30" spans="1:27" s="62" customFormat="1" ht="201" customHeight="1" x14ac:dyDescent="0.25">
      <c r="A30" s="280" t="s">
        <v>241</v>
      </c>
      <c r="B30" s="280" t="s">
        <v>231</v>
      </c>
      <c r="C30" s="56" t="s">
        <v>109</v>
      </c>
      <c r="D30" s="56" t="s">
        <v>127</v>
      </c>
      <c r="E30" s="57" t="s">
        <v>127</v>
      </c>
      <c r="F30" s="58" t="str">
        <f>IFERROR(VLOOKUP(C30,'11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30" s="280" t="s">
        <v>128</v>
      </c>
      <c r="H30" s="280" t="s">
        <v>242</v>
      </c>
      <c r="I30" s="59" t="s">
        <v>1008</v>
      </c>
      <c r="J30" s="59" t="s">
        <v>243</v>
      </c>
      <c r="K30" s="60" t="s">
        <v>1023</v>
      </c>
      <c r="L30" s="61" t="s">
        <v>244</v>
      </c>
      <c r="AA30" t="str">
        <f t="shared" si="0"/>
        <v>Desc_Ejecucion_y_administracion_de_procesos</v>
      </c>
    </row>
    <row r="31" spans="1:27" ht="93" customHeight="1" x14ac:dyDescent="0.25">
      <c r="A31" s="280" t="s">
        <v>245</v>
      </c>
      <c r="B31" s="280" t="s">
        <v>246</v>
      </c>
      <c r="C31" s="56" t="s">
        <v>109</v>
      </c>
      <c r="D31" s="56" t="s">
        <v>110</v>
      </c>
      <c r="E31" s="57" t="s">
        <v>110</v>
      </c>
      <c r="F31" s="58" t="str">
        <f>IFERROR(VLOOKUP(C31,'11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31" s="280" t="s">
        <v>111</v>
      </c>
      <c r="H31" s="280" t="s">
        <v>247</v>
      </c>
      <c r="I31" s="59" t="s">
        <v>248</v>
      </c>
      <c r="J31" s="59" t="s">
        <v>249</v>
      </c>
      <c r="K31" s="60" t="s">
        <v>250</v>
      </c>
      <c r="L31" s="61" t="s">
        <v>251</v>
      </c>
      <c r="AA31" t="str">
        <f t="shared" si="0"/>
        <v>Desc_Ejecucion_y_administracion_de_procesos</v>
      </c>
    </row>
    <row r="32" spans="1:27" ht="93" customHeight="1" x14ac:dyDescent="0.25">
      <c r="A32" s="280" t="s">
        <v>252</v>
      </c>
      <c r="B32" s="280" t="s">
        <v>246</v>
      </c>
      <c r="C32" s="56" t="s">
        <v>109</v>
      </c>
      <c r="D32" s="56" t="s">
        <v>127</v>
      </c>
      <c r="E32" s="57" t="s">
        <v>127</v>
      </c>
      <c r="F32" s="58" t="str">
        <f>IFERROR(VLOOKUP(C32,'11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32" s="280" t="s">
        <v>128</v>
      </c>
      <c r="H32" s="280" t="s">
        <v>253</v>
      </c>
      <c r="I32" s="59" t="s">
        <v>254</v>
      </c>
      <c r="J32" s="59" t="s">
        <v>255</v>
      </c>
      <c r="K32" s="60" t="s">
        <v>256</v>
      </c>
      <c r="L32" s="61" t="s">
        <v>257</v>
      </c>
      <c r="AA32" t="str">
        <f t="shared" si="0"/>
        <v>Desc_Ejecucion_y_administracion_de_procesos</v>
      </c>
    </row>
    <row r="33" spans="1:27" ht="93" customHeight="1" x14ac:dyDescent="0.25">
      <c r="A33" s="280" t="s">
        <v>258</v>
      </c>
      <c r="B33" s="280" t="s">
        <v>259</v>
      </c>
      <c r="C33" s="56" t="s">
        <v>109</v>
      </c>
      <c r="D33" s="56" t="s">
        <v>110</v>
      </c>
      <c r="E33" s="57" t="s">
        <v>110</v>
      </c>
      <c r="F33" s="58" t="str">
        <f>IFERROR(VLOOKUP(C33,'11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33" s="280" t="s">
        <v>111</v>
      </c>
      <c r="H33" s="280" t="s">
        <v>260</v>
      </c>
      <c r="I33" s="59" t="s">
        <v>261</v>
      </c>
      <c r="J33" s="59" t="s">
        <v>262</v>
      </c>
      <c r="K33" s="60" t="s">
        <v>263</v>
      </c>
      <c r="L33" s="61" t="s">
        <v>264</v>
      </c>
      <c r="AA33" t="str">
        <f t="shared" si="0"/>
        <v>Desc_Ejecucion_y_administracion_de_procesos</v>
      </c>
    </row>
    <row r="34" spans="1:27" ht="123" customHeight="1" x14ac:dyDescent="0.25">
      <c r="A34" s="280" t="s">
        <v>265</v>
      </c>
      <c r="B34" s="280" t="s">
        <v>259</v>
      </c>
      <c r="C34" s="56" t="s">
        <v>118</v>
      </c>
      <c r="D34" s="56" t="s">
        <v>477</v>
      </c>
      <c r="E34" s="57" t="s">
        <v>795</v>
      </c>
      <c r="F34" s="58" t="str">
        <f>IFERROR(VLOOKUP(C34,'11 FORMULAS'!$H$38:$I$43,2,FALSE()),"")</f>
        <v>Eventos relacionados con las conductas o comportamientos de los empleados que afectan la Integridad Pública.</v>
      </c>
      <c r="G34" s="280" t="s">
        <v>120</v>
      </c>
      <c r="H34" s="280" t="s">
        <v>796</v>
      </c>
      <c r="I34" s="59" t="s">
        <v>797</v>
      </c>
      <c r="J34" s="59" t="s">
        <v>266</v>
      </c>
      <c r="K34" s="60" t="s">
        <v>798</v>
      </c>
      <c r="L34" s="61" t="s">
        <v>267</v>
      </c>
      <c r="AA34" t="str">
        <f t="shared" si="0"/>
        <v>Desc_Talento_humano</v>
      </c>
    </row>
    <row r="35" spans="1:27" ht="168.6" customHeight="1" x14ac:dyDescent="0.25">
      <c r="A35" s="280" t="s">
        <v>268</v>
      </c>
      <c r="B35" s="280" t="s">
        <v>259</v>
      </c>
      <c r="C35" s="56" t="s">
        <v>211</v>
      </c>
      <c r="D35" s="56" t="s">
        <v>212</v>
      </c>
      <c r="E35" s="57" t="s">
        <v>212</v>
      </c>
      <c r="F35" s="58" t="str">
        <f>IFERROR(VLOOKUP(C35,'11 FORMULAS'!$H$38:$I$43,2,FALSE()),"")</f>
        <v>Eventos relacionados con transacciones y operaciones realizadas por un cliente o usuario, que accede o entrega un bien o servicio a la entidad, a través de los canales dispuestos y en una jurisdicción específica.</v>
      </c>
      <c r="G35" s="280" t="s">
        <v>213</v>
      </c>
      <c r="H35" s="280" t="s">
        <v>269</v>
      </c>
      <c r="I35" s="59" t="s">
        <v>270</v>
      </c>
      <c r="J35" s="59" t="s">
        <v>271</v>
      </c>
      <c r="K35" s="60" t="s">
        <v>272</v>
      </c>
      <c r="L35" s="61" t="s">
        <v>273</v>
      </c>
      <c r="AA35" t="str">
        <f t="shared" si="0"/>
        <v>Desc_Transaccion_u_Operacion_aplica_para_LA_FT_FP</v>
      </c>
    </row>
    <row r="36" spans="1:27" ht="93" customHeight="1" x14ac:dyDescent="0.25">
      <c r="A36" s="280" t="s">
        <v>274</v>
      </c>
      <c r="B36" s="280" t="s">
        <v>259</v>
      </c>
      <c r="C36" s="56" t="s">
        <v>109</v>
      </c>
      <c r="D36" s="56" t="s">
        <v>127</v>
      </c>
      <c r="E36" s="57" t="s">
        <v>127</v>
      </c>
      <c r="F36" s="58" t="str">
        <f>IFERROR(VLOOKUP(C36,'11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36" s="280" t="s">
        <v>128</v>
      </c>
      <c r="H36" s="280" t="s">
        <v>844</v>
      </c>
      <c r="I36" s="59" t="s">
        <v>845</v>
      </c>
      <c r="J36" s="59" t="s">
        <v>846</v>
      </c>
      <c r="K36" s="60" t="s">
        <v>843</v>
      </c>
      <c r="L36" s="61" t="s">
        <v>275</v>
      </c>
      <c r="AA36" t="str">
        <f t="shared" si="0"/>
        <v>Desc_Ejecucion_y_administracion_de_procesos</v>
      </c>
    </row>
    <row r="37" spans="1:27" ht="93" customHeight="1" x14ac:dyDescent="0.25">
      <c r="A37" s="280" t="s">
        <v>276</v>
      </c>
      <c r="B37" s="280" t="s">
        <v>259</v>
      </c>
      <c r="C37" s="56" t="s">
        <v>148</v>
      </c>
      <c r="D37" s="56" t="s">
        <v>149</v>
      </c>
      <c r="E37" s="57" t="s">
        <v>149</v>
      </c>
      <c r="F37" s="58" t="str">
        <f>IFERROR(VLOOKUP(C37,'11 FORMULAS'!$H$38:$I$43,2,FALSE()),"")</f>
        <v>Eventos relacionados con la infraestructura tecnológica de la entidad.</v>
      </c>
      <c r="G37" s="280" t="s">
        <v>150</v>
      </c>
      <c r="H37" s="280" t="s">
        <v>277</v>
      </c>
      <c r="I37" s="59" t="s">
        <v>278</v>
      </c>
      <c r="J37" s="59" t="s">
        <v>279</v>
      </c>
      <c r="K37" s="60" t="s">
        <v>280</v>
      </c>
      <c r="L37" s="61" t="s">
        <v>281</v>
      </c>
      <c r="AA37" t="str">
        <f t="shared" si="0"/>
        <v>Desc_Tecnologia</v>
      </c>
    </row>
    <row r="38" spans="1:27" ht="93" customHeight="1" x14ac:dyDescent="0.25">
      <c r="A38" s="280" t="s">
        <v>282</v>
      </c>
      <c r="B38" s="280" t="s">
        <v>283</v>
      </c>
      <c r="C38" s="56" t="s">
        <v>109</v>
      </c>
      <c r="D38" s="56" t="s">
        <v>110</v>
      </c>
      <c r="E38" s="57" t="s">
        <v>110</v>
      </c>
      <c r="F38" s="58" t="str">
        <f>IFERROR(VLOOKUP(C38,'11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38" s="280" t="s">
        <v>111</v>
      </c>
      <c r="H38" s="280" t="s">
        <v>284</v>
      </c>
      <c r="I38" s="59" t="s">
        <v>285</v>
      </c>
      <c r="J38" s="59" t="s">
        <v>286</v>
      </c>
      <c r="K38" s="60" t="s">
        <v>287</v>
      </c>
      <c r="L38" s="61" t="s">
        <v>288</v>
      </c>
      <c r="AA38" t="str">
        <f t="shared" si="0"/>
        <v>Desc_Ejecucion_y_administracion_de_procesos</v>
      </c>
    </row>
    <row r="39" spans="1:27" ht="93" customHeight="1" x14ac:dyDescent="0.25">
      <c r="A39" s="280" t="s">
        <v>289</v>
      </c>
      <c r="B39" s="280" t="s">
        <v>283</v>
      </c>
      <c r="C39" s="56" t="s">
        <v>148</v>
      </c>
      <c r="D39" s="56" t="s">
        <v>149</v>
      </c>
      <c r="E39" s="57" t="s">
        <v>149</v>
      </c>
      <c r="F39" s="58" t="str">
        <f>IFERROR(VLOOKUP(C39,'11 FORMULAS'!$H$38:$I$43,2,FALSE()),"")</f>
        <v>Eventos relacionados con la infraestructura tecnológica de la entidad.</v>
      </c>
      <c r="G39" s="280" t="s">
        <v>150</v>
      </c>
      <c r="H39" s="280" t="s">
        <v>290</v>
      </c>
      <c r="I39" s="59" t="s">
        <v>291</v>
      </c>
      <c r="J39" s="59" t="s">
        <v>292</v>
      </c>
      <c r="K39" s="60" t="s">
        <v>293</v>
      </c>
      <c r="L39" s="61" t="s">
        <v>294</v>
      </c>
      <c r="AA39" t="str">
        <f t="shared" si="0"/>
        <v>Desc_Tecnologia</v>
      </c>
    </row>
    <row r="40" spans="1:27" ht="93" customHeight="1" x14ac:dyDescent="0.25">
      <c r="A40" s="280" t="s">
        <v>295</v>
      </c>
      <c r="B40" s="280" t="s">
        <v>283</v>
      </c>
      <c r="C40" s="56" t="s">
        <v>109</v>
      </c>
      <c r="D40" s="56" t="s">
        <v>127</v>
      </c>
      <c r="E40" s="57" t="s">
        <v>127</v>
      </c>
      <c r="F40" s="58" t="str">
        <f>IFERROR(VLOOKUP(C40,'11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40" s="280" t="s">
        <v>128</v>
      </c>
      <c r="H40" s="280" t="s">
        <v>296</v>
      </c>
      <c r="I40" s="59" t="s">
        <v>297</v>
      </c>
      <c r="J40" s="59" t="s">
        <v>298</v>
      </c>
      <c r="K40" s="60" t="s">
        <v>299</v>
      </c>
      <c r="L40" s="61" t="s">
        <v>300</v>
      </c>
      <c r="AA40" t="str">
        <f t="shared" si="0"/>
        <v>Desc_Ejecucion_y_administracion_de_procesos</v>
      </c>
    </row>
    <row r="41" spans="1:27" ht="93" customHeight="1" x14ac:dyDescent="0.25">
      <c r="A41" s="280" t="s">
        <v>301</v>
      </c>
      <c r="B41" s="280" t="s">
        <v>283</v>
      </c>
      <c r="C41" s="56" t="s">
        <v>118</v>
      </c>
      <c r="D41" s="56" t="s">
        <v>119</v>
      </c>
      <c r="E41" s="57" t="s">
        <v>119</v>
      </c>
      <c r="F41" s="58" t="str">
        <f>IFERROR(VLOOKUP(C41,'11 FORMULAS'!$H$38:$I$43,2,FALSE()),"")</f>
        <v>Eventos relacionados con las conductas o comportamientos de los empleados que afectan la Integridad Pública.</v>
      </c>
      <c r="G41" s="280" t="s">
        <v>120</v>
      </c>
      <c r="H41" s="280" t="s">
        <v>302</v>
      </c>
      <c r="I41" s="59" t="s">
        <v>303</v>
      </c>
      <c r="J41" s="59" t="s">
        <v>304</v>
      </c>
      <c r="K41" s="60" t="s">
        <v>305</v>
      </c>
      <c r="L41" s="61" t="s">
        <v>306</v>
      </c>
      <c r="AA41" t="str">
        <f t="shared" si="0"/>
        <v>Desc_Talento_humano</v>
      </c>
    </row>
    <row r="42" spans="1:27" ht="93" customHeight="1" x14ac:dyDescent="0.25">
      <c r="A42" s="280" t="s">
        <v>307</v>
      </c>
      <c r="B42" s="280" t="s">
        <v>308</v>
      </c>
      <c r="C42" s="56" t="s">
        <v>109</v>
      </c>
      <c r="D42" s="56" t="s">
        <v>110</v>
      </c>
      <c r="E42" s="57" t="s">
        <v>110</v>
      </c>
      <c r="F42" s="58" t="str">
        <f>IFERROR(VLOOKUP(C42,'11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42" s="280" t="s">
        <v>111</v>
      </c>
      <c r="H42" s="280" t="s">
        <v>309</v>
      </c>
      <c r="I42" s="59" t="s">
        <v>310</v>
      </c>
      <c r="J42" s="59" t="s">
        <v>311</v>
      </c>
      <c r="K42" s="60" t="s">
        <v>312</v>
      </c>
      <c r="L42" s="61" t="s">
        <v>313</v>
      </c>
      <c r="AA42" t="str">
        <f t="shared" si="0"/>
        <v>Desc_Ejecucion_y_administracion_de_procesos</v>
      </c>
    </row>
    <row r="43" spans="1:27" ht="93" customHeight="1" x14ac:dyDescent="0.25">
      <c r="A43" s="280" t="s">
        <v>314</v>
      </c>
      <c r="B43" s="280" t="s">
        <v>308</v>
      </c>
      <c r="C43" s="56" t="s">
        <v>148</v>
      </c>
      <c r="D43" s="56" t="s">
        <v>149</v>
      </c>
      <c r="E43" s="57" t="s">
        <v>149</v>
      </c>
      <c r="F43" s="58" t="str">
        <f>IFERROR(VLOOKUP(C43,'11 FORMULAS'!$H$38:$I$43,2,FALSE()),"")</f>
        <v>Eventos relacionados con la infraestructura tecnológica de la entidad.</v>
      </c>
      <c r="G43" s="280" t="s">
        <v>150</v>
      </c>
      <c r="H43" s="280" t="s">
        <v>315</v>
      </c>
      <c r="I43" s="59" t="s">
        <v>863</v>
      </c>
      <c r="J43" s="59" t="s">
        <v>316</v>
      </c>
      <c r="K43" s="60" t="s">
        <v>861</v>
      </c>
      <c r="L43" s="61" t="s">
        <v>317</v>
      </c>
      <c r="AA43" t="str">
        <f t="shared" si="0"/>
        <v>Desc_Tecnologia</v>
      </c>
    </row>
    <row r="44" spans="1:27" ht="93" customHeight="1" x14ac:dyDescent="0.25">
      <c r="A44" s="280" t="s">
        <v>318</v>
      </c>
      <c r="B44" s="280" t="s">
        <v>319</v>
      </c>
      <c r="C44" s="56" t="s">
        <v>109</v>
      </c>
      <c r="D44" s="56" t="s">
        <v>110</v>
      </c>
      <c r="E44" s="57" t="s">
        <v>110</v>
      </c>
      <c r="F44" s="58" t="str">
        <f>IFERROR(VLOOKUP(C44,'11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44" s="280" t="s">
        <v>111</v>
      </c>
      <c r="H44" s="280" t="s">
        <v>320</v>
      </c>
      <c r="I44" s="59" t="s">
        <v>321</v>
      </c>
      <c r="J44" s="59" t="s">
        <v>322</v>
      </c>
      <c r="K44" s="60" t="s">
        <v>323</v>
      </c>
      <c r="L44" s="61" t="s">
        <v>324</v>
      </c>
      <c r="AA44" t="str">
        <f t="shared" si="0"/>
        <v>Desc_Ejecucion_y_administracion_de_procesos</v>
      </c>
    </row>
    <row r="45" spans="1:27" ht="93" customHeight="1" x14ac:dyDescent="0.25">
      <c r="A45" s="280" t="s">
        <v>325</v>
      </c>
      <c r="B45" s="280" t="s">
        <v>319</v>
      </c>
      <c r="C45" s="56" t="s">
        <v>118</v>
      </c>
      <c r="D45" s="56" t="s">
        <v>119</v>
      </c>
      <c r="E45" s="57" t="s">
        <v>119</v>
      </c>
      <c r="F45" s="58" t="str">
        <f>IFERROR(VLOOKUP(C45,'11 FORMULAS'!$H$38:$I$43,2,FALSE()),"")</f>
        <v>Eventos relacionados con las conductas o comportamientos de los empleados que afectan la Integridad Pública.</v>
      </c>
      <c r="G45" s="280" t="s">
        <v>120</v>
      </c>
      <c r="H45" s="280" t="s">
        <v>326</v>
      </c>
      <c r="I45" s="59" t="s">
        <v>327</v>
      </c>
      <c r="J45" s="59" t="s">
        <v>328</v>
      </c>
      <c r="K45" s="60" t="s">
        <v>329</v>
      </c>
      <c r="L45" s="61" t="s">
        <v>330</v>
      </c>
      <c r="AA45" t="str">
        <f t="shared" si="0"/>
        <v>Desc_Talento_humano</v>
      </c>
    </row>
    <row r="46" spans="1:27" ht="93" customHeight="1" x14ac:dyDescent="0.25">
      <c r="A46" s="280" t="s">
        <v>331</v>
      </c>
      <c r="B46" s="280" t="s">
        <v>319</v>
      </c>
      <c r="C46" s="56" t="s">
        <v>148</v>
      </c>
      <c r="D46" s="56" t="s">
        <v>149</v>
      </c>
      <c r="E46" s="57" t="s">
        <v>149</v>
      </c>
      <c r="F46" s="58" t="str">
        <f>IFERROR(VLOOKUP(C46,'11 FORMULAS'!$H$38:$I$43,2,FALSE()),"")</f>
        <v>Eventos relacionados con la infraestructura tecnológica de la entidad.</v>
      </c>
      <c r="G46" s="280" t="s">
        <v>150</v>
      </c>
      <c r="H46" s="280" t="s">
        <v>332</v>
      </c>
      <c r="I46" s="59" t="s">
        <v>333</v>
      </c>
      <c r="J46" s="59" t="s">
        <v>334</v>
      </c>
      <c r="K46" s="60" t="s">
        <v>335</v>
      </c>
      <c r="L46" s="61" t="s">
        <v>336</v>
      </c>
      <c r="AA46" t="str">
        <f t="shared" si="0"/>
        <v>Desc_Tecnologia</v>
      </c>
    </row>
    <row r="47" spans="1:27" ht="93" customHeight="1" x14ac:dyDescent="0.25">
      <c r="A47" s="280" t="s">
        <v>337</v>
      </c>
      <c r="B47" s="280" t="s">
        <v>338</v>
      </c>
      <c r="C47" s="56" t="s">
        <v>109</v>
      </c>
      <c r="D47" s="56" t="s">
        <v>110</v>
      </c>
      <c r="E47" s="57" t="s">
        <v>110</v>
      </c>
      <c r="F47" s="58" t="str">
        <f>IFERROR(VLOOKUP(C47,'11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47" s="280" t="s">
        <v>111</v>
      </c>
      <c r="H47" s="280" t="s">
        <v>339</v>
      </c>
      <c r="I47" s="59" t="s">
        <v>340</v>
      </c>
      <c r="J47" s="59" t="s">
        <v>341</v>
      </c>
      <c r="K47" s="60" t="s">
        <v>342</v>
      </c>
      <c r="L47" s="61" t="s">
        <v>343</v>
      </c>
      <c r="AA47" t="str">
        <f t="shared" si="0"/>
        <v>Desc_Ejecucion_y_administracion_de_procesos</v>
      </c>
    </row>
    <row r="48" spans="1:27" ht="93" customHeight="1" x14ac:dyDescent="0.25">
      <c r="A48" s="280" t="s">
        <v>344</v>
      </c>
      <c r="B48" s="280" t="s">
        <v>874</v>
      </c>
      <c r="C48" s="56" t="s">
        <v>118</v>
      </c>
      <c r="D48" s="56" t="s">
        <v>119</v>
      </c>
      <c r="E48" s="57" t="s">
        <v>119</v>
      </c>
      <c r="F48" s="58" t="str">
        <f>IFERROR(VLOOKUP(C48,'11 FORMULAS'!$H$38:$I$43,2,FALSE()),"")</f>
        <v>Eventos relacionados con las conductas o comportamientos de los empleados que afectan la Integridad Pública.</v>
      </c>
      <c r="G48" s="280" t="s">
        <v>120</v>
      </c>
      <c r="H48" s="280" t="s">
        <v>345</v>
      </c>
      <c r="I48" s="59" t="s">
        <v>346</v>
      </c>
      <c r="J48" s="59" t="s">
        <v>347</v>
      </c>
      <c r="K48" s="60" t="s">
        <v>348</v>
      </c>
      <c r="L48" s="61" t="s">
        <v>349</v>
      </c>
      <c r="AA48" t="str">
        <f t="shared" si="0"/>
        <v>Desc_Talento_humano</v>
      </c>
    </row>
    <row r="49" spans="1:27" ht="93" customHeight="1" x14ac:dyDescent="0.25">
      <c r="A49" s="280" t="s">
        <v>350</v>
      </c>
      <c r="B49" s="280" t="s">
        <v>874</v>
      </c>
      <c r="C49" s="56" t="s">
        <v>148</v>
      </c>
      <c r="D49" s="56" t="s">
        <v>149</v>
      </c>
      <c r="E49" s="57" t="s">
        <v>149</v>
      </c>
      <c r="F49" s="58" t="str">
        <f>IFERROR(VLOOKUP(C49,'11 FORMULAS'!$H$38:$I$43,2,FALSE()),"")</f>
        <v>Eventos relacionados con la infraestructura tecnológica de la entidad.</v>
      </c>
      <c r="G49" s="280" t="s">
        <v>150</v>
      </c>
      <c r="H49" s="280" t="s">
        <v>351</v>
      </c>
      <c r="I49" s="59" t="s">
        <v>352</v>
      </c>
      <c r="J49" s="59" t="s">
        <v>353</v>
      </c>
      <c r="K49" s="60" t="s">
        <v>354</v>
      </c>
      <c r="L49" s="61" t="s">
        <v>355</v>
      </c>
      <c r="Y49" s="63"/>
      <c r="AA49" t="str">
        <f t="shared" si="0"/>
        <v>Desc_Tecnologia</v>
      </c>
    </row>
    <row r="50" spans="1:27" ht="93" customHeight="1" x14ac:dyDescent="0.25">
      <c r="A50" s="280" t="s">
        <v>356</v>
      </c>
      <c r="B50" s="280" t="s">
        <v>357</v>
      </c>
      <c r="C50" s="56" t="s">
        <v>109</v>
      </c>
      <c r="D50" s="56" t="s">
        <v>110</v>
      </c>
      <c r="E50" s="57" t="s">
        <v>110</v>
      </c>
      <c r="F50" s="58" t="str">
        <f>IFERROR(VLOOKUP(C50,'11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50" s="280" t="s">
        <v>111</v>
      </c>
      <c r="H50" s="280" t="s">
        <v>358</v>
      </c>
      <c r="I50" s="59" t="s">
        <v>359</v>
      </c>
      <c r="J50" s="59" t="s">
        <v>360</v>
      </c>
      <c r="K50" s="60" t="s">
        <v>361</v>
      </c>
      <c r="L50" s="61" t="s">
        <v>362</v>
      </c>
      <c r="AA50" s="63" t="str">
        <f t="shared" si="0"/>
        <v>Desc_Ejecucion_y_administracion_de_procesos</v>
      </c>
    </row>
    <row r="51" spans="1:27" ht="93" customHeight="1" x14ac:dyDescent="0.25">
      <c r="A51" s="280" t="s">
        <v>363</v>
      </c>
      <c r="B51" s="280" t="s">
        <v>357</v>
      </c>
      <c r="C51" s="56" t="s">
        <v>148</v>
      </c>
      <c r="D51" s="56" t="s">
        <v>149</v>
      </c>
      <c r="E51" s="57" t="s">
        <v>149</v>
      </c>
      <c r="F51" s="58" t="str">
        <f>IFERROR(VLOOKUP(C51,'11 FORMULAS'!$H$38:$I$43,2,FALSE()),"")</f>
        <v>Eventos relacionados con la infraestructura tecnológica de la entidad.</v>
      </c>
      <c r="G51" s="280" t="s">
        <v>150</v>
      </c>
      <c r="H51" s="280" t="s">
        <v>364</v>
      </c>
      <c r="I51" s="59" t="s">
        <v>365</v>
      </c>
      <c r="J51" s="59" t="s">
        <v>366</v>
      </c>
      <c r="K51" s="60" t="s">
        <v>922</v>
      </c>
      <c r="L51" s="61" t="s">
        <v>367</v>
      </c>
      <c r="AA51" s="63" t="str">
        <f t="shared" si="0"/>
        <v>Desc_Tecnologia</v>
      </c>
    </row>
    <row r="52" spans="1:27" ht="93" customHeight="1" x14ac:dyDescent="0.25">
      <c r="A52" s="280" t="s">
        <v>368</v>
      </c>
      <c r="B52" s="280" t="s">
        <v>369</v>
      </c>
      <c r="C52" s="56" t="s">
        <v>109</v>
      </c>
      <c r="D52" s="56" t="s">
        <v>110</v>
      </c>
      <c r="E52" s="57" t="s">
        <v>110</v>
      </c>
      <c r="F52" s="58" t="str">
        <f>IFERROR(VLOOKUP(C52,'11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52" s="280" t="s">
        <v>111</v>
      </c>
      <c r="H52" s="280" t="s">
        <v>370</v>
      </c>
      <c r="I52" s="59" t="s">
        <v>371</v>
      </c>
      <c r="J52" s="59" t="s">
        <v>372</v>
      </c>
      <c r="K52" s="60" t="s">
        <v>373</v>
      </c>
      <c r="L52" s="61" t="s">
        <v>374</v>
      </c>
      <c r="AA52" s="63" t="str">
        <f t="shared" si="0"/>
        <v>Desc_Ejecucion_y_administracion_de_procesos</v>
      </c>
    </row>
    <row r="53" spans="1:27" ht="93" customHeight="1" x14ac:dyDescent="0.25">
      <c r="A53" s="280" t="s">
        <v>375</v>
      </c>
      <c r="B53" s="280" t="s">
        <v>369</v>
      </c>
      <c r="C53" s="56" t="s">
        <v>118</v>
      </c>
      <c r="D53" s="56" t="s">
        <v>119</v>
      </c>
      <c r="E53" s="57" t="s">
        <v>119</v>
      </c>
      <c r="F53" s="58" t="str">
        <f>IFERROR(VLOOKUP(C53,'11 FORMULAS'!$H$38:$I$43,2,FALSE()),"")</f>
        <v>Eventos relacionados con las conductas o comportamientos de los empleados que afectan la Integridad Pública.</v>
      </c>
      <c r="G53" s="280" t="s">
        <v>120</v>
      </c>
      <c r="H53" s="280" t="s">
        <v>376</v>
      </c>
      <c r="I53" s="59" t="s">
        <v>377</v>
      </c>
      <c r="J53" s="59" t="s">
        <v>378</v>
      </c>
      <c r="K53" s="60" t="s">
        <v>1150</v>
      </c>
      <c r="L53" s="61" t="s">
        <v>379</v>
      </c>
      <c r="AA53" s="63" t="str">
        <f t="shared" si="0"/>
        <v>Desc_Talento_humano</v>
      </c>
    </row>
    <row r="54" spans="1:27" ht="93" customHeight="1" x14ac:dyDescent="0.25">
      <c r="A54" s="280" t="s">
        <v>380</v>
      </c>
      <c r="B54" s="280" t="s">
        <v>369</v>
      </c>
      <c r="C54" s="56" t="s">
        <v>109</v>
      </c>
      <c r="D54" s="56" t="s">
        <v>127</v>
      </c>
      <c r="E54" s="57" t="s">
        <v>127</v>
      </c>
      <c r="F54" s="58" t="str">
        <f>IFERROR(VLOOKUP(C54,'11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54" s="280" t="s">
        <v>128</v>
      </c>
      <c r="H54" s="280" t="s">
        <v>381</v>
      </c>
      <c r="I54" s="59" t="s">
        <v>382</v>
      </c>
      <c r="J54" s="59" t="s">
        <v>383</v>
      </c>
      <c r="K54" s="60" t="s">
        <v>384</v>
      </c>
      <c r="L54" s="61" t="s">
        <v>385</v>
      </c>
      <c r="AA54" s="63" t="str">
        <f t="shared" si="0"/>
        <v>Desc_Ejecucion_y_administracion_de_procesos</v>
      </c>
    </row>
  </sheetData>
  <autoFilter ref="A9:F54" xr:uid="{00000000-0009-0000-0000-000001000000}"/>
  <mergeCells count="12">
    <mergeCell ref="A8:A9"/>
    <mergeCell ref="B5:E5"/>
    <mergeCell ref="B6:E6"/>
    <mergeCell ref="B8:L8"/>
    <mergeCell ref="A1:B3"/>
    <mergeCell ref="C1:J3"/>
    <mergeCell ref="G6:L6"/>
    <mergeCell ref="K3:L3"/>
    <mergeCell ref="K2:L2"/>
    <mergeCell ref="K1:L1"/>
    <mergeCell ref="G5:L5"/>
    <mergeCell ref="A4:K4"/>
  </mergeCells>
  <dataValidations count="2">
    <dataValidation type="list" allowBlank="1" sqref="C10:C54" xr:uid="{00000000-0002-0000-0100-000000000000}">
      <formula1>Lista_Factores_Riesgo</formula1>
    </dataValidation>
    <dataValidation type="list" allowBlank="1" sqref="D10:D54" xr:uid="{00000000-0002-0000-0100-000001000000}">
      <formula1>INDIRECT($AA10)</formula1>
    </dataValidation>
  </dataValidations>
  <printOptions horizontalCentered="1"/>
  <pageMargins left="0.31527777777777799" right="0.27569444444444402" top="0.23611111111111099" bottom="0.15763888888888899" header="0.511811023622047" footer="0.511811023622047"/>
  <pageSetup paperSize="5" scale="65" orientation="landscape"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7109375" defaultRowHeight="12.75" customHeight="1" x14ac:dyDescent="0.2"/>
  <cols>
    <col min="1" max="1" width="35.42578125" style="278" customWidth="1"/>
    <col min="2" max="2" width="47.28515625" style="278" customWidth="1"/>
    <col min="3" max="3" width="42.42578125" style="278" customWidth="1"/>
    <col min="4" max="4" width="34.42578125" style="278" customWidth="1"/>
    <col min="5" max="5" width="27.28515625" style="278" customWidth="1"/>
    <col min="6" max="6" width="45.42578125" style="278" customWidth="1"/>
    <col min="7" max="7" width="22.28515625" style="278" customWidth="1"/>
    <col min="8" max="8" width="20.7109375" style="278" customWidth="1"/>
    <col min="9" max="9" width="46.28515625" style="278" customWidth="1"/>
    <col min="10" max="10" width="10.7109375" style="278" customWidth="1"/>
    <col min="11" max="11" width="20.7109375" style="278" customWidth="1"/>
    <col min="12" max="12" width="14.42578125" style="278" customWidth="1"/>
    <col min="13" max="14" width="21" style="278" customWidth="1"/>
    <col min="15" max="16" width="10.7109375" style="278" customWidth="1"/>
    <col min="17" max="17" width="14.7109375" style="278" customWidth="1"/>
    <col min="18" max="18" width="10.7109375" style="278" customWidth="1"/>
    <col min="19" max="19" width="16.42578125" style="278" customWidth="1"/>
    <col min="20" max="20" width="10.7109375" style="278" customWidth="1"/>
    <col min="21" max="21" width="30.28515625" style="278" customWidth="1"/>
    <col min="22" max="30" width="10.7109375" style="278" customWidth="1"/>
    <col min="31" max="16384" width="10.7109375" style="278"/>
  </cols>
  <sheetData>
    <row r="1" spans="1:23" ht="25.5" customHeight="1" x14ac:dyDescent="0.25">
      <c r="A1" s="412" t="s">
        <v>386</v>
      </c>
      <c r="B1" s="413"/>
      <c r="E1" s="411" t="s">
        <v>387</v>
      </c>
      <c r="F1" s="373"/>
      <c r="G1" s="373"/>
      <c r="H1" s="373"/>
    </row>
    <row r="2" spans="1:23" ht="48.75" customHeight="1" x14ac:dyDescent="0.25">
      <c r="B2" s="64" t="s">
        <v>388</v>
      </c>
      <c r="C2" s="64"/>
      <c r="E2" s="410" t="s">
        <v>389</v>
      </c>
      <c r="F2" s="380"/>
      <c r="G2" s="380"/>
      <c r="H2" s="380"/>
      <c r="I2" s="363"/>
      <c r="K2" s="410" t="s">
        <v>390</v>
      </c>
      <c r="L2" s="380"/>
      <c r="M2" s="380"/>
      <c r="N2" s="363"/>
      <c r="P2" s="410" t="s">
        <v>53</v>
      </c>
      <c r="Q2" s="363"/>
      <c r="S2" s="65" t="s">
        <v>71</v>
      </c>
      <c r="U2" s="65" t="s">
        <v>391</v>
      </c>
      <c r="W2" s="279" t="s">
        <v>83</v>
      </c>
    </row>
    <row r="3" spans="1:23" ht="29.25" customHeight="1" x14ac:dyDescent="0.2">
      <c r="A3" s="66" t="s">
        <v>392</v>
      </c>
      <c r="B3" s="64" t="s">
        <v>392</v>
      </c>
      <c r="C3" s="64" t="s">
        <v>388</v>
      </c>
      <c r="E3" s="67" t="s">
        <v>49</v>
      </c>
      <c r="F3" s="67" t="s">
        <v>51</v>
      </c>
      <c r="H3" s="67" t="s">
        <v>54</v>
      </c>
      <c r="I3" s="67" t="s">
        <v>56</v>
      </c>
      <c r="K3" s="65" t="s">
        <v>393</v>
      </c>
      <c r="L3" s="65" t="s">
        <v>394</v>
      </c>
      <c r="M3" s="65" t="s">
        <v>395</v>
      </c>
      <c r="N3" s="65" t="s">
        <v>396</v>
      </c>
      <c r="P3" s="277" t="s">
        <v>49</v>
      </c>
      <c r="Q3" s="277" t="s">
        <v>397</v>
      </c>
      <c r="S3" s="66" t="s">
        <v>398</v>
      </c>
      <c r="U3" s="68" t="s">
        <v>399</v>
      </c>
      <c r="W3" s="69" t="s">
        <v>400</v>
      </c>
    </row>
    <row r="4" spans="1:23" ht="38.25" customHeight="1" x14ac:dyDescent="0.2">
      <c r="A4" s="70" t="s">
        <v>401</v>
      </c>
      <c r="B4" s="71" t="s">
        <v>401</v>
      </c>
      <c r="C4" s="72" t="s">
        <v>402</v>
      </c>
      <c r="E4" s="66" t="s">
        <v>403</v>
      </c>
      <c r="F4" s="73">
        <v>0.25</v>
      </c>
      <c r="H4" s="66" t="s">
        <v>404</v>
      </c>
      <c r="I4" s="73">
        <v>0.25</v>
      </c>
      <c r="K4" s="74" t="s">
        <v>405</v>
      </c>
      <c r="L4" s="66" t="s">
        <v>406</v>
      </c>
      <c r="M4" s="66" t="s">
        <v>407</v>
      </c>
      <c r="N4" s="66" t="s">
        <v>408</v>
      </c>
      <c r="P4" s="66" t="s">
        <v>403</v>
      </c>
      <c r="Q4" s="75" t="s">
        <v>409</v>
      </c>
      <c r="S4" s="66" t="s">
        <v>410</v>
      </c>
      <c r="U4" s="68" t="s">
        <v>411</v>
      </c>
      <c r="W4" s="69" t="s">
        <v>412</v>
      </c>
    </row>
    <row r="5" spans="1:23" ht="77.25" customHeight="1" x14ac:dyDescent="0.2">
      <c r="A5" s="70" t="s">
        <v>413</v>
      </c>
      <c r="B5" s="76"/>
      <c r="C5" s="77"/>
      <c r="E5" s="66" t="s">
        <v>414</v>
      </c>
      <c r="F5" s="73">
        <v>0.15</v>
      </c>
      <c r="H5" s="66" t="s">
        <v>415</v>
      </c>
      <c r="I5" s="73">
        <v>0.15</v>
      </c>
      <c r="K5" s="74" t="s">
        <v>416</v>
      </c>
      <c r="L5" s="66" t="s">
        <v>417</v>
      </c>
      <c r="M5" s="66" t="s">
        <v>418</v>
      </c>
      <c r="N5" s="66" t="s">
        <v>419</v>
      </c>
      <c r="P5" s="66" t="s">
        <v>414</v>
      </c>
      <c r="Q5" s="75" t="s">
        <v>409</v>
      </c>
      <c r="S5" s="66" t="s">
        <v>420</v>
      </c>
      <c r="U5" s="68" t="s">
        <v>421</v>
      </c>
      <c r="W5" s="69" t="s">
        <v>422</v>
      </c>
    </row>
    <row r="6" spans="1:23" ht="28.5" customHeight="1" x14ac:dyDescent="0.2">
      <c r="A6" s="70" t="s">
        <v>423</v>
      </c>
      <c r="B6" s="78" t="s">
        <v>413</v>
      </c>
      <c r="C6" s="79" t="s">
        <v>424</v>
      </c>
      <c r="E6" s="66" t="s">
        <v>425</v>
      </c>
      <c r="F6" s="73">
        <v>0.1</v>
      </c>
      <c r="H6" s="66"/>
      <c r="I6" s="66"/>
      <c r="K6" s="74" t="s">
        <v>426</v>
      </c>
      <c r="L6" s="66"/>
      <c r="M6" s="66"/>
      <c r="N6" s="66" t="s">
        <v>427</v>
      </c>
      <c r="P6" s="66" t="s">
        <v>425</v>
      </c>
      <c r="Q6" s="75" t="s">
        <v>428</v>
      </c>
      <c r="S6" s="66" t="s">
        <v>429</v>
      </c>
      <c r="U6" s="68" t="s">
        <v>430</v>
      </c>
      <c r="W6" s="66"/>
    </row>
    <row r="7" spans="1:23" ht="13.5" customHeight="1" x14ac:dyDescent="0.2">
      <c r="A7" s="70" t="s">
        <v>431</v>
      </c>
      <c r="B7" s="76"/>
      <c r="C7" s="77"/>
      <c r="E7" s="66"/>
      <c r="F7" s="73"/>
      <c r="P7" s="80"/>
      <c r="S7" s="66" t="s">
        <v>432</v>
      </c>
    </row>
    <row r="8" spans="1:23" ht="12.75" customHeight="1" x14ac:dyDescent="0.2">
      <c r="A8" s="70" t="s">
        <v>433</v>
      </c>
      <c r="B8" s="78" t="s">
        <v>423</v>
      </c>
      <c r="C8" s="79" t="s">
        <v>434</v>
      </c>
      <c r="S8" s="66"/>
    </row>
    <row r="9" spans="1:23" ht="26.25" customHeight="1" x14ac:dyDescent="0.2">
      <c r="A9" s="70" t="s">
        <v>435</v>
      </c>
      <c r="B9" s="81"/>
      <c r="C9" s="77"/>
    </row>
    <row r="10" spans="1:23" ht="12.75" customHeight="1" x14ac:dyDescent="0.2">
      <c r="A10" s="70" t="s">
        <v>436</v>
      </c>
      <c r="B10" s="78" t="s">
        <v>431</v>
      </c>
      <c r="C10" s="79" t="s">
        <v>437</v>
      </c>
    </row>
    <row r="11" spans="1:23" ht="14.25" customHeight="1" x14ac:dyDescent="0.2">
      <c r="A11" s="82"/>
      <c r="B11" s="76"/>
      <c r="C11" s="77"/>
    </row>
    <row r="12" spans="1:23" ht="14.25" customHeight="1" x14ac:dyDescent="0.2">
      <c r="B12" s="78" t="s">
        <v>433</v>
      </c>
      <c r="C12" s="83" t="s">
        <v>402</v>
      </c>
    </row>
    <row r="13" spans="1:23" ht="14.25" customHeight="1" x14ac:dyDescent="0.2">
      <c r="A13" s="84" t="s">
        <v>103</v>
      </c>
      <c r="B13" s="85"/>
      <c r="C13" s="86" t="s">
        <v>424</v>
      </c>
    </row>
    <row r="14" spans="1:23" ht="14.25" customHeight="1" x14ac:dyDescent="0.2">
      <c r="A14" s="87" t="s">
        <v>111</v>
      </c>
      <c r="B14" s="88"/>
      <c r="C14" s="86" t="s">
        <v>434</v>
      </c>
    </row>
    <row r="15" spans="1:23" ht="14.25" customHeight="1" x14ac:dyDescent="0.2">
      <c r="A15" s="87" t="s">
        <v>128</v>
      </c>
      <c r="B15" s="88"/>
      <c r="C15" s="86" t="s">
        <v>437</v>
      </c>
    </row>
    <row r="16" spans="1:23" ht="14.25" customHeight="1" x14ac:dyDescent="0.2">
      <c r="A16" s="87" t="s">
        <v>150</v>
      </c>
      <c r="B16" s="88"/>
      <c r="C16" s="86" t="s">
        <v>438</v>
      </c>
    </row>
    <row r="17" spans="1:5" ht="14.25" customHeight="1" x14ac:dyDescent="0.2">
      <c r="A17" s="87" t="s">
        <v>120</v>
      </c>
      <c r="B17" s="76"/>
      <c r="C17" s="89"/>
    </row>
    <row r="18" spans="1:5" ht="12.75" customHeight="1" x14ac:dyDescent="0.2">
      <c r="A18" s="87" t="s">
        <v>213</v>
      </c>
      <c r="B18" s="78" t="s">
        <v>435</v>
      </c>
      <c r="C18" s="83" t="s">
        <v>402</v>
      </c>
    </row>
    <row r="19" spans="1:5" ht="14.25" customHeight="1" x14ac:dyDescent="0.2">
      <c r="B19" s="88"/>
      <c r="C19" s="86" t="s">
        <v>424</v>
      </c>
    </row>
    <row r="20" spans="1:5" ht="14.25" customHeight="1" x14ac:dyDescent="0.2">
      <c r="B20" s="88"/>
      <c r="C20" s="86" t="s">
        <v>434</v>
      </c>
    </row>
    <row r="21" spans="1:5" ht="14.25" customHeight="1" x14ac:dyDescent="0.2">
      <c r="B21" s="88"/>
      <c r="C21" s="86" t="s">
        <v>437</v>
      </c>
    </row>
    <row r="22" spans="1:5" ht="14.25" customHeight="1" x14ac:dyDescent="0.2">
      <c r="B22" s="88"/>
      <c r="C22" s="86" t="s">
        <v>438</v>
      </c>
    </row>
    <row r="23" spans="1:5" ht="14.25" customHeight="1" x14ac:dyDescent="0.2">
      <c r="B23" s="81"/>
      <c r="C23" s="90"/>
    </row>
    <row r="24" spans="1:5" ht="14.25" customHeight="1" x14ac:dyDescent="0.2">
      <c r="B24" s="78" t="s">
        <v>436</v>
      </c>
      <c r="C24" s="83" t="s">
        <v>438</v>
      </c>
    </row>
    <row r="25" spans="1:5" ht="14.25" customHeight="1" x14ac:dyDescent="0.2">
      <c r="B25" s="88"/>
      <c r="C25" s="86" t="s">
        <v>424</v>
      </c>
    </row>
    <row r="26" spans="1:5" ht="14.25" customHeight="1" x14ac:dyDescent="0.2">
      <c r="B26" s="76"/>
      <c r="C26" s="89"/>
    </row>
    <row r="30" spans="1:5" ht="12.75" customHeight="1" x14ac:dyDescent="0.2">
      <c r="A30" s="84"/>
      <c r="B30" s="84"/>
      <c r="C30" s="84"/>
      <c r="D30" s="84"/>
      <c r="E30" s="84"/>
    </row>
    <row r="31" spans="1:5" ht="25.5" customHeight="1" x14ac:dyDescent="0.2">
      <c r="A31" s="278" t="s">
        <v>111</v>
      </c>
      <c r="B31" s="278" t="s">
        <v>128</v>
      </c>
      <c r="C31" s="278" t="s">
        <v>439</v>
      </c>
      <c r="D31" s="278" t="s">
        <v>440</v>
      </c>
      <c r="E31" s="278" t="s">
        <v>441</v>
      </c>
    </row>
    <row r="32" spans="1:5" ht="25.5" customHeight="1" x14ac:dyDescent="0.2">
      <c r="A32" s="91" t="s">
        <v>442</v>
      </c>
      <c r="B32" s="278" t="s">
        <v>443</v>
      </c>
      <c r="C32" s="278" t="s">
        <v>444</v>
      </c>
      <c r="D32" s="278" t="s">
        <v>445</v>
      </c>
      <c r="E32" s="278" t="s">
        <v>445</v>
      </c>
    </row>
    <row r="33" spans="1:9" ht="25.5" customHeight="1" x14ac:dyDescent="0.2">
      <c r="A33" s="91" t="s">
        <v>446</v>
      </c>
      <c r="B33" s="278" t="s">
        <v>447</v>
      </c>
      <c r="C33" s="278" t="s">
        <v>448</v>
      </c>
      <c r="D33" s="278" t="s">
        <v>449</v>
      </c>
      <c r="E33" s="278" t="s">
        <v>449</v>
      </c>
    </row>
    <row r="34" spans="1:9" ht="25.5" customHeight="1" x14ac:dyDescent="0.2">
      <c r="A34" s="91" t="s">
        <v>450</v>
      </c>
      <c r="B34" s="278" t="s">
        <v>451</v>
      </c>
      <c r="C34" s="278" t="s">
        <v>452</v>
      </c>
      <c r="D34" s="278" t="s">
        <v>453</v>
      </c>
      <c r="E34" s="278" t="s">
        <v>453</v>
      </c>
    </row>
    <row r="35" spans="1:9" ht="25.5" customHeight="1" x14ac:dyDescent="0.2">
      <c r="B35" s="278" t="s">
        <v>454</v>
      </c>
    </row>
    <row r="37" spans="1:9" ht="12.75" customHeight="1" x14ac:dyDescent="0.2">
      <c r="H37" s="278" t="s">
        <v>99</v>
      </c>
      <c r="I37" s="278" t="s">
        <v>455</v>
      </c>
    </row>
    <row r="38" spans="1:9" ht="102" customHeight="1" x14ac:dyDescent="0.2">
      <c r="A38" s="92" t="s">
        <v>109</v>
      </c>
      <c r="B38" s="92" t="s">
        <v>211</v>
      </c>
      <c r="C38" s="92" t="s">
        <v>118</v>
      </c>
      <c r="D38" s="92" t="s">
        <v>148</v>
      </c>
      <c r="E38" s="92" t="s">
        <v>438</v>
      </c>
      <c r="F38" s="92" t="s">
        <v>456</v>
      </c>
      <c r="H38" s="278" t="s">
        <v>109</v>
      </c>
      <c r="I38" s="278" t="s">
        <v>457</v>
      </c>
    </row>
    <row r="39" spans="1:9" ht="63.75" customHeight="1" x14ac:dyDescent="0.2">
      <c r="A39" s="93" t="s">
        <v>458</v>
      </c>
      <c r="B39" s="94" t="s">
        <v>212</v>
      </c>
      <c r="C39" s="94" t="s">
        <v>459</v>
      </c>
      <c r="D39" s="93" t="s">
        <v>460</v>
      </c>
      <c r="E39" s="93" t="s">
        <v>461</v>
      </c>
      <c r="F39" s="95" t="s">
        <v>462</v>
      </c>
      <c r="H39" s="278" t="s">
        <v>211</v>
      </c>
      <c r="I39" s="278" t="s">
        <v>463</v>
      </c>
    </row>
    <row r="40" spans="1:9" ht="38.25" customHeight="1" x14ac:dyDescent="0.2">
      <c r="A40" s="93" t="s">
        <v>110</v>
      </c>
      <c r="B40" s="94" t="s">
        <v>464</v>
      </c>
      <c r="C40" s="94" t="s">
        <v>465</v>
      </c>
      <c r="D40" s="96" t="s">
        <v>149</v>
      </c>
      <c r="E40" s="96" t="s">
        <v>466</v>
      </c>
      <c r="F40" s="93" t="s">
        <v>467</v>
      </c>
      <c r="H40" s="278" t="s">
        <v>118</v>
      </c>
      <c r="I40" s="278" t="s">
        <v>468</v>
      </c>
    </row>
    <row r="41" spans="1:9" ht="28.5" customHeight="1" x14ac:dyDescent="0.2">
      <c r="A41" s="93" t="s">
        <v>469</v>
      </c>
      <c r="B41" s="94" t="s">
        <v>470</v>
      </c>
      <c r="C41" s="94" t="s">
        <v>119</v>
      </c>
      <c r="D41" s="96" t="s">
        <v>471</v>
      </c>
      <c r="E41" s="96" t="s">
        <v>472</v>
      </c>
      <c r="F41" s="96" t="s">
        <v>473</v>
      </c>
      <c r="H41" s="278" t="s">
        <v>148</v>
      </c>
      <c r="I41" s="278" t="s">
        <v>474</v>
      </c>
    </row>
    <row r="42" spans="1:9" ht="28.5" customHeight="1" x14ac:dyDescent="0.2">
      <c r="A42" s="93" t="s">
        <v>475</v>
      </c>
      <c r="B42" s="94" t="s">
        <v>476</v>
      </c>
      <c r="C42" s="94" t="s">
        <v>477</v>
      </c>
      <c r="D42" s="96" t="s">
        <v>478</v>
      </c>
      <c r="E42" s="96" t="s">
        <v>479</v>
      </c>
      <c r="F42" s="96" t="s">
        <v>480</v>
      </c>
      <c r="H42" s="278" t="s">
        <v>438</v>
      </c>
      <c r="I42" s="278" t="s">
        <v>481</v>
      </c>
    </row>
    <row r="43" spans="1:9" ht="25.5" customHeight="1" x14ac:dyDescent="0.2">
      <c r="A43" s="93" t="s">
        <v>127</v>
      </c>
      <c r="B43" s="97"/>
      <c r="C43" s="97" t="s">
        <v>482</v>
      </c>
      <c r="D43" s="96" t="s">
        <v>483</v>
      </c>
      <c r="E43" s="97"/>
      <c r="F43" s="97"/>
      <c r="H43" s="278" t="s">
        <v>456</v>
      </c>
      <c r="I43" s="278" t="s">
        <v>484</v>
      </c>
    </row>
    <row r="44" spans="1:9" ht="28.5" customHeight="1" x14ac:dyDescent="0.2">
      <c r="A44" s="93" t="s">
        <v>158</v>
      </c>
      <c r="B44" s="97"/>
      <c r="C44" s="97"/>
      <c r="D44" s="97"/>
      <c r="E44" s="97"/>
      <c r="F44" s="97"/>
    </row>
    <row r="45" spans="1:9" ht="42.75" customHeight="1" x14ac:dyDescent="0.2">
      <c r="A45" s="93" t="s">
        <v>485</v>
      </c>
      <c r="B45" s="97"/>
      <c r="C45" s="97"/>
      <c r="D45" s="97"/>
      <c r="E45" s="97"/>
      <c r="F45" s="97"/>
    </row>
    <row r="46" spans="1:9" ht="28.5" customHeight="1" x14ac:dyDescent="0.2">
      <c r="A46" s="93" t="s">
        <v>486</v>
      </c>
      <c r="B46" s="97"/>
      <c r="C46" s="97"/>
      <c r="D46" s="97"/>
      <c r="E46" s="97"/>
      <c r="F46" s="97"/>
    </row>
    <row r="47" spans="1:9" ht="28.5" customHeight="1" x14ac:dyDescent="0.2">
      <c r="A47" s="93" t="s">
        <v>487</v>
      </c>
      <c r="B47" s="97"/>
      <c r="C47" s="97"/>
      <c r="D47" s="97"/>
      <c r="E47" s="97"/>
      <c r="F47" s="97"/>
    </row>
    <row r="48" spans="1:9" ht="14.65" customHeight="1" x14ac:dyDescent="0.25">
      <c r="A48" t="s">
        <v>488</v>
      </c>
    </row>
    <row r="50" spans="1:4" ht="12.75" customHeight="1" x14ac:dyDescent="0.25">
      <c r="A50" s="414" t="s">
        <v>489</v>
      </c>
      <c r="B50" s="415"/>
      <c r="C50" s="98" t="s">
        <v>490</v>
      </c>
      <c r="D50" s="98" t="s">
        <v>491</v>
      </c>
    </row>
    <row r="51" spans="1:4" ht="14.25" customHeight="1" x14ac:dyDescent="0.2">
      <c r="A51" s="416" t="s">
        <v>492</v>
      </c>
      <c r="B51" s="99" t="s">
        <v>403</v>
      </c>
      <c r="C51" s="100">
        <v>0.25</v>
      </c>
      <c r="D51" s="100" t="s">
        <v>409</v>
      </c>
    </row>
    <row r="52" spans="1:4" ht="14.25" customHeight="1" x14ac:dyDescent="0.2">
      <c r="A52" s="409"/>
      <c r="B52" s="99" t="s">
        <v>414</v>
      </c>
      <c r="C52" s="100">
        <v>0.15</v>
      </c>
      <c r="D52" s="100" t="s">
        <v>409</v>
      </c>
    </row>
    <row r="53" spans="1:4" ht="14.25" customHeight="1" x14ac:dyDescent="0.2">
      <c r="A53" s="394"/>
      <c r="B53" s="99" t="s">
        <v>425</v>
      </c>
      <c r="C53" s="100">
        <v>0.1</v>
      </c>
      <c r="D53" s="100" t="s">
        <v>428</v>
      </c>
    </row>
    <row r="54" spans="1:4" ht="14.25" customHeight="1" x14ac:dyDescent="0.2">
      <c r="A54" s="99" t="s">
        <v>493</v>
      </c>
      <c r="B54" s="99" t="s">
        <v>404</v>
      </c>
      <c r="C54" s="100">
        <v>0.25</v>
      </c>
    </row>
    <row r="55" spans="1:4" ht="23.25" customHeight="1" x14ac:dyDescent="0.2">
      <c r="A55" s="99" t="s">
        <v>494</v>
      </c>
      <c r="B55" s="99" t="s">
        <v>415</v>
      </c>
      <c r="C55" s="100">
        <v>0.15</v>
      </c>
    </row>
    <row r="58" spans="1:4" ht="15" customHeight="1" x14ac:dyDescent="0.2">
      <c r="A58" s="278" t="s">
        <v>495</v>
      </c>
    </row>
    <row r="59" spans="1:4" ht="12.75" customHeight="1" x14ac:dyDescent="0.25">
      <c r="A59" s="414" t="s">
        <v>489</v>
      </c>
      <c r="B59" s="415"/>
      <c r="C59" s="101" t="s">
        <v>455</v>
      </c>
    </row>
    <row r="60" spans="1:4" ht="80.25" customHeight="1" x14ac:dyDescent="0.2">
      <c r="A60" s="408" t="s">
        <v>393</v>
      </c>
      <c r="B60" s="93" t="s">
        <v>405</v>
      </c>
      <c r="C60" s="93" t="s">
        <v>496</v>
      </c>
    </row>
    <row r="61" spans="1:4" ht="34.5" customHeight="1" x14ac:dyDescent="0.2">
      <c r="A61" s="409"/>
      <c r="B61" s="93" t="s">
        <v>416</v>
      </c>
      <c r="C61" s="93" t="s">
        <v>497</v>
      </c>
    </row>
    <row r="62" spans="1:4" ht="34.5" customHeight="1" x14ac:dyDescent="0.2">
      <c r="A62" s="394"/>
      <c r="B62" s="93" t="s">
        <v>426</v>
      </c>
      <c r="C62" s="93" t="s">
        <v>498</v>
      </c>
    </row>
    <row r="63" spans="1:4" ht="12.75" customHeight="1" x14ac:dyDescent="0.2">
      <c r="A63" s="93" t="s">
        <v>394</v>
      </c>
      <c r="B63" s="93" t="s">
        <v>499</v>
      </c>
      <c r="C63" s="93" t="s">
        <v>500</v>
      </c>
    </row>
    <row r="64" spans="1:4" ht="14.25" customHeight="1" x14ac:dyDescent="0.2">
      <c r="A64" s="93"/>
      <c r="B64" s="93" t="s">
        <v>501</v>
      </c>
      <c r="C64" s="93"/>
    </row>
    <row r="65" spans="1:3" ht="14.25" customHeight="1" x14ac:dyDescent="0.2">
      <c r="A65" s="93"/>
      <c r="B65" s="93" t="s">
        <v>502</v>
      </c>
      <c r="C65" s="93"/>
    </row>
    <row r="66" spans="1:3" ht="14.25" customHeight="1" x14ac:dyDescent="0.2">
      <c r="A66" s="93"/>
      <c r="B66" s="93" t="s">
        <v>503</v>
      </c>
      <c r="C66" s="93"/>
    </row>
    <row r="67" spans="1:3" ht="14.25" customHeight="1" x14ac:dyDescent="0.2">
      <c r="A67" s="93"/>
      <c r="B67" s="93" t="s">
        <v>504</v>
      </c>
      <c r="C67" s="93"/>
    </row>
    <row r="68" spans="1:3" ht="12.75" customHeight="1" x14ac:dyDescent="0.2">
      <c r="A68" s="93" t="s">
        <v>505</v>
      </c>
      <c r="B68" s="93" t="s">
        <v>407</v>
      </c>
      <c r="C68" s="93" t="s">
        <v>506</v>
      </c>
    </row>
    <row r="69" spans="1:3" ht="14.25" customHeight="1" x14ac:dyDescent="0.2">
      <c r="A69" s="93"/>
      <c r="B69" s="93" t="s">
        <v>418</v>
      </c>
      <c r="C69" s="93"/>
    </row>
    <row r="70" spans="1:3" ht="38.25" customHeight="1" x14ac:dyDescent="0.2">
      <c r="A70" s="93" t="s">
        <v>507</v>
      </c>
      <c r="B70" s="93" t="s">
        <v>408</v>
      </c>
      <c r="C70" s="93" t="s">
        <v>508</v>
      </c>
    </row>
    <row r="71" spans="1:3" ht="69" customHeight="1" x14ac:dyDescent="0.2">
      <c r="A71" s="93"/>
      <c r="B71" s="93" t="s">
        <v>509</v>
      </c>
      <c r="C71" s="93" t="s">
        <v>510</v>
      </c>
    </row>
    <row r="72" spans="1:3" ht="34.5" customHeight="1" x14ac:dyDescent="0.2">
      <c r="A72" s="93"/>
      <c r="B72" s="93" t="s">
        <v>427</v>
      </c>
      <c r="C72" s="93" t="s">
        <v>511</v>
      </c>
    </row>
  </sheetData>
  <mergeCells count="9">
    <mergeCell ref="A60:A62"/>
    <mergeCell ref="P2:Q2"/>
    <mergeCell ref="K2:N2"/>
    <mergeCell ref="E1:H1"/>
    <mergeCell ref="A1:B1"/>
    <mergeCell ref="A50:B50"/>
    <mergeCell ref="A59:B59"/>
    <mergeCell ref="A51:A53"/>
    <mergeCell ref="E2:I2"/>
  </mergeCells>
  <pageMargins left="0.7" right="0.7" top="0.75" bottom="0.75" header="0.511811023622047" footer="0.511811023622047"/>
  <pageSetup orientation="portrait" horizontalDpi="300" verticalDpi="300"/>
  <tableParts count="3">
    <tablePart r:id="rId1"/>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55"/>
  <sheetViews>
    <sheetView showGridLines="0" topLeftCell="P1" zoomScale="70" zoomScaleNormal="70" workbookViewId="0">
      <pane ySplit="11" topLeftCell="A13" activePane="bottomLeft" state="frozen"/>
      <selection activeCell="X1" sqref="X1"/>
      <selection pane="bottomLeft" activeCell="Z1" sqref="Z1:Z3"/>
    </sheetView>
  </sheetViews>
  <sheetFormatPr baseColWidth="10" defaultColWidth="14.42578125" defaultRowHeight="14.25" customHeight="1" x14ac:dyDescent="0.25"/>
  <cols>
    <col min="1" max="1" width="27.28515625" style="47" customWidth="1"/>
    <col min="2" max="2" width="31" style="47" customWidth="1"/>
    <col min="3" max="3" width="42" style="102" customWidth="1"/>
    <col min="4" max="4" width="55" style="102" customWidth="1"/>
    <col min="5" max="5" width="60.7109375" style="47" customWidth="1"/>
    <col min="6" max="6" width="21.42578125" style="103" customWidth="1"/>
    <col min="7" max="7" width="34" style="47" customWidth="1"/>
    <col min="8" max="8" width="26" style="103" customWidth="1"/>
    <col min="9" max="9" width="28.42578125" style="103" customWidth="1"/>
    <col min="10" max="10" width="43" style="103" customWidth="1"/>
    <col min="11" max="11" width="25.5703125" style="103" customWidth="1"/>
    <col min="12" max="12" width="16.42578125" style="103" customWidth="1"/>
    <col min="13" max="13" width="10.28515625" style="103" customWidth="1"/>
    <col min="14" max="14" width="9.42578125" style="104" customWidth="1"/>
    <col min="15" max="15" width="11" style="104" customWidth="1"/>
    <col min="16" max="16" width="8" style="47" customWidth="1"/>
    <col min="17" max="17" width="21.42578125" style="47" customWidth="1"/>
    <col min="18" max="18" width="32.7109375" style="47" customWidth="1"/>
    <col min="19" max="19" width="9.42578125" style="102" customWidth="1"/>
    <col min="20" max="20" width="10.7109375" style="102" customWidth="1"/>
    <col min="21" max="21" width="17.7109375" style="47" customWidth="1"/>
    <col min="22" max="22" width="5.42578125" style="47" customWidth="1"/>
    <col min="23" max="23" width="14.28515625" style="47" customWidth="1"/>
    <col min="24" max="24" width="14.7109375" style="47" customWidth="1"/>
    <col min="25" max="25" width="24.28515625" style="47" customWidth="1"/>
    <col min="26" max="26" width="57.7109375" style="47" customWidth="1"/>
    <col min="27" max="30" width="24.28515625" style="47" customWidth="1"/>
    <col min="31" max="257" width="11.42578125" style="47" customWidth="1"/>
    <col min="258" max="258" width="12.42578125" style="47" customWidth="1"/>
    <col min="259" max="259" width="47" style="47" customWidth="1"/>
    <col min="260" max="260" width="35" style="47" customWidth="1"/>
    <col min="261" max="269" width="14.42578125" style="47" customWidth="1"/>
    <col min="270" max="16384" width="14.42578125" style="47"/>
  </cols>
  <sheetData>
    <row r="1" spans="1:27" ht="29.25" customHeight="1" x14ac:dyDescent="0.25">
      <c r="A1" s="417"/>
      <c r="B1" s="417"/>
      <c r="C1" s="418" t="s">
        <v>1172</v>
      </c>
      <c r="D1" s="419"/>
      <c r="E1" s="419"/>
      <c r="F1" s="419"/>
      <c r="G1" s="419"/>
      <c r="H1" s="419"/>
      <c r="I1" s="419"/>
      <c r="J1" s="419"/>
      <c r="K1" s="419"/>
      <c r="L1" s="419"/>
      <c r="M1" s="419"/>
      <c r="N1" s="419"/>
      <c r="O1" s="419"/>
      <c r="P1" s="419"/>
      <c r="Q1" s="419"/>
      <c r="R1" s="419"/>
      <c r="S1" s="419"/>
      <c r="T1" s="419"/>
      <c r="U1" s="419"/>
      <c r="V1" s="419"/>
      <c r="W1" s="419"/>
      <c r="X1" s="419"/>
      <c r="Y1" s="420"/>
      <c r="Z1" s="324" t="s">
        <v>1180</v>
      </c>
      <c r="AA1" s="323"/>
    </row>
    <row r="2" spans="1:27" ht="28.5" customHeight="1" x14ac:dyDescent="0.25">
      <c r="A2" s="417"/>
      <c r="B2" s="417"/>
      <c r="C2" s="418"/>
      <c r="D2" s="419"/>
      <c r="E2" s="419"/>
      <c r="F2" s="419"/>
      <c r="G2" s="419"/>
      <c r="H2" s="419"/>
      <c r="I2" s="419"/>
      <c r="J2" s="419"/>
      <c r="K2" s="419"/>
      <c r="L2" s="419"/>
      <c r="M2" s="419"/>
      <c r="N2" s="419"/>
      <c r="O2" s="419"/>
      <c r="P2" s="419"/>
      <c r="Q2" s="419"/>
      <c r="R2" s="419"/>
      <c r="S2" s="419"/>
      <c r="T2" s="419"/>
      <c r="U2" s="419"/>
      <c r="V2" s="419"/>
      <c r="W2" s="419"/>
      <c r="X2" s="419"/>
      <c r="Y2" s="420"/>
      <c r="Z2" s="324" t="s">
        <v>1177</v>
      </c>
      <c r="AA2" s="323"/>
    </row>
    <row r="3" spans="1:27" ht="28.5" customHeight="1" x14ac:dyDescent="0.25">
      <c r="A3" s="417"/>
      <c r="B3" s="417"/>
      <c r="C3" s="421"/>
      <c r="D3" s="422"/>
      <c r="E3" s="422"/>
      <c r="F3" s="422"/>
      <c r="G3" s="422"/>
      <c r="H3" s="422"/>
      <c r="I3" s="422"/>
      <c r="J3" s="422"/>
      <c r="K3" s="422"/>
      <c r="L3" s="422"/>
      <c r="M3" s="422"/>
      <c r="N3" s="422"/>
      <c r="O3" s="422"/>
      <c r="P3" s="422"/>
      <c r="Q3" s="422"/>
      <c r="R3" s="422"/>
      <c r="S3" s="422"/>
      <c r="T3" s="422"/>
      <c r="U3" s="422"/>
      <c r="V3" s="422"/>
      <c r="W3" s="422"/>
      <c r="X3" s="422"/>
      <c r="Y3" s="423"/>
      <c r="Z3" s="324" t="s">
        <v>1179</v>
      </c>
      <c r="AA3" s="323"/>
    </row>
    <row r="4" spans="1:27" s="48" customFormat="1" ht="32.25" customHeight="1" x14ac:dyDescent="0.2">
      <c r="A4" s="432"/>
      <c r="B4" s="433"/>
      <c r="C4" s="433"/>
      <c r="D4" s="433"/>
      <c r="E4" s="433"/>
      <c r="F4" s="433"/>
      <c r="G4" s="433"/>
      <c r="H4" s="433"/>
      <c r="I4" s="433"/>
      <c r="J4" s="433"/>
      <c r="K4" s="433"/>
      <c r="L4" s="433"/>
      <c r="M4" s="433"/>
      <c r="N4" s="433"/>
      <c r="O4" s="433"/>
      <c r="S4" s="106"/>
      <c r="T4" s="106"/>
    </row>
    <row r="5" spans="1:27" s="48" customFormat="1" ht="27" customHeight="1" x14ac:dyDescent="0.2">
      <c r="A5" s="322" t="s">
        <v>92</v>
      </c>
      <c r="B5" s="434" t="s">
        <v>1171</v>
      </c>
      <c r="C5" s="435"/>
      <c r="D5" s="435"/>
      <c r="E5" s="436"/>
      <c r="F5" s="322" t="s">
        <v>93</v>
      </c>
      <c r="G5" s="437" t="s">
        <v>94</v>
      </c>
      <c r="H5" s="437"/>
      <c r="I5" s="437"/>
      <c r="J5" s="437"/>
      <c r="K5" s="437"/>
      <c r="L5" s="437"/>
      <c r="M5" s="437"/>
      <c r="N5" s="437"/>
      <c r="O5" s="437"/>
      <c r="P5" s="437"/>
      <c r="Q5" s="437"/>
      <c r="R5" s="437"/>
      <c r="S5" s="437"/>
      <c r="T5" s="437"/>
      <c r="U5" s="437"/>
      <c r="V5" s="437"/>
      <c r="W5" s="437"/>
      <c r="X5" s="437"/>
      <c r="Y5" s="437"/>
      <c r="Z5" s="437"/>
    </row>
    <row r="6" spans="1:27" s="48" customFormat="1" ht="32.25" customHeight="1" x14ac:dyDescent="0.2">
      <c r="A6" s="322" t="s">
        <v>95</v>
      </c>
      <c r="B6" s="437" t="s">
        <v>96</v>
      </c>
      <c r="C6" s="437"/>
      <c r="D6" s="437"/>
      <c r="E6" s="437"/>
      <c r="F6" s="322" t="s">
        <v>904</v>
      </c>
      <c r="G6" s="437" t="s">
        <v>1178</v>
      </c>
      <c r="H6" s="437"/>
      <c r="I6" s="437"/>
      <c r="J6" s="437"/>
      <c r="K6" s="437"/>
      <c r="L6" s="437"/>
      <c r="M6" s="437"/>
      <c r="N6" s="437"/>
      <c r="O6" s="437"/>
      <c r="P6" s="437"/>
      <c r="Q6" s="437"/>
      <c r="R6" s="437"/>
      <c r="S6" s="437"/>
      <c r="T6" s="437"/>
      <c r="U6" s="437"/>
      <c r="V6" s="437"/>
      <c r="W6" s="437"/>
      <c r="X6" s="437"/>
      <c r="Y6" s="437"/>
      <c r="Z6" s="437"/>
    </row>
    <row r="7" spans="1:27" s="325" customFormat="1" ht="32.25" customHeight="1" x14ac:dyDescent="0.2">
      <c r="A7" s="51"/>
      <c r="B7" s="231"/>
      <c r="C7" s="231"/>
      <c r="D7" s="231"/>
      <c r="E7" s="231"/>
      <c r="F7" s="51"/>
      <c r="G7" s="231"/>
      <c r="H7" s="231"/>
      <c r="I7" s="231"/>
      <c r="J7" s="231"/>
      <c r="K7" s="231"/>
      <c r="L7" s="231"/>
      <c r="M7" s="231"/>
      <c r="N7" s="231"/>
      <c r="O7" s="231"/>
      <c r="P7" s="231"/>
      <c r="Q7" s="231"/>
      <c r="R7" s="231"/>
      <c r="S7" s="231"/>
      <c r="T7" s="231"/>
      <c r="U7" s="231"/>
      <c r="V7" s="231"/>
      <c r="W7" s="231"/>
      <c r="X7" s="231"/>
      <c r="Y7" s="231"/>
      <c r="Z7" s="231"/>
    </row>
    <row r="8" spans="1:27" s="48" customFormat="1" ht="15.75" customHeight="1" x14ac:dyDescent="0.2">
      <c r="A8" s="439"/>
      <c r="B8" s="440"/>
      <c r="C8" s="440"/>
      <c r="D8" s="440"/>
      <c r="E8" s="440"/>
      <c r="F8" s="440"/>
      <c r="G8" s="441"/>
      <c r="H8" s="438" t="s">
        <v>512</v>
      </c>
      <c r="I8" s="438"/>
      <c r="J8" s="438"/>
      <c r="K8" s="438"/>
      <c r="L8" s="438"/>
      <c r="M8" s="438"/>
      <c r="N8" s="438"/>
      <c r="O8" s="438"/>
      <c r="S8" s="106"/>
      <c r="T8" s="106"/>
    </row>
    <row r="9" spans="1:27" s="48" customFormat="1" ht="15.75" customHeight="1" thickBot="1" x14ac:dyDescent="0.3">
      <c r="A9" s="442"/>
      <c r="B9" s="443"/>
      <c r="C9" s="444"/>
      <c r="D9" s="398" t="s">
        <v>513</v>
      </c>
      <c r="E9" s="399"/>
      <c r="F9" s="399"/>
      <c r="G9" s="399"/>
      <c r="H9" s="427" t="s">
        <v>39</v>
      </c>
      <c r="I9" s="428"/>
      <c r="J9" s="429"/>
      <c r="K9" s="427" t="s">
        <v>41</v>
      </c>
      <c r="L9" s="428"/>
      <c r="M9" s="429"/>
      <c r="N9" s="427" t="s">
        <v>514</v>
      </c>
      <c r="O9" s="429"/>
      <c r="S9" s="106"/>
      <c r="T9" s="106"/>
    </row>
    <row r="10" spans="1:27" s="108" customFormat="1" ht="14.25" customHeight="1" x14ac:dyDescent="0.25">
      <c r="A10" s="110" t="s">
        <v>517</v>
      </c>
      <c r="B10" s="276" t="s">
        <v>98</v>
      </c>
      <c r="C10" s="111" t="s">
        <v>518</v>
      </c>
      <c r="D10" s="112" t="s">
        <v>37</v>
      </c>
      <c r="E10" s="113" t="s">
        <v>519</v>
      </c>
      <c r="F10" s="114" t="s">
        <v>520</v>
      </c>
      <c r="G10" s="115" t="s">
        <v>521</v>
      </c>
      <c r="H10" s="116" t="s">
        <v>39</v>
      </c>
      <c r="I10" s="117" t="s">
        <v>522</v>
      </c>
      <c r="J10" s="118" t="s">
        <v>523</v>
      </c>
      <c r="K10" s="116" t="s">
        <v>41</v>
      </c>
      <c r="L10" s="117" t="s">
        <v>522</v>
      </c>
      <c r="M10" s="118" t="s">
        <v>523</v>
      </c>
      <c r="N10" s="116" t="s">
        <v>524</v>
      </c>
      <c r="O10" s="119" t="s">
        <v>525</v>
      </c>
      <c r="Q10" s="430" t="s">
        <v>515</v>
      </c>
      <c r="R10" s="425"/>
      <c r="S10" s="425"/>
      <c r="T10" s="425"/>
      <c r="U10" s="431"/>
      <c r="W10" s="424" t="s">
        <v>516</v>
      </c>
      <c r="X10" s="425"/>
      <c r="Y10" s="425"/>
      <c r="Z10" s="426"/>
    </row>
    <row r="11" spans="1:27" s="109" customFormat="1" ht="135" customHeight="1" x14ac:dyDescent="0.25">
      <c r="A11" s="124" t="s">
        <v>107</v>
      </c>
      <c r="B11" s="280" t="s">
        <v>108</v>
      </c>
      <c r="C11" s="125" t="s">
        <v>115</v>
      </c>
      <c r="D11" s="126">
        <v>5</v>
      </c>
      <c r="E11" s="127" t="str">
        <f t="shared" ref="E11:E55" si="0">IF(D11="","",IF(D11&lt;=$T$12,$R$12,IF(D11&lt;=$T$13,$R$13,IF(D11&lt;=$T$14,$R$14,IF(D11&lt;=$T$15,$R$15,$R$16)))))</f>
        <v>La actividad que conlleva el riesgo se ejecuta de 3 a 24 veces por año</v>
      </c>
      <c r="F11" s="128">
        <f t="shared" ref="F11:F55" si="1">IF(E11="","",INDEX($U$12:$U$16,MATCH(E11,$R$12:$R$16,0)))</f>
        <v>0.4</v>
      </c>
      <c r="G11" s="129" t="str">
        <f t="shared" ref="G11:G55" si="2">IF(E11="","",INDEX($Q$12:$Q$16,MATCH(E11,$R$12:$R$16,0)))</f>
        <v>Baja</v>
      </c>
      <c r="H11" s="130" t="s">
        <v>540</v>
      </c>
      <c r="I11" s="131">
        <f t="shared" ref="I11:I55" si="3">IF(OR(H11="",H11="N/A"),"",IFERROR(INDEX($X$12:$X$16,MATCH(H11,$Y$12:$Y$16,0)),""))</f>
        <v>0.4</v>
      </c>
      <c r="J11" s="132" t="str">
        <f t="shared" ref="J11:J55" si="4">IF(OR(H11="",H11="N/A"),"",IFERROR(INDEX($W$12:$W$16,MATCH(H11,$Y$12:$Y$16,0)),""))</f>
        <v>Menor</v>
      </c>
      <c r="K11" s="130" t="s">
        <v>530</v>
      </c>
      <c r="L11" s="131">
        <f t="shared" ref="L11:L55" si="5">IF(OR(K11="",K11="N/A"),"",IFERROR(INDEX($X$12:$X$16,MATCH(K11,$Z$12:$Z$16,0)),""))</f>
        <v>0.4</v>
      </c>
      <c r="M11" s="132" t="str">
        <f t="shared" ref="M11:M55" si="6">IF(OR(K11="",K11="N/A"),"",IFERROR(INDEX($W$12:$W$16,MATCH(K11,$Z$12:$Z$16,0)),""))</f>
        <v>Menor</v>
      </c>
      <c r="N11" s="133">
        <f t="shared" ref="N11:N55" si="7">IF(AND(I11="",L11=""),"",MAX(IF(I11="",0,I11),IF(L11="",0,L11)))</f>
        <v>0.4</v>
      </c>
      <c r="O11" s="134" t="str">
        <f t="shared" ref="O11:O55" si="8">IF(N11="","",IFERROR(INDEX($W$12:$W$16,MATCH(N11,$X$12:$X$16,0)),""))</f>
        <v>Menor</v>
      </c>
      <c r="Q11" s="120" t="s">
        <v>523</v>
      </c>
      <c r="R11" s="121" t="s">
        <v>519</v>
      </c>
      <c r="S11" s="122" t="s">
        <v>526</v>
      </c>
      <c r="T11" s="122" t="s">
        <v>527</v>
      </c>
      <c r="U11" s="123" t="s">
        <v>409</v>
      </c>
      <c r="W11" s="120" t="s">
        <v>523</v>
      </c>
      <c r="X11" s="121" t="s">
        <v>528</v>
      </c>
      <c r="Y11" s="121" t="s">
        <v>39</v>
      </c>
      <c r="Z11" s="123" t="s">
        <v>41</v>
      </c>
    </row>
    <row r="12" spans="1:27" ht="120.75" customHeight="1" x14ac:dyDescent="0.25">
      <c r="A12" s="124" t="s">
        <v>117</v>
      </c>
      <c r="B12" s="280" t="s">
        <v>108</v>
      </c>
      <c r="C12" s="125" t="s">
        <v>124</v>
      </c>
      <c r="D12" s="141">
        <v>5</v>
      </c>
      <c r="E12" s="127" t="str">
        <f t="shared" si="0"/>
        <v>La actividad que conlleva el riesgo se ejecuta de 3 a 24 veces por año</v>
      </c>
      <c r="F12" s="128">
        <f t="shared" si="1"/>
        <v>0.4</v>
      </c>
      <c r="G12" s="129" t="str">
        <f t="shared" si="2"/>
        <v>Baja</v>
      </c>
      <c r="H12" s="130" t="s">
        <v>540</v>
      </c>
      <c r="I12" s="131">
        <f t="shared" si="3"/>
        <v>0.4</v>
      </c>
      <c r="J12" s="132" t="str">
        <f t="shared" si="4"/>
        <v>Menor</v>
      </c>
      <c r="K12" s="130" t="s">
        <v>530</v>
      </c>
      <c r="L12" s="131">
        <f t="shared" si="5"/>
        <v>0.4</v>
      </c>
      <c r="M12" s="132" t="str">
        <f t="shared" si="6"/>
        <v>Menor</v>
      </c>
      <c r="N12" s="133">
        <f t="shared" si="7"/>
        <v>0.4</v>
      </c>
      <c r="O12" s="134" t="str">
        <f t="shared" si="8"/>
        <v>Menor</v>
      </c>
      <c r="Q12" s="135" t="s">
        <v>531</v>
      </c>
      <c r="R12" s="136" t="s">
        <v>532</v>
      </c>
      <c r="S12" s="137">
        <v>0</v>
      </c>
      <c r="T12" s="137">
        <v>2</v>
      </c>
      <c r="U12" s="138">
        <v>0.2</v>
      </c>
      <c r="W12" s="135" t="s">
        <v>533</v>
      </c>
      <c r="X12" s="139">
        <v>0.2</v>
      </c>
      <c r="Y12" s="136" t="s">
        <v>529</v>
      </c>
      <c r="Z12" s="140" t="s">
        <v>534</v>
      </c>
    </row>
    <row r="13" spans="1:27" ht="129.75" customHeight="1" x14ac:dyDescent="0.25">
      <c r="A13" s="124" t="s">
        <v>126</v>
      </c>
      <c r="B13" s="280" t="s">
        <v>108</v>
      </c>
      <c r="C13" s="125" t="s">
        <v>132</v>
      </c>
      <c r="D13" s="141">
        <v>12</v>
      </c>
      <c r="E13" s="127" t="str">
        <f t="shared" si="0"/>
        <v>La actividad que conlleva el riesgo se ejecuta de 3 a 24 veces por año</v>
      </c>
      <c r="F13" s="128">
        <f t="shared" si="1"/>
        <v>0.4</v>
      </c>
      <c r="G13" s="129" t="str">
        <f t="shared" si="2"/>
        <v>Baja</v>
      </c>
      <c r="H13" s="130" t="s">
        <v>540</v>
      </c>
      <c r="I13" s="131">
        <f t="shared" si="3"/>
        <v>0.4</v>
      </c>
      <c r="J13" s="132" t="str">
        <f t="shared" si="4"/>
        <v>Menor</v>
      </c>
      <c r="K13" s="130" t="s">
        <v>530</v>
      </c>
      <c r="L13" s="131">
        <f t="shared" si="5"/>
        <v>0.4</v>
      </c>
      <c r="M13" s="132" t="str">
        <f t="shared" si="6"/>
        <v>Menor</v>
      </c>
      <c r="N13" s="133">
        <f t="shared" si="7"/>
        <v>0.4</v>
      </c>
      <c r="O13" s="134" t="str">
        <f t="shared" si="8"/>
        <v>Menor</v>
      </c>
      <c r="Q13" s="142" t="s">
        <v>537</v>
      </c>
      <c r="R13" s="143" t="s">
        <v>538</v>
      </c>
      <c r="S13" s="137">
        <v>3</v>
      </c>
      <c r="T13" s="137">
        <v>24</v>
      </c>
      <c r="U13" s="138">
        <v>0.4</v>
      </c>
      <c r="W13" s="142" t="s">
        <v>539</v>
      </c>
      <c r="X13" s="139">
        <v>0.4</v>
      </c>
      <c r="Y13" s="143" t="s">
        <v>540</v>
      </c>
      <c r="Z13" s="144" t="s">
        <v>530</v>
      </c>
    </row>
    <row r="14" spans="1:27" ht="121.5" customHeight="1" x14ac:dyDescent="0.25">
      <c r="A14" s="124" t="s">
        <v>134</v>
      </c>
      <c r="B14" s="280" t="s">
        <v>135</v>
      </c>
      <c r="C14" s="125" t="s">
        <v>139</v>
      </c>
      <c r="D14" s="141">
        <v>250</v>
      </c>
      <c r="E14" s="127" t="str">
        <f t="shared" si="0"/>
        <v>La actividad que conlleva el riesgo se ejecuta de 25 a 500 veces por año</v>
      </c>
      <c r="F14" s="128">
        <f t="shared" si="1"/>
        <v>0.6</v>
      </c>
      <c r="G14" s="129" t="str">
        <f t="shared" si="2"/>
        <v>Media</v>
      </c>
      <c r="H14" s="130" t="s">
        <v>529</v>
      </c>
      <c r="I14" s="131">
        <f t="shared" si="3"/>
        <v>0.2</v>
      </c>
      <c r="J14" s="132" t="str">
        <f t="shared" si="4"/>
        <v>Leve</v>
      </c>
      <c r="K14" s="130" t="s">
        <v>530</v>
      </c>
      <c r="L14" s="131">
        <f t="shared" si="5"/>
        <v>0.4</v>
      </c>
      <c r="M14" s="132" t="str">
        <f t="shared" si="6"/>
        <v>Menor</v>
      </c>
      <c r="N14" s="133">
        <f t="shared" si="7"/>
        <v>0.4</v>
      </c>
      <c r="O14" s="134" t="str">
        <f t="shared" si="8"/>
        <v>Menor</v>
      </c>
      <c r="Q14" s="145" t="s">
        <v>543</v>
      </c>
      <c r="R14" s="143" t="s">
        <v>544</v>
      </c>
      <c r="S14" s="137">
        <v>25</v>
      </c>
      <c r="T14" s="137">
        <v>500</v>
      </c>
      <c r="U14" s="138">
        <v>0.6</v>
      </c>
      <c r="W14" s="145" t="s">
        <v>545</v>
      </c>
      <c r="X14" s="139">
        <v>0.6</v>
      </c>
      <c r="Y14" s="143" t="s">
        <v>535</v>
      </c>
      <c r="Z14" s="144" t="s">
        <v>536</v>
      </c>
    </row>
    <row r="15" spans="1:27" ht="93" customHeight="1" x14ac:dyDescent="0.25">
      <c r="A15" s="124" t="s">
        <v>141</v>
      </c>
      <c r="B15" s="280" t="s">
        <v>135</v>
      </c>
      <c r="C15" s="125" t="s">
        <v>145</v>
      </c>
      <c r="D15" s="141">
        <v>250</v>
      </c>
      <c r="E15" s="127" t="str">
        <f t="shared" si="0"/>
        <v>La actividad que conlleva el riesgo se ejecuta de 25 a 500 veces por año</v>
      </c>
      <c r="F15" s="128">
        <f t="shared" si="1"/>
        <v>0.6</v>
      </c>
      <c r="G15" s="129" t="str">
        <f t="shared" si="2"/>
        <v>Media</v>
      </c>
      <c r="H15" s="130" t="s">
        <v>529</v>
      </c>
      <c r="I15" s="131">
        <f t="shared" si="3"/>
        <v>0.2</v>
      </c>
      <c r="J15" s="132" t="str">
        <f t="shared" si="4"/>
        <v>Leve</v>
      </c>
      <c r="K15" s="130" t="s">
        <v>530</v>
      </c>
      <c r="L15" s="131">
        <f t="shared" si="5"/>
        <v>0.4</v>
      </c>
      <c r="M15" s="132" t="str">
        <f t="shared" si="6"/>
        <v>Menor</v>
      </c>
      <c r="N15" s="133">
        <f t="shared" si="7"/>
        <v>0.4</v>
      </c>
      <c r="O15" s="134" t="str">
        <f t="shared" si="8"/>
        <v>Menor</v>
      </c>
      <c r="Q15" s="146" t="s">
        <v>546</v>
      </c>
      <c r="R15" s="143" t="s">
        <v>547</v>
      </c>
      <c r="S15" s="137">
        <v>501</v>
      </c>
      <c r="T15" s="137">
        <v>5000</v>
      </c>
      <c r="U15" s="138">
        <v>0.8</v>
      </c>
      <c r="W15" s="146" t="s">
        <v>548</v>
      </c>
      <c r="X15" s="139">
        <v>0.8</v>
      </c>
      <c r="Y15" s="143" t="s">
        <v>541</v>
      </c>
      <c r="Z15" s="144" t="s">
        <v>542</v>
      </c>
    </row>
    <row r="16" spans="1:27" ht="113.65" customHeight="1" x14ac:dyDescent="0.25">
      <c r="A16" s="124" t="s">
        <v>147</v>
      </c>
      <c r="B16" s="280" t="s">
        <v>135</v>
      </c>
      <c r="C16" s="125" t="s">
        <v>154</v>
      </c>
      <c r="D16" s="141">
        <v>12</v>
      </c>
      <c r="E16" s="127" t="str">
        <f t="shared" si="0"/>
        <v>La actividad que conlleva el riesgo se ejecuta de 3 a 24 veces por año</v>
      </c>
      <c r="F16" s="128">
        <f t="shared" si="1"/>
        <v>0.4</v>
      </c>
      <c r="G16" s="129" t="str">
        <f t="shared" si="2"/>
        <v>Baja</v>
      </c>
      <c r="H16" s="130" t="s">
        <v>540</v>
      </c>
      <c r="I16" s="131">
        <f t="shared" si="3"/>
        <v>0.4</v>
      </c>
      <c r="J16" s="132" t="str">
        <f t="shared" si="4"/>
        <v>Menor</v>
      </c>
      <c r="K16" s="130" t="s">
        <v>530</v>
      </c>
      <c r="L16" s="131">
        <f t="shared" si="5"/>
        <v>0.4</v>
      </c>
      <c r="M16" s="132" t="str">
        <f t="shared" si="6"/>
        <v>Menor</v>
      </c>
      <c r="N16" s="133">
        <f t="shared" si="7"/>
        <v>0.4</v>
      </c>
      <c r="O16" s="134" t="str">
        <f t="shared" si="8"/>
        <v>Menor</v>
      </c>
      <c r="Q16" s="147" t="s">
        <v>549</v>
      </c>
      <c r="R16" s="143" t="s">
        <v>550</v>
      </c>
      <c r="S16" s="137">
        <v>5001</v>
      </c>
      <c r="T16" s="137"/>
      <c r="U16" s="138">
        <v>1</v>
      </c>
      <c r="W16" s="147" t="s">
        <v>551</v>
      </c>
      <c r="X16" s="139">
        <v>1</v>
      </c>
      <c r="Y16" s="143" t="s">
        <v>552</v>
      </c>
      <c r="Z16" s="144" t="s">
        <v>553</v>
      </c>
    </row>
    <row r="17" spans="1:26" ht="93" customHeight="1" x14ac:dyDescent="0.25">
      <c r="A17" s="124" t="s">
        <v>156</v>
      </c>
      <c r="B17" s="280" t="s">
        <v>157</v>
      </c>
      <c r="C17" s="125" t="s">
        <v>162</v>
      </c>
      <c r="D17" s="141">
        <v>12</v>
      </c>
      <c r="E17" s="127" t="str">
        <f t="shared" si="0"/>
        <v>La actividad que conlleva el riesgo se ejecuta de 3 a 24 veces por año</v>
      </c>
      <c r="F17" s="128">
        <f t="shared" si="1"/>
        <v>0.4</v>
      </c>
      <c r="G17" s="129" t="str">
        <f t="shared" si="2"/>
        <v>Baja</v>
      </c>
      <c r="H17" s="130" t="s">
        <v>540</v>
      </c>
      <c r="I17" s="131">
        <f t="shared" si="3"/>
        <v>0.4</v>
      </c>
      <c r="J17" s="132" t="str">
        <f t="shared" si="4"/>
        <v>Menor</v>
      </c>
      <c r="K17" s="130" t="s">
        <v>530</v>
      </c>
      <c r="L17" s="131">
        <f t="shared" si="5"/>
        <v>0.4</v>
      </c>
      <c r="M17" s="132" t="str">
        <f t="shared" si="6"/>
        <v>Menor</v>
      </c>
      <c r="N17" s="133">
        <f t="shared" si="7"/>
        <v>0.4</v>
      </c>
      <c r="O17" s="134" t="str">
        <f>IF(N17="","",IFERROR(INDEX($W$12:$W$16,MATCH(N17,$X$12:$X$16,0)),""))</f>
        <v>Menor</v>
      </c>
    </row>
    <row r="18" spans="1:26" ht="136.15" customHeight="1" x14ac:dyDescent="0.25">
      <c r="A18" s="124" t="s">
        <v>164</v>
      </c>
      <c r="B18" s="280" t="s">
        <v>157</v>
      </c>
      <c r="C18" s="125" t="s">
        <v>168</v>
      </c>
      <c r="D18" s="141">
        <v>12</v>
      </c>
      <c r="E18" s="127" t="str">
        <f t="shared" si="0"/>
        <v>La actividad que conlleva el riesgo se ejecuta de 3 a 24 veces por año</v>
      </c>
      <c r="F18" s="128">
        <f t="shared" si="1"/>
        <v>0.4</v>
      </c>
      <c r="G18" s="129" t="str">
        <f t="shared" si="2"/>
        <v>Baja</v>
      </c>
      <c r="H18" s="130" t="s">
        <v>529</v>
      </c>
      <c r="I18" s="131">
        <f t="shared" si="3"/>
        <v>0.2</v>
      </c>
      <c r="J18" s="132" t="str">
        <f t="shared" si="4"/>
        <v>Leve</v>
      </c>
      <c r="K18" s="130" t="s">
        <v>530</v>
      </c>
      <c r="L18" s="131">
        <f t="shared" si="5"/>
        <v>0.4</v>
      </c>
      <c r="M18" s="132" t="str">
        <f t="shared" si="6"/>
        <v>Menor</v>
      </c>
      <c r="N18" s="133">
        <f t="shared" si="7"/>
        <v>0.4</v>
      </c>
      <c r="O18" s="134" t="str">
        <f t="shared" si="8"/>
        <v>Menor</v>
      </c>
    </row>
    <row r="19" spans="1:26" ht="108" customHeight="1" thickBot="1" x14ac:dyDescent="0.3">
      <c r="A19" s="124" t="s">
        <v>170</v>
      </c>
      <c r="B19" s="280" t="s">
        <v>157</v>
      </c>
      <c r="C19" s="125" t="s">
        <v>173</v>
      </c>
      <c r="D19" s="141">
        <v>12</v>
      </c>
      <c r="E19" s="127" t="str">
        <f t="shared" si="0"/>
        <v>La actividad que conlleva el riesgo se ejecuta de 3 a 24 veces por año</v>
      </c>
      <c r="F19" s="128">
        <f t="shared" si="1"/>
        <v>0.4</v>
      </c>
      <c r="G19" s="129" t="str">
        <f t="shared" si="2"/>
        <v>Baja</v>
      </c>
      <c r="H19" s="130" t="s">
        <v>529</v>
      </c>
      <c r="I19" s="131">
        <f t="shared" si="3"/>
        <v>0.2</v>
      </c>
      <c r="J19" s="132" t="str">
        <f t="shared" si="4"/>
        <v>Leve</v>
      </c>
      <c r="K19" s="130" t="s">
        <v>530</v>
      </c>
      <c r="L19" s="131">
        <f t="shared" si="5"/>
        <v>0.4</v>
      </c>
      <c r="M19" s="132" t="str">
        <f t="shared" si="6"/>
        <v>Menor</v>
      </c>
      <c r="N19" s="133">
        <f t="shared" si="7"/>
        <v>0.4</v>
      </c>
      <c r="O19" s="134" t="str">
        <f t="shared" si="8"/>
        <v>Menor</v>
      </c>
      <c r="Q19" s="148"/>
      <c r="R19" s="149"/>
      <c r="S19" s="150"/>
      <c r="T19" s="150"/>
      <c r="U19" s="151"/>
      <c r="W19" s="148"/>
      <c r="X19" s="149"/>
      <c r="Y19" s="149" t="s">
        <v>554</v>
      </c>
      <c r="Z19" s="151" t="s">
        <v>554</v>
      </c>
    </row>
    <row r="20" spans="1:26" ht="117.75" customHeight="1" x14ac:dyDescent="0.25">
      <c r="A20" s="124" t="s">
        <v>175</v>
      </c>
      <c r="B20" s="280" t="s">
        <v>157</v>
      </c>
      <c r="C20" s="125" t="s">
        <v>179</v>
      </c>
      <c r="D20" s="141">
        <v>6</v>
      </c>
      <c r="E20" s="127" t="str">
        <f t="shared" si="0"/>
        <v>La actividad que conlleva el riesgo se ejecuta de 3 a 24 veces por año</v>
      </c>
      <c r="F20" s="128">
        <f t="shared" si="1"/>
        <v>0.4</v>
      </c>
      <c r="G20" s="129" t="str">
        <f t="shared" si="2"/>
        <v>Baja</v>
      </c>
      <c r="H20" s="130" t="s">
        <v>540</v>
      </c>
      <c r="I20" s="131">
        <f t="shared" si="3"/>
        <v>0.4</v>
      </c>
      <c r="J20" s="132" t="str">
        <f t="shared" si="4"/>
        <v>Menor</v>
      </c>
      <c r="K20" s="130" t="s">
        <v>536</v>
      </c>
      <c r="L20" s="131">
        <f t="shared" si="5"/>
        <v>0.6</v>
      </c>
      <c r="M20" s="132" t="str">
        <f t="shared" si="6"/>
        <v>Moderado</v>
      </c>
      <c r="N20" s="133">
        <f t="shared" si="7"/>
        <v>0.6</v>
      </c>
      <c r="O20" s="134" t="str">
        <f t="shared" si="8"/>
        <v>Moderado</v>
      </c>
    </row>
    <row r="21" spans="1:26" ht="144" customHeight="1" x14ac:dyDescent="0.25">
      <c r="A21" s="124" t="s">
        <v>181</v>
      </c>
      <c r="B21" s="280" t="s">
        <v>182</v>
      </c>
      <c r="C21" s="125" t="s">
        <v>750</v>
      </c>
      <c r="D21" s="141">
        <v>4</v>
      </c>
      <c r="E21" s="127" t="str">
        <f t="shared" si="0"/>
        <v>La actividad que conlleva el riesgo se ejecuta de 3 a 24 veces por año</v>
      </c>
      <c r="F21" s="128">
        <f t="shared" si="1"/>
        <v>0.4</v>
      </c>
      <c r="G21" s="129" t="str">
        <f t="shared" si="2"/>
        <v>Baja</v>
      </c>
      <c r="H21" s="130" t="s">
        <v>540</v>
      </c>
      <c r="I21" s="131">
        <f t="shared" si="3"/>
        <v>0.4</v>
      </c>
      <c r="J21" s="132" t="str">
        <f t="shared" si="4"/>
        <v>Menor</v>
      </c>
      <c r="K21" s="130" t="s">
        <v>530</v>
      </c>
      <c r="L21" s="131">
        <f t="shared" si="5"/>
        <v>0.4</v>
      </c>
      <c r="M21" s="132" t="str">
        <f t="shared" si="6"/>
        <v>Menor</v>
      </c>
      <c r="N21" s="133">
        <f t="shared" si="7"/>
        <v>0.4</v>
      </c>
      <c r="O21" s="134" t="str">
        <f t="shared" si="8"/>
        <v>Menor</v>
      </c>
    </row>
    <row r="22" spans="1:26" ht="154.9" customHeight="1" x14ac:dyDescent="0.25">
      <c r="A22" s="124" t="s">
        <v>185</v>
      </c>
      <c r="B22" s="280" t="s">
        <v>182</v>
      </c>
      <c r="C22" s="125" t="s">
        <v>189</v>
      </c>
      <c r="D22" s="141">
        <v>12</v>
      </c>
      <c r="E22" s="127" t="str">
        <f t="shared" si="0"/>
        <v>La actividad que conlleva el riesgo se ejecuta de 3 a 24 veces por año</v>
      </c>
      <c r="F22" s="128">
        <f t="shared" si="1"/>
        <v>0.4</v>
      </c>
      <c r="G22" s="129" t="str">
        <f t="shared" si="2"/>
        <v>Baja</v>
      </c>
      <c r="H22" s="130" t="s">
        <v>535</v>
      </c>
      <c r="I22" s="131">
        <f t="shared" si="3"/>
        <v>0.6</v>
      </c>
      <c r="J22" s="132" t="str">
        <f t="shared" si="4"/>
        <v>Moderado</v>
      </c>
      <c r="K22" s="130" t="s">
        <v>530</v>
      </c>
      <c r="L22" s="131">
        <f t="shared" si="5"/>
        <v>0.4</v>
      </c>
      <c r="M22" s="132" t="str">
        <f t="shared" si="6"/>
        <v>Menor</v>
      </c>
      <c r="N22" s="133">
        <f t="shared" si="7"/>
        <v>0.6</v>
      </c>
      <c r="O22" s="134" t="str">
        <f t="shared" si="8"/>
        <v>Moderado</v>
      </c>
    </row>
    <row r="23" spans="1:26" ht="93" customHeight="1" x14ac:dyDescent="0.25">
      <c r="A23" s="124" t="s">
        <v>191</v>
      </c>
      <c r="B23" s="280" t="s">
        <v>182</v>
      </c>
      <c r="C23" s="125" t="s">
        <v>195</v>
      </c>
      <c r="D23" s="141">
        <v>365</v>
      </c>
      <c r="E23" s="127" t="str">
        <f t="shared" si="0"/>
        <v>La actividad que conlleva el riesgo se ejecuta de 25 a 500 veces por año</v>
      </c>
      <c r="F23" s="128">
        <f t="shared" si="1"/>
        <v>0.6</v>
      </c>
      <c r="G23" s="129" t="str">
        <f t="shared" si="2"/>
        <v>Media</v>
      </c>
      <c r="H23" s="130" t="s">
        <v>540</v>
      </c>
      <c r="I23" s="131">
        <f t="shared" si="3"/>
        <v>0.4</v>
      </c>
      <c r="J23" s="132" t="str">
        <f t="shared" si="4"/>
        <v>Menor</v>
      </c>
      <c r="K23" s="130" t="s">
        <v>530</v>
      </c>
      <c r="L23" s="131">
        <f t="shared" si="5"/>
        <v>0.4</v>
      </c>
      <c r="M23" s="132" t="str">
        <f t="shared" si="6"/>
        <v>Menor</v>
      </c>
      <c r="N23" s="133">
        <f t="shared" si="7"/>
        <v>0.4</v>
      </c>
      <c r="O23" s="134" t="str">
        <f t="shared" si="8"/>
        <v>Menor</v>
      </c>
    </row>
    <row r="24" spans="1:26" ht="126.6" customHeight="1" x14ac:dyDescent="0.25">
      <c r="A24" s="124" t="s">
        <v>197</v>
      </c>
      <c r="B24" s="280" t="s">
        <v>198</v>
      </c>
      <c r="C24" s="125" t="s">
        <v>202</v>
      </c>
      <c r="D24" s="141">
        <v>180</v>
      </c>
      <c r="E24" s="127" t="str">
        <f t="shared" si="0"/>
        <v>La actividad que conlleva el riesgo se ejecuta de 25 a 500 veces por año</v>
      </c>
      <c r="F24" s="128">
        <f t="shared" si="1"/>
        <v>0.6</v>
      </c>
      <c r="G24" s="129" t="str">
        <f t="shared" si="2"/>
        <v>Media</v>
      </c>
      <c r="H24" s="130" t="s">
        <v>540</v>
      </c>
      <c r="I24" s="131">
        <f t="shared" si="3"/>
        <v>0.4</v>
      </c>
      <c r="J24" s="132" t="str">
        <f t="shared" si="4"/>
        <v>Menor</v>
      </c>
      <c r="K24" s="130" t="s">
        <v>530</v>
      </c>
      <c r="L24" s="131">
        <f t="shared" si="5"/>
        <v>0.4</v>
      </c>
      <c r="M24" s="132" t="str">
        <f t="shared" si="6"/>
        <v>Menor</v>
      </c>
      <c r="N24" s="133">
        <f t="shared" si="7"/>
        <v>0.4</v>
      </c>
      <c r="O24" s="134" t="str">
        <f t="shared" si="8"/>
        <v>Menor</v>
      </c>
    </row>
    <row r="25" spans="1:26" ht="173.65" customHeight="1" x14ac:dyDescent="0.25">
      <c r="A25" s="124" t="s">
        <v>204</v>
      </c>
      <c r="B25" s="280" t="s">
        <v>198</v>
      </c>
      <c r="C25" s="125" t="s">
        <v>208</v>
      </c>
      <c r="D25" s="141">
        <v>12</v>
      </c>
      <c r="E25" s="127" t="str">
        <f t="shared" si="0"/>
        <v>La actividad que conlleva el riesgo se ejecuta de 3 a 24 veces por año</v>
      </c>
      <c r="F25" s="128">
        <f t="shared" si="1"/>
        <v>0.4</v>
      </c>
      <c r="G25" s="129" t="str">
        <f t="shared" si="2"/>
        <v>Baja</v>
      </c>
      <c r="H25" s="130" t="s">
        <v>540</v>
      </c>
      <c r="I25" s="131">
        <f t="shared" si="3"/>
        <v>0.4</v>
      </c>
      <c r="J25" s="132" t="str">
        <f t="shared" si="4"/>
        <v>Menor</v>
      </c>
      <c r="K25" s="130" t="s">
        <v>530</v>
      </c>
      <c r="L25" s="131">
        <f t="shared" si="5"/>
        <v>0.4</v>
      </c>
      <c r="M25" s="132" t="str">
        <f t="shared" si="6"/>
        <v>Menor</v>
      </c>
      <c r="N25" s="133">
        <f t="shared" si="7"/>
        <v>0.4</v>
      </c>
      <c r="O25" s="134" t="str">
        <f t="shared" si="8"/>
        <v>Menor</v>
      </c>
    </row>
    <row r="26" spans="1:26" ht="93" customHeight="1" x14ac:dyDescent="0.25">
      <c r="A26" s="124" t="s">
        <v>210</v>
      </c>
      <c r="B26" s="280" t="s">
        <v>198</v>
      </c>
      <c r="C26" s="125" t="s">
        <v>217</v>
      </c>
      <c r="D26" s="141">
        <v>23</v>
      </c>
      <c r="E26" s="127" t="str">
        <f t="shared" si="0"/>
        <v>La actividad que conlleva el riesgo se ejecuta de 3 a 24 veces por año</v>
      </c>
      <c r="F26" s="128">
        <f t="shared" si="1"/>
        <v>0.4</v>
      </c>
      <c r="G26" s="129" t="str">
        <f t="shared" si="2"/>
        <v>Baja</v>
      </c>
      <c r="H26" s="130" t="s">
        <v>540</v>
      </c>
      <c r="I26" s="131">
        <f t="shared" si="3"/>
        <v>0.4</v>
      </c>
      <c r="J26" s="132" t="str">
        <f t="shared" si="4"/>
        <v>Menor</v>
      </c>
      <c r="K26" s="130" t="s">
        <v>536</v>
      </c>
      <c r="L26" s="131">
        <f t="shared" si="5"/>
        <v>0.6</v>
      </c>
      <c r="M26" s="132" t="str">
        <f t="shared" si="6"/>
        <v>Moderado</v>
      </c>
      <c r="N26" s="133">
        <f t="shared" si="7"/>
        <v>0.6</v>
      </c>
      <c r="O26" s="134" t="str">
        <f t="shared" si="8"/>
        <v>Moderado</v>
      </c>
    </row>
    <row r="27" spans="1:26" ht="126" customHeight="1" x14ac:dyDescent="0.25">
      <c r="A27" s="124" t="s">
        <v>219</v>
      </c>
      <c r="B27" s="280" t="s">
        <v>198</v>
      </c>
      <c r="C27" s="125" t="s">
        <v>222</v>
      </c>
      <c r="D27" s="141">
        <v>54</v>
      </c>
      <c r="E27" s="127" t="str">
        <f t="shared" si="0"/>
        <v>La actividad que conlleva el riesgo se ejecuta de 25 a 500 veces por año</v>
      </c>
      <c r="F27" s="128">
        <f t="shared" si="1"/>
        <v>0.6</v>
      </c>
      <c r="G27" s="129" t="str">
        <f t="shared" si="2"/>
        <v>Media</v>
      </c>
      <c r="H27" s="130" t="s">
        <v>540</v>
      </c>
      <c r="I27" s="131">
        <f t="shared" si="3"/>
        <v>0.4</v>
      </c>
      <c r="J27" s="132" t="str">
        <f t="shared" si="4"/>
        <v>Menor</v>
      </c>
      <c r="K27" s="130" t="s">
        <v>536</v>
      </c>
      <c r="L27" s="131">
        <f t="shared" si="5"/>
        <v>0.6</v>
      </c>
      <c r="M27" s="132" t="str">
        <f t="shared" si="6"/>
        <v>Moderado</v>
      </c>
      <c r="N27" s="133">
        <f t="shared" si="7"/>
        <v>0.6</v>
      </c>
      <c r="O27" s="134" t="str">
        <f t="shared" si="8"/>
        <v>Moderado</v>
      </c>
    </row>
    <row r="28" spans="1:26" ht="126" customHeight="1" x14ac:dyDescent="0.25">
      <c r="A28" s="124" t="s">
        <v>224</v>
      </c>
      <c r="B28" s="280" t="s">
        <v>198</v>
      </c>
      <c r="C28" s="125" t="s">
        <v>228</v>
      </c>
      <c r="D28" s="141">
        <v>125</v>
      </c>
      <c r="E28" s="127" t="str">
        <f t="shared" si="0"/>
        <v>La actividad que conlleva el riesgo se ejecuta de 25 a 500 veces por año</v>
      </c>
      <c r="F28" s="128">
        <f t="shared" si="1"/>
        <v>0.6</v>
      </c>
      <c r="G28" s="129" t="str">
        <f t="shared" si="2"/>
        <v>Media</v>
      </c>
      <c r="H28" s="130" t="s">
        <v>540</v>
      </c>
      <c r="I28" s="131">
        <f t="shared" si="3"/>
        <v>0.4</v>
      </c>
      <c r="J28" s="132" t="str">
        <f t="shared" si="4"/>
        <v>Menor</v>
      </c>
      <c r="K28" s="130" t="s">
        <v>530</v>
      </c>
      <c r="L28" s="131">
        <f t="shared" si="5"/>
        <v>0.4</v>
      </c>
      <c r="M28" s="132" t="str">
        <f t="shared" si="6"/>
        <v>Menor</v>
      </c>
      <c r="N28" s="133">
        <f t="shared" si="7"/>
        <v>0.4</v>
      </c>
      <c r="O28" s="134" t="str">
        <f t="shared" si="8"/>
        <v>Menor</v>
      </c>
    </row>
    <row r="29" spans="1:26" ht="112.5" customHeight="1" x14ac:dyDescent="0.25">
      <c r="A29" s="124" t="s">
        <v>230</v>
      </c>
      <c r="B29" s="280" t="s">
        <v>231</v>
      </c>
      <c r="C29" s="125" t="s">
        <v>1015</v>
      </c>
      <c r="D29" s="141">
        <v>24</v>
      </c>
      <c r="E29" s="127" t="str">
        <f t="shared" si="0"/>
        <v>La actividad que conlleva el riesgo se ejecuta de 3 a 24 veces por año</v>
      </c>
      <c r="F29" s="128">
        <f t="shared" si="1"/>
        <v>0.4</v>
      </c>
      <c r="G29" s="129" t="str">
        <f t="shared" si="2"/>
        <v>Baja</v>
      </c>
      <c r="H29" s="130" t="s">
        <v>540</v>
      </c>
      <c r="I29" s="131">
        <f t="shared" si="3"/>
        <v>0.4</v>
      </c>
      <c r="J29" s="132" t="str">
        <f t="shared" si="4"/>
        <v>Menor</v>
      </c>
      <c r="K29" s="130" t="s">
        <v>536</v>
      </c>
      <c r="L29" s="131">
        <f t="shared" si="5"/>
        <v>0.6</v>
      </c>
      <c r="M29" s="132" t="str">
        <f t="shared" si="6"/>
        <v>Moderado</v>
      </c>
      <c r="N29" s="133">
        <f t="shared" si="7"/>
        <v>0.6</v>
      </c>
      <c r="O29" s="134" t="str">
        <f t="shared" si="8"/>
        <v>Moderado</v>
      </c>
    </row>
    <row r="30" spans="1:26" ht="148.9" customHeight="1" x14ac:dyDescent="0.25">
      <c r="A30" s="124" t="s">
        <v>237</v>
      </c>
      <c r="B30" s="280" t="s">
        <v>231</v>
      </c>
      <c r="C30" s="125" t="s">
        <v>1003</v>
      </c>
      <c r="D30" s="141">
        <v>5</v>
      </c>
      <c r="E30" s="127" t="str">
        <f t="shared" si="0"/>
        <v>La actividad que conlleva el riesgo se ejecuta de 3 a 24 veces por año</v>
      </c>
      <c r="F30" s="128">
        <f t="shared" si="1"/>
        <v>0.4</v>
      </c>
      <c r="G30" s="129" t="str">
        <f t="shared" si="2"/>
        <v>Baja</v>
      </c>
      <c r="H30" s="130" t="s">
        <v>540</v>
      </c>
      <c r="I30" s="131">
        <f t="shared" si="3"/>
        <v>0.4</v>
      </c>
      <c r="J30" s="132" t="str">
        <f t="shared" si="4"/>
        <v>Menor</v>
      </c>
      <c r="K30" s="130" t="s">
        <v>536</v>
      </c>
      <c r="L30" s="131">
        <f t="shared" si="5"/>
        <v>0.6</v>
      </c>
      <c r="M30" s="132" t="str">
        <f t="shared" si="6"/>
        <v>Moderado</v>
      </c>
      <c r="N30" s="133">
        <f t="shared" si="7"/>
        <v>0.6</v>
      </c>
      <c r="O30" s="134" t="str">
        <f t="shared" si="8"/>
        <v>Moderado</v>
      </c>
    </row>
    <row r="31" spans="1:26" ht="161.65" customHeight="1" x14ac:dyDescent="0.25">
      <c r="A31" s="124" t="s">
        <v>241</v>
      </c>
      <c r="B31" s="280" t="s">
        <v>231</v>
      </c>
      <c r="C31" s="125" t="s">
        <v>1023</v>
      </c>
      <c r="D31" s="141">
        <v>5</v>
      </c>
      <c r="E31" s="127" t="str">
        <f t="shared" si="0"/>
        <v>La actividad que conlleva el riesgo se ejecuta de 3 a 24 veces por año</v>
      </c>
      <c r="F31" s="128">
        <f t="shared" si="1"/>
        <v>0.4</v>
      </c>
      <c r="G31" s="129" t="str">
        <f t="shared" si="2"/>
        <v>Baja</v>
      </c>
      <c r="H31" s="130" t="s">
        <v>540</v>
      </c>
      <c r="I31" s="131">
        <f t="shared" si="3"/>
        <v>0.4</v>
      </c>
      <c r="J31" s="132" t="str">
        <f t="shared" si="4"/>
        <v>Menor</v>
      </c>
      <c r="K31" s="130" t="s">
        <v>536</v>
      </c>
      <c r="L31" s="131">
        <f t="shared" si="5"/>
        <v>0.6</v>
      </c>
      <c r="M31" s="132" t="str">
        <f t="shared" si="6"/>
        <v>Moderado</v>
      </c>
      <c r="N31" s="133">
        <f t="shared" si="7"/>
        <v>0.6</v>
      </c>
      <c r="O31" s="134" t="str">
        <f t="shared" si="8"/>
        <v>Moderado</v>
      </c>
    </row>
    <row r="32" spans="1:26" ht="136.15" customHeight="1" x14ac:dyDescent="0.25">
      <c r="A32" s="124" t="s">
        <v>245</v>
      </c>
      <c r="B32" s="280" t="s">
        <v>246</v>
      </c>
      <c r="C32" s="125" t="s">
        <v>250</v>
      </c>
      <c r="D32" s="141">
        <v>24</v>
      </c>
      <c r="E32" s="127" t="str">
        <f t="shared" si="0"/>
        <v>La actividad que conlleva el riesgo se ejecuta de 3 a 24 veces por año</v>
      </c>
      <c r="F32" s="128">
        <f t="shared" si="1"/>
        <v>0.4</v>
      </c>
      <c r="G32" s="129" t="str">
        <f t="shared" si="2"/>
        <v>Baja</v>
      </c>
      <c r="H32" s="130" t="s">
        <v>540</v>
      </c>
      <c r="I32" s="131">
        <f t="shared" si="3"/>
        <v>0.4</v>
      </c>
      <c r="J32" s="132" t="str">
        <f t="shared" si="4"/>
        <v>Menor</v>
      </c>
      <c r="K32" s="130" t="s">
        <v>536</v>
      </c>
      <c r="L32" s="131">
        <f t="shared" si="5"/>
        <v>0.6</v>
      </c>
      <c r="M32" s="132" t="str">
        <f t="shared" si="6"/>
        <v>Moderado</v>
      </c>
      <c r="N32" s="133">
        <f t="shared" si="7"/>
        <v>0.6</v>
      </c>
      <c r="O32" s="134" t="str">
        <f t="shared" si="8"/>
        <v>Moderado</v>
      </c>
    </row>
    <row r="33" spans="1:15" ht="125.25" customHeight="1" x14ac:dyDescent="0.25">
      <c r="A33" s="124" t="s">
        <v>252</v>
      </c>
      <c r="B33" s="280" t="s">
        <v>246</v>
      </c>
      <c r="C33" s="125" t="s">
        <v>256</v>
      </c>
      <c r="D33" s="141">
        <v>5</v>
      </c>
      <c r="E33" s="127" t="str">
        <f t="shared" si="0"/>
        <v>La actividad que conlleva el riesgo se ejecuta de 3 a 24 veces por año</v>
      </c>
      <c r="F33" s="128">
        <f t="shared" si="1"/>
        <v>0.4</v>
      </c>
      <c r="G33" s="129" t="str">
        <f t="shared" si="2"/>
        <v>Baja</v>
      </c>
      <c r="H33" s="130" t="s">
        <v>529</v>
      </c>
      <c r="I33" s="131">
        <f t="shared" si="3"/>
        <v>0.2</v>
      </c>
      <c r="J33" s="132" t="str">
        <f t="shared" si="4"/>
        <v>Leve</v>
      </c>
      <c r="K33" s="130" t="s">
        <v>530</v>
      </c>
      <c r="L33" s="131">
        <f t="shared" si="5"/>
        <v>0.4</v>
      </c>
      <c r="M33" s="132" t="str">
        <f t="shared" si="6"/>
        <v>Menor</v>
      </c>
      <c r="N33" s="133">
        <f t="shared" si="7"/>
        <v>0.4</v>
      </c>
      <c r="O33" s="134" t="str">
        <f t="shared" si="8"/>
        <v>Menor</v>
      </c>
    </row>
    <row r="34" spans="1:15" ht="111" customHeight="1" x14ac:dyDescent="0.25">
      <c r="A34" s="124" t="s">
        <v>258</v>
      </c>
      <c r="B34" s="280" t="s">
        <v>259</v>
      </c>
      <c r="C34" s="125" t="s">
        <v>263</v>
      </c>
      <c r="D34" s="141">
        <v>3</v>
      </c>
      <c r="E34" s="127" t="str">
        <f t="shared" si="0"/>
        <v>La actividad que conlleva el riesgo se ejecuta de 3 a 24 veces por año</v>
      </c>
      <c r="F34" s="128">
        <f t="shared" si="1"/>
        <v>0.4</v>
      </c>
      <c r="G34" s="129" t="str">
        <f t="shared" si="2"/>
        <v>Baja</v>
      </c>
      <c r="H34" s="130" t="s">
        <v>540</v>
      </c>
      <c r="I34" s="131">
        <f t="shared" si="3"/>
        <v>0.4</v>
      </c>
      <c r="J34" s="132" t="str">
        <f t="shared" si="4"/>
        <v>Menor</v>
      </c>
      <c r="K34" s="130" t="s">
        <v>534</v>
      </c>
      <c r="L34" s="131">
        <f t="shared" si="5"/>
        <v>0.2</v>
      </c>
      <c r="M34" s="132" t="str">
        <f t="shared" si="6"/>
        <v>Leve</v>
      </c>
      <c r="N34" s="133">
        <f t="shared" si="7"/>
        <v>0.4</v>
      </c>
      <c r="O34" s="134" t="str">
        <f t="shared" si="8"/>
        <v>Menor</v>
      </c>
    </row>
    <row r="35" spans="1:15" ht="127.9" customHeight="1" x14ac:dyDescent="0.25">
      <c r="A35" s="124" t="s">
        <v>265</v>
      </c>
      <c r="B35" s="280" t="s">
        <v>259</v>
      </c>
      <c r="C35" s="125" t="s">
        <v>798</v>
      </c>
      <c r="D35" s="141">
        <v>1</v>
      </c>
      <c r="E35" s="127" t="str">
        <f t="shared" si="0"/>
        <v>La actividad que conlleva el riesgo se ejecuta como máximo 2 veces por año</v>
      </c>
      <c r="F35" s="128">
        <f t="shared" si="1"/>
        <v>0.2</v>
      </c>
      <c r="G35" s="129" t="str">
        <f t="shared" si="2"/>
        <v>Muy Baja</v>
      </c>
      <c r="H35" s="130" t="s">
        <v>540</v>
      </c>
      <c r="I35" s="131">
        <f t="shared" si="3"/>
        <v>0.4</v>
      </c>
      <c r="J35" s="132" t="str">
        <f t="shared" si="4"/>
        <v>Menor</v>
      </c>
      <c r="K35" s="130" t="s">
        <v>530</v>
      </c>
      <c r="L35" s="131">
        <f t="shared" si="5"/>
        <v>0.4</v>
      </c>
      <c r="M35" s="132" t="str">
        <f t="shared" si="6"/>
        <v>Menor</v>
      </c>
      <c r="N35" s="133">
        <f t="shared" si="7"/>
        <v>0.4</v>
      </c>
      <c r="O35" s="134" t="str">
        <f t="shared" si="8"/>
        <v>Menor</v>
      </c>
    </row>
    <row r="36" spans="1:15" ht="145.9" customHeight="1" x14ac:dyDescent="0.25">
      <c r="A36" s="124" t="s">
        <v>268</v>
      </c>
      <c r="B36" s="280" t="s">
        <v>259</v>
      </c>
      <c r="C36" s="125" t="s">
        <v>272</v>
      </c>
      <c r="D36" s="141">
        <v>1</v>
      </c>
      <c r="E36" s="127" t="str">
        <f t="shared" si="0"/>
        <v>La actividad que conlleva el riesgo se ejecuta como máximo 2 veces por año</v>
      </c>
      <c r="F36" s="128">
        <f t="shared" si="1"/>
        <v>0.2</v>
      </c>
      <c r="G36" s="129" t="str">
        <f t="shared" si="2"/>
        <v>Muy Baja</v>
      </c>
      <c r="H36" s="130" t="s">
        <v>540</v>
      </c>
      <c r="I36" s="131">
        <f t="shared" si="3"/>
        <v>0.4</v>
      </c>
      <c r="J36" s="132" t="str">
        <f t="shared" si="4"/>
        <v>Menor</v>
      </c>
      <c r="K36" s="130" t="s">
        <v>530</v>
      </c>
      <c r="L36" s="131">
        <f t="shared" si="5"/>
        <v>0.4</v>
      </c>
      <c r="M36" s="132" t="str">
        <f t="shared" si="6"/>
        <v>Menor</v>
      </c>
      <c r="N36" s="133">
        <f t="shared" si="7"/>
        <v>0.4</v>
      </c>
      <c r="O36" s="134" t="str">
        <f t="shared" si="8"/>
        <v>Menor</v>
      </c>
    </row>
    <row r="37" spans="1:15" ht="93" customHeight="1" x14ac:dyDescent="0.25">
      <c r="A37" s="124" t="s">
        <v>274</v>
      </c>
      <c r="B37" s="280" t="s">
        <v>259</v>
      </c>
      <c r="C37" s="125" t="s">
        <v>843</v>
      </c>
      <c r="D37" s="141">
        <v>1</v>
      </c>
      <c r="E37" s="127" t="str">
        <f t="shared" si="0"/>
        <v>La actividad que conlleva el riesgo se ejecuta como máximo 2 veces por año</v>
      </c>
      <c r="F37" s="128">
        <f t="shared" si="1"/>
        <v>0.2</v>
      </c>
      <c r="G37" s="129" t="str">
        <f t="shared" si="2"/>
        <v>Muy Baja</v>
      </c>
      <c r="H37" s="130" t="s">
        <v>540</v>
      </c>
      <c r="I37" s="131">
        <f t="shared" si="3"/>
        <v>0.4</v>
      </c>
      <c r="J37" s="132" t="str">
        <f t="shared" si="4"/>
        <v>Menor</v>
      </c>
      <c r="K37" s="130" t="s">
        <v>530</v>
      </c>
      <c r="L37" s="131">
        <f t="shared" si="5"/>
        <v>0.4</v>
      </c>
      <c r="M37" s="132" t="str">
        <f t="shared" si="6"/>
        <v>Menor</v>
      </c>
      <c r="N37" s="133">
        <f t="shared" si="7"/>
        <v>0.4</v>
      </c>
      <c r="O37" s="134" t="str">
        <f t="shared" si="8"/>
        <v>Menor</v>
      </c>
    </row>
    <row r="38" spans="1:15" ht="93" customHeight="1" x14ac:dyDescent="0.25">
      <c r="A38" s="124" t="s">
        <v>276</v>
      </c>
      <c r="B38" s="280" t="s">
        <v>259</v>
      </c>
      <c r="C38" s="125" t="s">
        <v>280</v>
      </c>
      <c r="D38" s="141">
        <v>6</v>
      </c>
      <c r="E38" s="127" t="str">
        <f t="shared" si="0"/>
        <v>La actividad que conlleva el riesgo se ejecuta de 3 a 24 veces por año</v>
      </c>
      <c r="F38" s="128">
        <f t="shared" si="1"/>
        <v>0.4</v>
      </c>
      <c r="G38" s="129" t="str">
        <f t="shared" si="2"/>
        <v>Baja</v>
      </c>
      <c r="H38" s="130" t="s">
        <v>540</v>
      </c>
      <c r="I38" s="131">
        <f t="shared" si="3"/>
        <v>0.4</v>
      </c>
      <c r="J38" s="132" t="str">
        <f t="shared" si="4"/>
        <v>Menor</v>
      </c>
      <c r="K38" s="130" t="s">
        <v>530</v>
      </c>
      <c r="L38" s="131">
        <f t="shared" si="5"/>
        <v>0.4</v>
      </c>
      <c r="M38" s="132" t="str">
        <f t="shared" si="6"/>
        <v>Menor</v>
      </c>
      <c r="N38" s="133">
        <f t="shared" si="7"/>
        <v>0.4</v>
      </c>
      <c r="O38" s="134" t="str">
        <f t="shared" si="8"/>
        <v>Menor</v>
      </c>
    </row>
    <row r="39" spans="1:15" ht="120" customHeight="1" x14ac:dyDescent="0.25">
      <c r="A39" s="124" t="s">
        <v>282</v>
      </c>
      <c r="B39" s="280" t="s">
        <v>283</v>
      </c>
      <c r="C39" s="125" t="s">
        <v>287</v>
      </c>
      <c r="D39" s="141">
        <v>182</v>
      </c>
      <c r="E39" s="127" t="str">
        <f t="shared" si="0"/>
        <v>La actividad que conlleva el riesgo se ejecuta de 25 a 500 veces por año</v>
      </c>
      <c r="F39" s="128">
        <f t="shared" si="1"/>
        <v>0.6</v>
      </c>
      <c r="G39" s="129" t="str">
        <f t="shared" si="2"/>
        <v>Media</v>
      </c>
      <c r="H39" s="130" t="s">
        <v>540</v>
      </c>
      <c r="I39" s="131">
        <f t="shared" si="3"/>
        <v>0.4</v>
      </c>
      <c r="J39" s="132" t="str">
        <f t="shared" si="4"/>
        <v>Menor</v>
      </c>
      <c r="K39" s="130" t="s">
        <v>536</v>
      </c>
      <c r="L39" s="131">
        <f t="shared" si="5"/>
        <v>0.6</v>
      </c>
      <c r="M39" s="132" t="str">
        <f t="shared" si="6"/>
        <v>Moderado</v>
      </c>
      <c r="N39" s="133">
        <f t="shared" si="7"/>
        <v>0.6</v>
      </c>
      <c r="O39" s="134" t="str">
        <f t="shared" si="8"/>
        <v>Moderado</v>
      </c>
    </row>
    <row r="40" spans="1:15" ht="159" customHeight="1" x14ac:dyDescent="0.25">
      <c r="A40" s="124" t="s">
        <v>289</v>
      </c>
      <c r="B40" s="280" t="s">
        <v>283</v>
      </c>
      <c r="C40" s="125" t="s">
        <v>293</v>
      </c>
      <c r="D40" s="141">
        <v>12</v>
      </c>
      <c r="E40" s="127" t="str">
        <f t="shared" si="0"/>
        <v>La actividad que conlleva el riesgo se ejecuta de 3 a 24 veces por año</v>
      </c>
      <c r="F40" s="128">
        <f t="shared" si="1"/>
        <v>0.4</v>
      </c>
      <c r="G40" s="129" t="str">
        <f t="shared" si="2"/>
        <v>Baja</v>
      </c>
      <c r="H40" s="130" t="s">
        <v>541</v>
      </c>
      <c r="I40" s="131">
        <f t="shared" si="3"/>
        <v>0.8</v>
      </c>
      <c r="J40" s="132" t="str">
        <f t="shared" si="4"/>
        <v>Mayor</v>
      </c>
      <c r="K40" s="130" t="s">
        <v>530</v>
      </c>
      <c r="L40" s="131">
        <f t="shared" si="5"/>
        <v>0.4</v>
      </c>
      <c r="M40" s="132" t="str">
        <f t="shared" si="6"/>
        <v>Menor</v>
      </c>
      <c r="N40" s="133">
        <f t="shared" si="7"/>
        <v>0.8</v>
      </c>
      <c r="O40" s="134" t="str">
        <f t="shared" si="8"/>
        <v>Mayor</v>
      </c>
    </row>
    <row r="41" spans="1:15" ht="170.65" customHeight="1" x14ac:dyDescent="0.25">
      <c r="A41" s="124" t="s">
        <v>295</v>
      </c>
      <c r="B41" s="280" t="s">
        <v>283</v>
      </c>
      <c r="C41" s="125" t="s">
        <v>299</v>
      </c>
      <c r="D41" s="141">
        <v>4</v>
      </c>
      <c r="E41" s="127" t="str">
        <f t="shared" si="0"/>
        <v>La actividad que conlleva el riesgo se ejecuta de 3 a 24 veces por año</v>
      </c>
      <c r="F41" s="128">
        <f t="shared" si="1"/>
        <v>0.4</v>
      </c>
      <c r="G41" s="129" t="str">
        <f t="shared" si="2"/>
        <v>Baja</v>
      </c>
      <c r="H41" s="130" t="s">
        <v>540</v>
      </c>
      <c r="I41" s="131">
        <f t="shared" si="3"/>
        <v>0.4</v>
      </c>
      <c r="J41" s="132" t="str">
        <f t="shared" si="4"/>
        <v>Menor</v>
      </c>
      <c r="K41" s="130" t="s">
        <v>530</v>
      </c>
      <c r="L41" s="131">
        <f t="shared" si="5"/>
        <v>0.4</v>
      </c>
      <c r="M41" s="132" t="str">
        <f t="shared" si="6"/>
        <v>Menor</v>
      </c>
      <c r="N41" s="133">
        <f t="shared" si="7"/>
        <v>0.4</v>
      </c>
      <c r="O41" s="134" t="str">
        <f t="shared" si="8"/>
        <v>Menor</v>
      </c>
    </row>
    <row r="42" spans="1:15" ht="162.6" customHeight="1" x14ac:dyDescent="0.25">
      <c r="A42" s="124" t="s">
        <v>301</v>
      </c>
      <c r="B42" s="280" t="s">
        <v>283</v>
      </c>
      <c r="C42" s="125" t="s">
        <v>305</v>
      </c>
      <c r="D42" s="141">
        <v>4</v>
      </c>
      <c r="E42" s="127" t="str">
        <f t="shared" si="0"/>
        <v>La actividad que conlleva el riesgo se ejecuta de 3 a 24 veces por año</v>
      </c>
      <c r="F42" s="128">
        <f t="shared" si="1"/>
        <v>0.4</v>
      </c>
      <c r="G42" s="129" t="str">
        <f t="shared" si="2"/>
        <v>Baja</v>
      </c>
      <c r="H42" s="130" t="s">
        <v>540</v>
      </c>
      <c r="I42" s="131">
        <f t="shared" si="3"/>
        <v>0.4</v>
      </c>
      <c r="J42" s="132" t="str">
        <f t="shared" si="4"/>
        <v>Menor</v>
      </c>
      <c r="K42" s="130" t="s">
        <v>530</v>
      </c>
      <c r="L42" s="131">
        <f t="shared" si="5"/>
        <v>0.4</v>
      </c>
      <c r="M42" s="132" t="str">
        <f t="shared" si="6"/>
        <v>Menor</v>
      </c>
      <c r="N42" s="133">
        <f t="shared" si="7"/>
        <v>0.4</v>
      </c>
      <c r="O42" s="134" t="str">
        <f t="shared" si="8"/>
        <v>Menor</v>
      </c>
    </row>
    <row r="43" spans="1:15" ht="156.6" customHeight="1" x14ac:dyDescent="0.25">
      <c r="A43" s="124" t="s">
        <v>307</v>
      </c>
      <c r="B43" s="280" t="s">
        <v>308</v>
      </c>
      <c r="C43" s="125" t="s">
        <v>312</v>
      </c>
      <c r="D43" s="141">
        <v>480</v>
      </c>
      <c r="E43" s="127" t="str">
        <f t="shared" si="0"/>
        <v>La actividad que conlleva el riesgo se ejecuta de 25 a 500 veces por año</v>
      </c>
      <c r="F43" s="128">
        <f t="shared" si="1"/>
        <v>0.6</v>
      </c>
      <c r="G43" s="129" t="str">
        <f t="shared" si="2"/>
        <v>Media</v>
      </c>
      <c r="H43" s="130" t="s">
        <v>529</v>
      </c>
      <c r="I43" s="131">
        <f t="shared" si="3"/>
        <v>0.2</v>
      </c>
      <c r="J43" s="132" t="str">
        <f t="shared" si="4"/>
        <v>Leve</v>
      </c>
      <c r="K43" s="130" t="s">
        <v>536</v>
      </c>
      <c r="L43" s="131">
        <f t="shared" si="5"/>
        <v>0.6</v>
      </c>
      <c r="M43" s="132" t="str">
        <f t="shared" si="6"/>
        <v>Moderado</v>
      </c>
      <c r="N43" s="133">
        <f t="shared" si="7"/>
        <v>0.6</v>
      </c>
      <c r="O43" s="134" t="str">
        <f t="shared" si="8"/>
        <v>Moderado</v>
      </c>
    </row>
    <row r="44" spans="1:15" ht="93" customHeight="1" x14ac:dyDescent="0.25">
      <c r="A44" s="124" t="s">
        <v>314</v>
      </c>
      <c r="B44" s="280" t="s">
        <v>308</v>
      </c>
      <c r="C44" s="125" t="s">
        <v>861</v>
      </c>
      <c r="D44" s="141">
        <v>480</v>
      </c>
      <c r="E44" s="127" t="str">
        <f t="shared" si="0"/>
        <v>La actividad que conlleva el riesgo se ejecuta de 25 a 500 veces por año</v>
      </c>
      <c r="F44" s="128">
        <f t="shared" si="1"/>
        <v>0.6</v>
      </c>
      <c r="G44" s="129" t="str">
        <f t="shared" si="2"/>
        <v>Media</v>
      </c>
      <c r="H44" s="130" t="s">
        <v>529</v>
      </c>
      <c r="I44" s="131">
        <f t="shared" si="3"/>
        <v>0.2</v>
      </c>
      <c r="J44" s="132" t="str">
        <f t="shared" si="4"/>
        <v>Leve</v>
      </c>
      <c r="K44" s="130" t="s">
        <v>536</v>
      </c>
      <c r="L44" s="131">
        <f t="shared" si="5"/>
        <v>0.6</v>
      </c>
      <c r="M44" s="132" t="str">
        <f t="shared" si="6"/>
        <v>Moderado</v>
      </c>
      <c r="N44" s="133">
        <f t="shared" si="7"/>
        <v>0.6</v>
      </c>
      <c r="O44" s="134" t="str">
        <f t="shared" si="8"/>
        <v>Moderado</v>
      </c>
    </row>
    <row r="45" spans="1:15" ht="93" customHeight="1" x14ac:dyDescent="0.25">
      <c r="A45" s="124" t="s">
        <v>318</v>
      </c>
      <c r="B45" s="280" t="s">
        <v>319</v>
      </c>
      <c r="C45" s="125" t="s">
        <v>323</v>
      </c>
      <c r="D45" s="141">
        <v>25</v>
      </c>
      <c r="E45" s="127" t="str">
        <f t="shared" si="0"/>
        <v>La actividad que conlleva el riesgo se ejecuta de 25 a 500 veces por año</v>
      </c>
      <c r="F45" s="128">
        <f t="shared" si="1"/>
        <v>0.6</v>
      </c>
      <c r="G45" s="129" t="str">
        <f t="shared" si="2"/>
        <v>Media</v>
      </c>
      <c r="H45" s="130" t="s">
        <v>540</v>
      </c>
      <c r="I45" s="131">
        <f t="shared" si="3"/>
        <v>0.4</v>
      </c>
      <c r="J45" s="132" t="str">
        <f t="shared" si="4"/>
        <v>Menor</v>
      </c>
      <c r="K45" s="130" t="s">
        <v>530</v>
      </c>
      <c r="L45" s="131">
        <f t="shared" si="5"/>
        <v>0.4</v>
      </c>
      <c r="M45" s="132" t="str">
        <f t="shared" si="6"/>
        <v>Menor</v>
      </c>
      <c r="N45" s="133">
        <f t="shared" si="7"/>
        <v>0.4</v>
      </c>
      <c r="O45" s="134" t="str">
        <f t="shared" si="8"/>
        <v>Menor</v>
      </c>
    </row>
    <row r="46" spans="1:15" ht="138.6" customHeight="1" x14ac:dyDescent="0.25">
      <c r="A46" s="124" t="s">
        <v>325</v>
      </c>
      <c r="B46" s="280" t="s">
        <v>319</v>
      </c>
      <c r="C46" s="125" t="s">
        <v>329</v>
      </c>
      <c r="D46" s="141">
        <v>12</v>
      </c>
      <c r="E46" s="127" t="str">
        <f t="shared" si="0"/>
        <v>La actividad que conlleva el riesgo se ejecuta de 3 a 24 veces por año</v>
      </c>
      <c r="F46" s="128">
        <f t="shared" si="1"/>
        <v>0.4</v>
      </c>
      <c r="G46" s="129" t="str">
        <f t="shared" si="2"/>
        <v>Baja</v>
      </c>
      <c r="H46" s="130" t="s">
        <v>540</v>
      </c>
      <c r="I46" s="131">
        <f t="shared" si="3"/>
        <v>0.4</v>
      </c>
      <c r="J46" s="132" t="str">
        <f t="shared" si="4"/>
        <v>Menor</v>
      </c>
      <c r="K46" s="130" t="s">
        <v>530</v>
      </c>
      <c r="L46" s="131">
        <f t="shared" si="5"/>
        <v>0.4</v>
      </c>
      <c r="M46" s="132" t="str">
        <f t="shared" si="6"/>
        <v>Menor</v>
      </c>
      <c r="N46" s="133">
        <f t="shared" si="7"/>
        <v>0.4</v>
      </c>
      <c r="O46" s="134" t="str">
        <f t="shared" si="8"/>
        <v>Menor</v>
      </c>
    </row>
    <row r="47" spans="1:15" ht="124.15" customHeight="1" x14ac:dyDescent="0.25">
      <c r="A47" s="124" t="s">
        <v>331</v>
      </c>
      <c r="B47" s="280" t="s">
        <v>319</v>
      </c>
      <c r="C47" s="125" t="s">
        <v>335</v>
      </c>
      <c r="D47" s="141">
        <v>100</v>
      </c>
      <c r="E47" s="127" t="str">
        <f t="shared" si="0"/>
        <v>La actividad que conlleva el riesgo se ejecuta de 25 a 500 veces por año</v>
      </c>
      <c r="F47" s="128">
        <f t="shared" si="1"/>
        <v>0.6</v>
      </c>
      <c r="G47" s="129" t="str">
        <f t="shared" si="2"/>
        <v>Media</v>
      </c>
      <c r="H47" s="130" t="s">
        <v>540</v>
      </c>
      <c r="I47" s="131">
        <f t="shared" si="3"/>
        <v>0.4</v>
      </c>
      <c r="J47" s="132" t="str">
        <f t="shared" si="4"/>
        <v>Menor</v>
      </c>
      <c r="K47" s="130" t="s">
        <v>536</v>
      </c>
      <c r="L47" s="131">
        <f t="shared" si="5"/>
        <v>0.6</v>
      </c>
      <c r="M47" s="132" t="str">
        <f t="shared" si="6"/>
        <v>Moderado</v>
      </c>
      <c r="N47" s="133">
        <f t="shared" si="7"/>
        <v>0.6</v>
      </c>
      <c r="O47" s="134" t="str">
        <f t="shared" si="8"/>
        <v>Moderado</v>
      </c>
    </row>
    <row r="48" spans="1:15" ht="141.6" customHeight="1" x14ac:dyDescent="0.25">
      <c r="A48" s="124" t="s">
        <v>337</v>
      </c>
      <c r="B48" s="280" t="s">
        <v>874</v>
      </c>
      <c r="C48" s="125" t="s">
        <v>342</v>
      </c>
      <c r="D48" s="141">
        <v>24</v>
      </c>
      <c r="E48" s="127" t="str">
        <f t="shared" si="0"/>
        <v>La actividad que conlleva el riesgo se ejecuta de 3 a 24 veces por año</v>
      </c>
      <c r="F48" s="128">
        <f t="shared" si="1"/>
        <v>0.4</v>
      </c>
      <c r="G48" s="129" t="str">
        <f t="shared" si="2"/>
        <v>Baja</v>
      </c>
      <c r="H48" s="130" t="s">
        <v>529</v>
      </c>
      <c r="I48" s="131">
        <f t="shared" si="3"/>
        <v>0.2</v>
      </c>
      <c r="J48" s="132" t="str">
        <f t="shared" si="4"/>
        <v>Leve</v>
      </c>
      <c r="K48" s="130" t="s">
        <v>536</v>
      </c>
      <c r="L48" s="131">
        <f t="shared" si="5"/>
        <v>0.6</v>
      </c>
      <c r="M48" s="132" t="str">
        <f t="shared" si="6"/>
        <v>Moderado</v>
      </c>
      <c r="N48" s="133">
        <f t="shared" si="7"/>
        <v>0.6</v>
      </c>
      <c r="O48" s="134" t="str">
        <f t="shared" si="8"/>
        <v>Moderado</v>
      </c>
    </row>
    <row r="49" spans="1:15" ht="105.75" customHeight="1" x14ac:dyDescent="0.25">
      <c r="A49" s="124" t="s">
        <v>344</v>
      </c>
      <c r="B49" s="280" t="s">
        <v>874</v>
      </c>
      <c r="C49" s="125" t="s">
        <v>348</v>
      </c>
      <c r="D49" s="141">
        <v>6</v>
      </c>
      <c r="E49" s="127" t="str">
        <f t="shared" si="0"/>
        <v>La actividad que conlleva el riesgo se ejecuta de 3 a 24 veces por año</v>
      </c>
      <c r="F49" s="128">
        <f t="shared" si="1"/>
        <v>0.4</v>
      </c>
      <c r="G49" s="129" t="str">
        <f t="shared" si="2"/>
        <v>Baja</v>
      </c>
      <c r="H49" s="130" t="s">
        <v>529</v>
      </c>
      <c r="I49" s="131">
        <f t="shared" si="3"/>
        <v>0.2</v>
      </c>
      <c r="J49" s="132" t="str">
        <f t="shared" si="4"/>
        <v>Leve</v>
      </c>
      <c r="K49" s="130" t="s">
        <v>536</v>
      </c>
      <c r="L49" s="131">
        <f t="shared" si="5"/>
        <v>0.6</v>
      </c>
      <c r="M49" s="132" t="str">
        <f t="shared" si="6"/>
        <v>Moderado</v>
      </c>
      <c r="N49" s="133">
        <f t="shared" si="7"/>
        <v>0.6</v>
      </c>
      <c r="O49" s="134" t="str">
        <f t="shared" si="8"/>
        <v>Moderado</v>
      </c>
    </row>
    <row r="50" spans="1:15" ht="111.75" customHeight="1" x14ac:dyDescent="0.25">
      <c r="A50" s="124" t="s">
        <v>350</v>
      </c>
      <c r="B50" s="280" t="s">
        <v>874</v>
      </c>
      <c r="C50" s="125" t="s">
        <v>354</v>
      </c>
      <c r="D50" s="141">
        <v>24</v>
      </c>
      <c r="E50" s="127" t="str">
        <f t="shared" si="0"/>
        <v>La actividad que conlleva el riesgo se ejecuta de 3 a 24 veces por año</v>
      </c>
      <c r="F50" s="128">
        <f t="shared" si="1"/>
        <v>0.4</v>
      </c>
      <c r="G50" s="129" t="str">
        <f t="shared" si="2"/>
        <v>Baja</v>
      </c>
      <c r="H50" s="130" t="s">
        <v>529</v>
      </c>
      <c r="I50" s="131">
        <f t="shared" si="3"/>
        <v>0.2</v>
      </c>
      <c r="J50" s="132" t="str">
        <f t="shared" si="4"/>
        <v>Leve</v>
      </c>
      <c r="K50" s="130" t="s">
        <v>536</v>
      </c>
      <c r="L50" s="131">
        <f t="shared" si="5"/>
        <v>0.6</v>
      </c>
      <c r="M50" s="132" t="str">
        <f>IF(OR(K50="",K50="N/A"),"",IFERROR(INDEX($W$12:$W$16,MATCH(K50,$Z$12:$Z$16,0)),""))</f>
        <v>Moderado</v>
      </c>
      <c r="N50" s="133">
        <f>IF(AND(I50="",L50=""),"",MAX(IF(I50="",0,I50),IF(L50="",0,L50)))</f>
        <v>0.6</v>
      </c>
      <c r="O50" s="134" t="str">
        <f>IF(N50="","",IFERROR(INDEX($W$12:$W$16,MATCH(N50,$X$12:$X$16,0)),""))</f>
        <v>Moderado</v>
      </c>
    </row>
    <row r="51" spans="1:15" ht="128.25" x14ac:dyDescent="0.25">
      <c r="A51" s="124" t="s">
        <v>356</v>
      </c>
      <c r="B51" s="280" t="s">
        <v>357</v>
      </c>
      <c r="C51" s="125" t="s">
        <v>361</v>
      </c>
      <c r="D51" s="141">
        <v>24</v>
      </c>
      <c r="E51" s="127" t="str">
        <f t="shared" si="0"/>
        <v>La actividad que conlleva el riesgo se ejecuta de 3 a 24 veces por año</v>
      </c>
      <c r="F51" s="128">
        <f t="shared" si="1"/>
        <v>0.4</v>
      </c>
      <c r="G51" s="129" t="str">
        <f t="shared" si="2"/>
        <v>Baja</v>
      </c>
      <c r="H51" s="130" t="s">
        <v>540</v>
      </c>
      <c r="I51" s="131">
        <f t="shared" si="3"/>
        <v>0.4</v>
      </c>
      <c r="J51" s="132" t="str">
        <f t="shared" si="4"/>
        <v>Menor</v>
      </c>
      <c r="K51" s="130" t="s">
        <v>536</v>
      </c>
      <c r="L51" s="131">
        <f t="shared" si="5"/>
        <v>0.6</v>
      </c>
      <c r="M51" s="132" t="str">
        <f t="shared" si="6"/>
        <v>Moderado</v>
      </c>
      <c r="N51" s="133">
        <f t="shared" si="7"/>
        <v>0.6</v>
      </c>
      <c r="O51" s="134" t="str">
        <f t="shared" si="8"/>
        <v>Moderado</v>
      </c>
    </row>
    <row r="52" spans="1:15" ht="114" x14ac:dyDescent="0.25">
      <c r="A52" s="124" t="s">
        <v>363</v>
      </c>
      <c r="B52" s="280" t="s">
        <v>357</v>
      </c>
      <c r="C52" s="125" t="s">
        <v>922</v>
      </c>
      <c r="D52" s="141">
        <v>6</v>
      </c>
      <c r="E52" s="127" t="str">
        <f t="shared" si="0"/>
        <v>La actividad que conlleva el riesgo se ejecuta de 3 a 24 veces por año</v>
      </c>
      <c r="F52" s="128">
        <f t="shared" si="1"/>
        <v>0.4</v>
      </c>
      <c r="G52" s="129" t="str">
        <f t="shared" si="2"/>
        <v>Baja</v>
      </c>
      <c r="H52" s="130" t="s">
        <v>535</v>
      </c>
      <c r="I52" s="131">
        <f t="shared" si="3"/>
        <v>0.6</v>
      </c>
      <c r="J52" s="132" t="str">
        <f t="shared" si="4"/>
        <v>Moderado</v>
      </c>
      <c r="K52" s="130" t="s">
        <v>536</v>
      </c>
      <c r="L52" s="131">
        <f t="shared" si="5"/>
        <v>0.6</v>
      </c>
      <c r="M52" s="132" t="str">
        <f t="shared" si="6"/>
        <v>Moderado</v>
      </c>
      <c r="N52" s="133">
        <f t="shared" si="7"/>
        <v>0.6</v>
      </c>
      <c r="O52" s="134" t="str">
        <f t="shared" si="8"/>
        <v>Moderado</v>
      </c>
    </row>
    <row r="53" spans="1:15" ht="114" x14ac:dyDescent="0.25">
      <c r="A53" s="124" t="s">
        <v>368</v>
      </c>
      <c r="B53" s="280" t="s">
        <v>369</v>
      </c>
      <c r="C53" s="125" t="s">
        <v>373</v>
      </c>
      <c r="D53" s="141">
        <v>25</v>
      </c>
      <c r="E53" s="127" t="str">
        <f t="shared" si="0"/>
        <v>La actividad que conlleva el riesgo se ejecuta de 25 a 500 veces por año</v>
      </c>
      <c r="F53" s="128">
        <f t="shared" si="1"/>
        <v>0.6</v>
      </c>
      <c r="G53" s="129" t="str">
        <f t="shared" si="2"/>
        <v>Media</v>
      </c>
      <c r="H53" s="130" t="s">
        <v>529</v>
      </c>
      <c r="I53" s="131">
        <f t="shared" si="3"/>
        <v>0.2</v>
      </c>
      <c r="J53" s="132" t="str">
        <f t="shared" si="4"/>
        <v>Leve</v>
      </c>
      <c r="K53" s="130" t="s">
        <v>530</v>
      </c>
      <c r="L53" s="131">
        <f t="shared" si="5"/>
        <v>0.4</v>
      </c>
      <c r="M53" s="132" t="str">
        <f t="shared" si="6"/>
        <v>Menor</v>
      </c>
      <c r="N53" s="133">
        <f t="shared" si="7"/>
        <v>0.4</v>
      </c>
      <c r="O53" s="134" t="str">
        <f t="shared" si="8"/>
        <v>Menor</v>
      </c>
    </row>
    <row r="54" spans="1:15" ht="99.75" x14ac:dyDescent="0.25">
      <c r="A54" s="124" t="s">
        <v>375</v>
      </c>
      <c r="B54" s="280" t="s">
        <v>369</v>
      </c>
      <c r="C54" s="125" t="s">
        <v>1150</v>
      </c>
      <c r="D54" s="141">
        <v>25</v>
      </c>
      <c r="E54" s="127" t="str">
        <f t="shared" si="0"/>
        <v>La actividad que conlleva el riesgo se ejecuta de 25 a 500 veces por año</v>
      </c>
      <c r="F54" s="128">
        <f t="shared" si="1"/>
        <v>0.6</v>
      </c>
      <c r="G54" s="129" t="str">
        <f t="shared" si="2"/>
        <v>Media</v>
      </c>
      <c r="H54" s="130" t="s">
        <v>529</v>
      </c>
      <c r="I54" s="131">
        <f t="shared" si="3"/>
        <v>0.2</v>
      </c>
      <c r="J54" s="132" t="str">
        <f t="shared" si="4"/>
        <v>Leve</v>
      </c>
      <c r="K54" s="130" t="s">
        <v>530</v>
      </c>
      <c r="L54" s="131">
        <f t="shared" si="5"/>
        <v>0.4</v>
      </c>
      <c r="M54" s="132" t="str">
        <f t="shared" si="6"/>
        <v>Menor</v>
      </c>
      <c r="N54" s="133">
        <f t="shared" si="7"/>
        <v>0.4</v>
      </c>
      <c r="O54" s="134" t="str">
        <f t="shared" si="8"/>
        <v>Menor</v>
      </c>
    </row>
    <row r="55" spans="1:15" ht="132" customHeight="1" x14ac:dyDescent="0.25">
      <c r="A55" s="124" t="s">
        <v>380</v>
      </c>
      <c r="B55" s="280" t="s">
        <v>369</v>
      </c>
      <c r="C55" s="125" t="s">
        <v>384</v>
      </c>
      <c r="D55" s="141">
        <v>25</v>
      </c>
      <c r="E55" s="127" t="str">
        <f t="shared" si="0"/>
        <v>La actividad que conlleva el riesgo se ejecuta de 25 a 500 veces por año</v>
      </c>
      <c r="F55" s="128">
        <f t="shared" si="1"/>
        <v>0.6</v>
      </c>
      <c r="G55" s="129" t="str">
        <f t="shared" si="2"/>
        <v>Media</v>
      </c>
      <c r="H55" s="130" t="s">
        <v>540</v>
      </c>
      <c r="I55" s="131">
        <f t="shared" si="3"/>
        <v>0.4</v>
      </c>
      <c r="J55" s="132" t="str">
        <f t="shared" si="4"/>
        <v>Menor</v>
      </c>
      <c r="K55" s="130" t="s">
        <v>530</v>
      </c>
      <c r="L55" s="131">
        <f t="shared" si="5"/>
        <v>0.4</v>
      </c>
      <c r="M55" s="132" t="str">
        <f t="shared" si="6"/>
        <v>Menor</v>
      </c>
      <c r="N55" s="133">
        <f t="shared" si="7"/>
        <v>0.4</v>
      </c>
      <c r="O55" s="134" t="str">
        <f t="shared" si="8"/>
        <v>Menor</v>
      </c>
    </row>
  </sheetData>
  <autoFilter ref="A10:O55" xr:uid="{00000000-0009-0000-0000-000003000000}"/>
  <mergeCells count="16">
    <mergeCell ref="A1:B3"/>
    <mergeCell ref="C1:Y3"/>
    <mergeCell ref="W10:Z10"/>
    <mergeCell ref="K9:M9"/>
    <mergeCell ref="H9:J9"/>
    <mergeCell ref="Q10:U10"/>
    <mergeCell ref="N9:O9"/>
    <mergeCell ref="A4:O4"/>
    <mergeCell ref="B5:E5"/>
    <mergeCell ref="B6:E6"/>
    <mergeCell ref="G6:Z6"/>
    <mergeCell ref="G5:Z5"/>
    <mergeCell ref="H8:O8"/>
    <mergeCell ref="D9:G9"/>
    <mergeCell ref="A8:G8"/>
    <mergeCell ref="A9:C9"/>
  </mergeCells>
  <conditionalFormatting sqref="F11:F55">
    <cfRule type="cellIs" dxfId="480" priority="35" operator="equal">
      <formula>$U$16</formula>
    </cfRule>
    <cfRule type="cellIs" dxfId="479" priority="34" operator="equal">
      <formula>$U$15</formula>
    </cfRule>
    <cfRule type="cellIs" dxfId="478" priority="33" operator="equal">
      <formula>$U$14</formula>
    </cfRule>
    <cfRule type="cellIs" dxfId="477" priority="31" operator="equal">
      <formula>$U$12</formula>
    </cfRule>
    <cfRule type="cellIs" dxfId="476" priority="32" operator="equal">
      <formula>$U$13</formula>
    </cfRule>
  </conditionalFormatting>
  <conditionalFormatting sqref="G11:G55">
    <cfRule type="cellIs" dxfId="475" priority="40" operator="equal">
      <formula>$Q$16</formula>
    </cfRule>
    <cfRule type="cellIs" dxfId="474" priority="39" operator="equal">
      <formula>$Q$15</formula>
    </cfRule>
    <cfRule type="cellIs" dxfId="473" priority="38" operator="equal">
      <formula>$Q$14</formula>
    </cfRule>
    <cfRule type="cellIs" dxfId="472" priority="37" operator="equal">
      <formula>$Q$13</formula>
    </cfRule>
    <cfRule type="cellIs" dxfId="471" priority="36" operator="equal">
      <formula>$Q$12</formula>
    </cfRule>
  </conditionalFormatting>
  <conditionalFormatting sqref="H11:H30">
    <cfRule type="cellIs" dxfId="470" priority="46" operator="equal">
      <formula>$U$16</formula>
    </cfRule>
    <cfRule type="cellIs" dxfId="469" priority="45" operator="equal">
      <formula>$U$15</formula>
    </cfRule>
    <cfRule type="cellIs" dxfId="468" priority="44" operator="equal">
      <formula>$U$14</formula>
    </cfRule>
    <cfRule type="cellIs" dxfId="467" priority="43" operator="equal">
      <formula>$U$13</formula>
    </cfRule>
    <cfRule type="cellIs" dxfId="466" priority="42" operator="equal">
      <formula>$U$12</formula>
    </cfRule>
  </conditionalFormatting>
  <conditionalFormatting sqref="I11:I55">
    <cfRule type="cellIs" dxfId="465" priority="21" operator="equal">
      <formula>$X$12</formula>
    </cfRule>
    <cfRule type="cellIs" dxfId="464" priority="22" operator="equal">
      <formula>$X$13</formula>
    </cfRule>
    <cfRule type="cellIs" dxfId="463" priority="23" operator="equal">
      <formula>$X$14</formula>
    </cfRule>
    <cfRule type="cellIs" dxfId="462" priority="24" operator="equal">
      <formula>$X$15</formula>
    </cfRule>
    <cfRule type="cellIs" dxfId="461" priority="25" operator="equal">
      <formula>$X$16</formula>
    </cfRule>
  </conditionalFormatting>
  <conditionalFormatting sqref="J31:J55">
    <cfRule type="cellIs" dxfId="460" priority="26" operator="equal">
      <formula>$W$12</formula>
    </cfRule>
    <cfRule type="cellIs" dxfId="459" priority="27" operator="equal">
      <formula>$W$13</formula>
    </cfRule>
    <cfRule type="cellIs" dxfId="458" priority="28" operator="equal">
      <formula>$W$14</formula>
    </cfRule>
    <cfRule type="cellIs" dxfId="457" priority="29" operator="equal">
      <formula>$W$15</formula>
    </cfRule>
    <cfRule type="cellIs" dxfId="456" priority="30" operator="equal">
      <formula>$W$16</formula>
    </cfRule>
  </conditionalFormatting>
  <conditionalFormatting sqref="J11:K30">
    <cfRule type="cellIs" dxfId="455" priority="67" operator="equal">
      <formula>$W$12</formula>
    </cfRule>
    <cfRule type="cellIs" dxfId="454" priority="68" operator="equal">
      <formula>$W$13</formula>
    </cfRule>
    <cfRule type="cellIs" dxfId="453" priority="69" operator="equal">
      <formula>$W$14</formula>
    </cfRule>
    <cfRule type="cellIs" dxfId="452" priority="70" operator="equal">
      <formula>$W$15</formula>
    </cfRule>
    <cfRule type="cellIs" dxfId="451" priority="71" operator="equal">
      <formula>$W$16</formula>
    </cfRule>
  </conditionalFormatting>
  <conditionalFormatting sqref="L11:L55">
    <cfRule type="cellIs" dxfId="450" priority="13" operator="equal">
      <formula>$X$14</formula>
    </cfRule>
    <cfRule type="cellIs" dxfId="449" priority="15" operator="equal">
      <formula>$X$16</formula>
    </cfRule>
    <cfRule type="cellIs" dxfId="448" priority="14" operator="equal">
      <formula>$X$15</formula>
    </cfRule>
    <cfRule type="cellIs" dxfId="447" priority="12" operator="equal">
      <formula>$X$13</formula>
    </cfRule>
    <cfRule type="cellIs" dxfId="446" priority="11" operator="equal">
      <formula>$X$12</formula>
    </cfRule>
  </conditionalFormatting>
  <conditionalFormatting sqref="M11:M55">
    <cfRule type="cellIs" dxfId="445" priority="19" operator="equal">
      <formula>$W$15</formula>
    </cfRule>
    <cfRule type="cellIs" dxfId="444" priority="20" operator="equal">
      <formula>$W$16</formula>
    </cfRule>
    <cfRule type="cellIs" dxfId="443" priority="18" operator="equal">
      <formula>$W$14</formula>
    </cfRule>
    <cfRule type="cellIs" dxfId="442" priority="17" operator="equal">
      <formula>$W$13</formula>
    </cfRule>
    <cfRule type="cellIs" dxfId="441" priority="16" operator="equal">
      <formula>$W$12</formula>
    </cfRule>
  </conditionalFormatting>
  <conditionalFormatting sqref="N11:N55">
    <cfRule type="cellIs" dxfId="440" priority="2" operator="equal">
      <formula>$X$13</formula>
    </cfRule>
    <cfRule type="cellIs" dxfId="439" priority="3" operator="equal">
      <formula>$X$14</formula>
    </cfRule>
    <cfRule type="cellIs" dxfId="438" priority="4" operator="equal">
      <formula>$X$15</formula>
    </cfRule>
    <cfRule type="cellIs" dxfId="437" priority="5" operator="equal">
      <formula>$X$16</formula>
    </cfRule>
    <cfRule type="cellIs" dxfId="436" priority="1" operator="equal">
      <formula>$X$12</formula>
    </cfRule>
  </conditionalFormatting>
  <conditionalFormatting sqref="O11:O55">
    <cfRule type="cellIs" dxfId="435" priority="7" operator="equal">
      <formula>$W$13</formula>
    </cfRule>
    <cfRule type="cellIs" dxfId="434" priority="10" operator="equal">
      <formula>$W$16</formula>
    </cfRule>
    <cfRule type="cellIs" dxfId="433" priority="9" operator="equal">
      <formula>$W$15</formula>
    </cfRule>
    <cfRule type="cellIs" dxfId="432" priority="8" operator="equal">
      <formula>$W$14</formula>
    </cfRule>
    <cfRule type="cellIs" dxfId="431" priority="6" operator="equal">
      <formula>$W$12</formula>
    </cfRule>
  </conditionalFormatting>
  <dataValidations count="3">
    <dataValidation type="whole" operator="greaterThanOrEqual" allowBlank="1" errorTitle="Valor no válido" error="Ingrese un número entero de veces al año." sqref="D11:D55" xr:uid="{00000000-0002-0000-0300-000000000000}">
      <formula1>0</formula1>
    </dataValidation>
    <dataValidation type="list" allowBlank="1" sqref="H11:H55" xr:uid="{00000000-0002-0000-0300-000001000000}">
      <formula1>$Y$12:$Y$16</formula1>
    </dataValidation>
    <dataValidation type="list" allowBlank="1" sqref="K11:K55" xr:uid="{00000000-0002-0000-0300-000002000000}">
      <formula1>$Z$12:$Z$16</formula1>
    </dataValidation>
  </dataValidations>
  <printOptions horizontalCentered="1" verticalCentered="1"/>
  <pageMargins left="0.31527777777777799" right="0.27569444444444402" top="0.23611111111111099" bottom="0.15763888888888899" header="0.511811023622047" footer="0.511811023622047"/>
  <pageSetup scale="35" orientation="landscape" horizontalDpi="300" verticalDpi="300"/>
  <colBreaks count="1" manualBreakCount="1">
    <brk id="15"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G56"/>
  <sheetViews>
    <sheetView showGridLines="0" zoomScale="90" zoomScaleNormal="90" workbookViewId="0">
      <pane xSplit="1" ySplit="11" topLeftCell="B12" activePane="bottomRight" state="frozen"/>
      <selection pane="topRight" activeCell="B1" sqref="B1"/>
      <selection pane="bottomLeft" activeCell="A9" sqref="A9"/>
      <selection pane="bottomRight" sqref="A1:B3"/>
    </sheetView>
  </sheetViews>
  <sheetFormatPr baseColWidth="10" defaultColWidth="0" defaultRowHeight="12.75" customHeight="1" x14ac:dyDescent="0.25"/>
  <cols>
    <col min="1" max="1" width="16.28515625" style="152" bestFit="1" customWidth="1"/>
    <col min="2" max="2" width="18.7109375" style="152" bestFit="1" customWidth="1"/>
    <col min="3" max="3" width="33" style="153" customWidth="1"/>
    <col min="4" max="4" width="16.42578125" style="152" customWidth="1"/>
    <col min="5" max="5" width="12.42578125" style="153" customWidth="1"/>
    <col min="6" max="6" width="25" style="153" customWidth="1"/>
    <col min="7" max="7" width="3.7109375" style="153" customWidth="1"/>
    <col min="8" max="8" width="7.42578125" style="153" customWidth="1"/>
    <col min="9" max="9" width="14" style="153" customWidth="1"/>
    <col min="10" max="10" width="16.7109375" style="153" customWidth="1"/>
    <col min="11" max="14" width="12.42578125" style="153" customWidth="1"/>
    <col min="15" max="15" width="3.7109375" style="153" customWidth="1"/>
    <col min="16" max="16" width="4.7109375" style="152" customWidth="1"/>
    <col min="17" max="17" width="6.42578125" style="152" customWidth="1"/>
    <col min="18" max="18" width="5.5703125" style="152" customWidth="1"/>
    <col min="19" max="19" width="16.5703125" style="152" customWidth="1"/>
    <col min="20" max="22" width="12" style="152" customWidth="1"/>
    <col min="23" max="23" width="15.7109375" style="152" customWidth="1"/>
    <col min="24" max="24" width="11.42578125" style="152" customWidth="1"/>
    <col min="25" max="28" width="11.42578125" style="152" hidden="1" customWidth="1"/>
    <col min="29" max="29" width="5.42578125" style="152" hidden="1" customWidth="1"/>
    <col min="30" max="30" width="26.7109375" style="152" hidden="1" customWidth="1"/>
    <col min="31" max="35" width="22.7109375" style="153" hidden="1" customWidth="1"/>
    <col min="36" max="36" width="23.42578125" style="152" hidden="1" customWidth="1"/>
    <col min="37" max="264" width="11.42578125" style="152" hidden="1" customWidth="1"/>
    <col min="265" max="265" width="12.42578125" style="152" hidden="1" customWidth="1"/>
    <col min="266" max="266" width="47" style="152" hidden="1" customWidth="1"/>
    <col min="267" max="267" width="35" style="152" hidden="1" customWidth="1"/>
    <col min="268" max="276" width="14.42578125" style="152" hidden="1" customWidth="1"/>
    <col min="277" max="16384" width="14.42578125" style="152" hidden="1"/>
  </cols>
  <sheetData>
    <row r="1" spans="1:37" ht="29.25" customHeight="1" x14ac:dyDescent="0.25">
      <c r="A1" s="467"/>
      <c r="B1" s="468"/>
      <c r="C1" s="476" t="s">
        <v>1172</v>
      </c>
      <c r="D1" s="477"/>
      <c r="E1" s="477"/>
      <c r="F1" s="477"/>
      <c r="G1" s="477"/>
      <c r="H1" s="477"/>
      <c r="I1" s="477"/>
      <c r="J1" s="477"/>
      <c r="K1" s="477"/>
      <c r="L1" s="477"/>
      <c r="M1" s="477"/>
      <c r="N1" s="477"/>
      <c r="O1" s="477"/>
      <c r="P1" s="477"/>
      <c r="Q1" s="477"/>
      <c r="R1" s="477"/>
      <c r="S1" s="477"/>
      <c r="T1" s="478"/>
      <c r="U1" s="473" t="s">
        <v>1181</v>
      </c>
      <c r="V1" s="474"/>
      <c r="W1" s="475"/>
    </row>
    <row r="2" spans="1:37" ht="29.25" customHeight="1" x14ac:dyDescent="0.25">
      <c r="A2" s="469"/>
      <c r="B2" s="470"/>
      <c r="C2" s="418"/>
      <c r="D2" s="419"/>
      <c r="E2" s="419"/>
      <c r="F2" s="419"/>
      <c r="G2" s="419"/>
      <c r="H2" s="419"/>
      <c r="I2" s="419"/>
      <c r="J2" s="419"/>
      <c r="K2" s="419"/>
      <c r="L2" s="419"/>
      <c r="M2" s="419"/>
      <c r="N2" s="419"/>
      <c r="O2" s="419"/>
      <c r="P2" s="419"/>
      <c r="Q2" s="419"/>
      <c r="R2" s="419"/>
      <c r="S2" s="419"/>
      <c r="T2" s="420"/>
      <c r="U2" s="473" t="s">
        <v>1182</v>
      </c>
      <c r="V2" s="474"/>
      <c r="W2" s="475"/>
    </row>
    <row r="3" spans="1:37" ht="29.25" customHeight="1" x14ac:dyDescent="0.25">
      <c r="A3" s="471"/>
      <c r="B3" s="472"/>
      <c r="C3" s="421"/>
      <c r="D3" s="422"/>
      <c r="E3" s="422"/>
      <c r="F3" s="422"/>
      <c r="G3" s="422"/>
      <c r="H3" s="422"/>
      <c r="I3" s="422"/>
      <c r="J3" s="422"/>
      <c r="K3" s="422"/>
      <c r="L3" s="422"/>
      <c r="M3" s="422"/>
      <c r="N3" s="422"/>
      <c r="O3" s="422"/>
      <c r="P3" s="422"/>
      <c r="Q3" s="422"/>
      <c r="R3" s="422"/>
      <c r="S3" s="422"/>
      <c r="T3" s="423"/>
      <c r="U3" s="473" t="s">
        <v>1183</v>
      </c>
      <c r="V3" s="474"/>
      <c r="W3" s="475"/>
    </row>
    <row r="4" spans="1:37" s="154" customFormat="1" ht="24" customHeight="1" x14ac:dyDescent="0.2">
      <c r="A4" s="445"/>
      <c r="B4" s="445"/>
      <c r="C4" s="445"/>
      <c r="D4" s="445"/>
      <c r="E4" s="445"/>
      <c r="F4" s="445"/>
      <c r="G4" s="445"/>
      <c r="H4" s="445"/>
      <c r="I4" s="445"/>
      <c r="J4" s="445"/>
      <c r="K4" s="445"/>
      <c r="L4" s="445"/>
      <c r="M4" s="445"/>
      <c r="N4" s="445"/>
      <c r="O4" s="445"/>
      <c r="P4" s="445"/>
      <c r="Q4" s="445"/>
      <c r="R4" s="445"/>
      <c r="S4" s="445"/>
      <c r="T4" s="445"/>
      <c r="U4" s="445"/>
      <c r="V4" s="445"/>
      <c r="W4" s="445"/>
      <c r="AE4" s="155"/>
      <c r="AF4" s="155"/>
      <c r="AG4" s="155"/>
      <c r="AH4" s="155"/>
      <c r="AI4" s="155"/>
    </row>
    <row r="5" spans="1:37" s="154" customFormat="1" ht="36" customHeight="1" x14ac:dyDescent="0.2">
      <c r="A5" s="329" t="s">
        <v>92</v>
      </c>
      <c r="B5" s="395" t="s">
        <v>1171</v>
      </c>
      <c r="C5" s="396"/>
      <c r="D5" s="396"/>
      <c r="E5" s="396"/>
      <c r="F5" s="396"/>
      <c r="G5" s="396"/>
      <c r="H5" s="396"/>
      <c r="I5" s="396"/>
      <c r="J5" s="396"/>
      <c r="K5" s="396"/>
      <c r="L5" s="396"/>
      <c r="M5" s="396"/>
      <c r="N5" s="396"/>
      <c r="O5" s="396"/>
      <c r="P5" s="396"/>
      <c r="Q5" s="396"/>
      <c r="R5" s="397"/>
      <c r="S5" s="329" t="s">
        <v>93</v>
      </c>
      <c r="T5" s="453" t="s">
        <v>94</v>
      </c>
      <c r="U5" s="454"/>
      <c r="V5" s="454"/>
      <c r="W5" s="455"/>
      <c r="AE5" s="155"/>
      <c r="AF5" s="155"/>
      <c r="AG5" s="155"/>
      <c r="AH5" s="155"/>
      <c r="AI5" s="155"/>
    </row>
    <row r="6" spans="1:37" s="154" customFormat="1" ht="51.75" customHeight="1" x14ac:dyDescent="0.2">
      <c r="A6" s="329" t="s">
        <v>95</v>
      </c>
      <c r="B6" s="395" t="s">
        <v>96</v>
      </c>
      <c r="C6" s="396"/>
      <c r="D6" s="396"/>
      <c r="E6" s="396"/>
      <c r="F6" s="396"/>
      <c r="G6" s="396"/>
      <c r="H6" s="396"/>
      <c r="I6" s="396"/>
      <c r="J6" s="396"/>
      <c r="K6" s="396"/>
      <c r="L6" s="396"/>
      <c r="M6" s="396"/>
      <c r="N6" s="396"/>
      <c r="O6" s="396"/>
      <c r="P6" s="396"/>
      <c r="Q6" s="396"/>
      <c r="R6" s="397"/>
      <c r="S6" s="329" t="s">
        <v>904</v>
      </c>
      <c r="T6" s="453" t="s">
        <v>1178</v>
      </c>
      <c r="U6" s="454"/>
      <c r="V6" s="454"/>
      <c r="W6" s="455"/>
      <c r="AE6" s="155"/>
      <c r="AF6" s="155"/>
      <c r="AG6" s="155"/>
      <c r="AH6" s="155"/>
      <c r="AI6" s="155"/>
    </row>
    <row r="7" spans="1:37" s="154" customFormat="1" ht="15" customHeight="1" x14ac:dyDescent="0.25">
      <c r="A7" s="51"/>
      <c r="B7" s="51"/>
      <c r="C7" s="446"/>
      <c r="D7" s="447"/>
      <c r="E7" s="447"/>
      <c r="AE7" s="155"/>
      <c r="AF7" s="155"/>
      <c r="AG7" s="155"/>
      <c r="AH7" s="155"/>
      <c r="AI7" s="155"/>
    </row>
    <row r="8" spans="1:37" s="154" customFormat="1" ht="15.75" customHeight="1" thickBot="1" x14ac:dyDescent="0.3">
      <c r="A8" s="51"/>
      <c r="B8" s="51"/>
      <c r="C8" s="446"/>
      <c r="D8" s="447"/>
      <c r="E8" s="447"/>
      <c r="AE8" s="155"/>
      <c r="AF8" s="155"/>
      <c r="AG8" s="155"/>
      <c r="AH8" s="155"/>
      <c r="AI8" s="155"/>
    </row>
    <row r="9" spans="1:37" s="154" customFormat="1" ht="15.75" customHeight="1" thickBot="1" x14ac:dyDescent="0.3">
      <c r="A9" s="51"/>
      <c r="B9" s="51"/>
      <c r="C9" s="107"/>
      <c r="D9" s="107"/>
      <c r="E9" s="157"/>
      <c r="H9" s="456" t="s">
        <v>555</v>
      </c>
      <c r="I9" s="457"/>
      <c r="J9" s="457"/>
      <c r="K9" s="457"/>
      <c r="L9" s="457"/>
      <c r="M9" s="457"/>
      <c r="N9" s="458"/>
      <c r="P9" s="158"/>
      <c r="Q9" s="450" t="s">
        <v>516</v>
      </c>
      <c r="R9" s="451"/>
      <c r="S9" s="451"/>
      <c r="T9" s="451"/>
      <c r="U9" s="451"/>
      <c r="V9" s="451"/>
      <c r="W9" s="452"/>
      <c r="AE9" s="155"/>
      <c r="AF9" s="155"/>
      <c r="AG9" s="155"/>
      <c r="AH9" s="155"/>
      <c r="AI9" s="155"/>
    </row>
    <row r="10" spans="1:37" ht="12.75" customHeight="1" x14ac:dyDescent="0.25">
      <c r="A10" s="169"/>
      <c r="B10" s="169"/>
      <c r="C10" s="169"/>
      <c r="D10" s="459" t="s">
        <v>556</v>
      </c>
      <c r="E10" s="460"/>
      <c r="F10" s="461"/>
      <c r="G10" s="160"/>
      <c r="H10" s="161"/>
      <c r="I10" s="162"/>
      <c r="J10" s="465" t="s">
        <v>428</v>
      </c>
      <c r="K10" s="360"/>
      <c r="L10" s="360"/>
      <c r="M10" s="360"/>
      <c r="N10" s="466"/>
      <c r="O10" s="160"/>
      <c r="P10" s="163"/>
      <c r="Q10" s="172"/>
      <c r="R10" s="172"/>
      <c r="S10" s="164">
        <v>0.2</v>
      </c>
      <c r="T10" s="164">
        <v>0.4</v>
      </c>
      <c r="U10" s="164">
        <v>0.6</v>
      </c>
      <c r="V10" s="164">
        <v>0.8</v>
      </c>
      <c r="W10" s="165">
        <v>1</v>
      </c>
      <c r="X10" s="166"/>
      <c r="Y10" s="166"/>
      <c r="Z10" s="166"/>
      <c r="AA10" s="166"/>
      <c r="AB10" s="166"/>
      <c r="AC10" s="166"/>
      <c r="AD10" s="166"/>
    </row>
    <row r="11" spans="1:37" ht="47.25" customHeight="1" x14ac:dyDescent="0.2">
      <c r="A11" s="167" t="s">
        <v>557</v>
      </c>
      <c r="B11" s="276" t="s">
        <v>558</v>
      </c>
      <c r="C11" s="168" t="s">
        <v>559</v>
      </c>
      <c r="D11" s="279" t="s">
        <v>515</v>
      </c>
      <c r="E11" s="279" t="s">
        <v>516</v>
      </c>
      <c r="F11" s="279" t="s">
        <v>69</v>
      </c>
      <c r="G11" s="160"/>
      <c r="H11" s="163"/>
      <c r="I11" s="169"/>
      <c r="J11" s="170" t="s">
        <v>533</v>
      </c>
      <c r="K11" s="170" t="s">
        <v>539</v>
      </c>
      <c r="L11" s="170" t="s">
        <v>545</v>
      </c>
      <c r="M11" s="170" t="s">
        <v>548</v>
      </c>
      <c r="N11" s="171" t="s">
        <v>551</v>
      </c>
      <c r="O11" s="160"/>
      <c r="P11" s="163"/>
      <c r="Q11" s="163"/>
      <c r="R11" s="300"/>
      <c r="S11" s="173" t="s">
        <v>533</v>
      </c>
      <c r="T11" s="173" t="s">
        <v>539</v>
      </c>
      <c r="U11" s="173" t="s">
        <v>545</v>
      </c>
      <c r="V11" s="173" t="s">
        <v>548</v>
      </c>
      <c r="W11" s="174" t="s">
        <v>551</v>
      </c>
      <c r="Z11" s="166"/>
      <c r="AA11" s="166"/>
      <c r="AB11" s="175"/>
      <c r="AC11" s="175"/>
      <c r="AD11" s="175"/>
      <c r="AE11" s="175"/>
      <c r="AF11" s="175"/>
      <c r="AG11" s="175"/>
      <c r="AH11" s="175"/>
      <c r="AI11" s="175"/>
      <c r="AJ11" s="175"/>
      <c r="AK11" s="175"/>
    </row>
    <row r="12" spans="1:37" ht="93" customHeight="1" x14ac:dyDescent="0.2">
      <c r="A12" s="176" t="s">
        <v>107</v>
      </c>
      <c r="B12" s="280" t="s">
        <v>108</v>
      </c>
      <c r="C12" s="177" t="s">
        <v>115</v>
      </c>
      <c r="D12" s="259" t="str">
        <f>'3 PROBABIL E IMPACTO INHERENTE'!G11</f>
        <v>Baja</v>
      </c>
      <c r="E12" s="260" t="str">
        <f>'3 PROBABIL E IMPACTO INHERENTE'!O11</f>
        <v>Menor</v>
      </c>
      <c r="F12" s="262" t="str">
        <f t="shared" ref="F12:F56" si="0">IF(OR(D12="",E12=""),"",INDEX($S$12:$W$16,MATCH(D12,$R$12:$R$16,0),MATCH(E12,$S$11:$W$11,0)))</f>
        <v>Moderado</v>
      </c>
      <c r="G12" s="179"/>
      <c r="H12" s="462" t="s">
        <v>409</v>
      </c>
      <c r="I12" s="170" t="s">
        <v>549</v>
      </c>
      <c r="J12" s="180" t="s">
        <v>560</v>
      </c>
      <c r="K12" s="180" t="s">
        <v>560</v>
      </c>
      <c r="L12" s="180" t="s">
        <v>560</v>
      </c>
      <c r="M12" s="180" t="s">
        <v>560</v>
      </c>
      <c r="N12" s="181" t="s">
        <v>561</v>
      </c>
      <c r="O12" s="179"/>
      <c r="P12" s="448" t="s">
        <v>409</v>
      </c>
      <c r="Q12" s="182">
        <v>1</v>
      </c>
      <c r="R12" s="173" t="s">
        <v>549</v>
      </c>
      <c r="S12" s="180" t="s">
        <v>560</v>
      </c>
      <c r="T12" s="180" t="s">
        <v>560</v>
      </c>
      <c r="U12" s="180" t="s">
        <v>560</v>
      </c>
      <c r="V12" s="180" t="s">
        <v>560</v>
      </c>
      <c r="W12" s="181" t="s">
        <v>561</v>
      </c>
      <c r="Z12" s="166"/>
      <c r="AA12" s="166"/>
      <c r="AB12" s="175"/>
      <c r="AC12" s="175"/>
      <c r="AD12" s="175"/>
      <c r="AE12" s="183"/>
      <c r="AF12" s="183"/>
      <c r="AG12" s="183"/>
      <c r="AH12" s="183"/>
      <c r="AI12" s="183"/>
      <c r="AJ12" s="175"/>
      <c r="AK12" s="175"/>
    </row>
    <row r="13" spans="1:37" ht="93" customHeight="1" x14ac:dyDescent="0.2">
      <c r="A13" s="176" t="s">
        <v>117</v>
      </c>
      <c r="B13" s="280" t="s">
        <v>108</v>
      </c>
      <c r="C13" s="177" t="s">
        <v>124</v>
      </c>
      <c r="D13" s="259" t="str">
        <f>'3 PROBABIL E IMPACTO INHERENTE'!G12</f>
        <v>Baja</v>
      </c>
      <c r="E13" s="259" t="str">
        <f>'3 PROBABIL E IMPACTO INHERENTE'!O12</f>
        <v>Menor</v>
      </c>
      <c r="F13" s="262" t="str">
        <f t="shared" si="0"/>
        <v>Moderado</v>
      </c>
      <c r="G13" s="179"/>
      <c r="H13" s="463"/>
      <c r="I13" s="170" t="s">
        <v>546</v>
      </c>
      <c r="J13" s="184" t="s">
        <v>545</v>
      </c>
      <c r="K13" s="184" t="s">
        <v>545</v>
      </c>
      <c r="L13" s="180" t="s">
        <v>560</v>
      </c>
      <c r="M13" s="180" t="s">
        <v>560</v>
      </c>
      <c r="N13" s="181" t="s">
        <v>561</v>
      </c>
      <c r="O13" s="179"/>
      <c r="P13" s="449"/>
      <c r="Q13" s="182">
        <v>0.8</v>
      </c>
      <c r="R13" s="173" t="s">
        <v>546</v>
      </c>
      <c r="S13" s="184" t="s">
        <v>545</v>
      </c>
      <c r="T13" s="184" t="s">
        <v>545</v>
      </c>
      <c r="U13" s="180" t="s">
        <v>560</v>
      </c>
      <c r="V13" s="180" t="s">
        <v>560</v>
      </c>
      <c r="W13" s="181" t="s">
        <v>561</v>
      </c>
      <c r="Z13" s="166"/>
      <c r="AA13" s="166"/>
      <c r="AB13" s="175"/>
      <c r="AC13" s="185"/>
      <c r="AD13" s="186"/>
      <c r="AE13" s="183"/>
      <c r="AF13" s="183"/>
      <c r="AG13" s="183"/>
      <c r="AH13" s="183"/>
      <c r="AI13" s="183"/>
      <c r="AJ13" s="175"/>
      <c r="AK13" s="175"/>
    </row>
    <row r="14" spans="1:37" ht="93" customHeight="1" x14ac:dyDescent="0.2">
      <c r="A14" s="176" t="s">
        <v>126</v>
      </c>
      <c r="B14" s="280" t="s">
        <v>108</v>
      </c>
      <c r="C14" s="177" t="s">
        <v>132</v>
      </c>
      <c r="D14" s="260" t="str">
        <f>'3 PROBABIL E IMPACTO INHERENTE'!G13</f>
        <v>Baja</v>
      </c>
      <c r="E14" s="261" t="str">
        <f>'3 PROBABIL E IMPACTO INHERENTE'!O13</f>
        <v>Menor</v>
      </c>
      <c r="F14" s="262" t="str">
        <f t="shared" si="0"/>
        <v>Moderado</v>
      </c>
      <c r="G14" s="179"/>
      <c r="H14" s="463"/>
      <c r="I14" s="170" t="s">
        <v>543</v>
      </c>
      <c r="J14" s="184" t="s">
        <v>545</v>
      </c>
      <c r="K14" s="184" t="s">
        <v>545</v>
      </c>
      <c r="L14" s="184" t="s">
        <v>545</v>
      </c>
      <c r="M14" s="180" t="s">
        <v>560</v>
      </c>
      <c r="N14" s="181" t="s">
        <v>561</v>
      </c>
      <c r="O14" s="179"/>
      <c r="P14" s="449"/>
      <c r="Q14" s="182">
        <v>0.6</v>
      </c>
      <c r="R14" s="173" t="s">
        <v>543</v>
      </c>
      <c r="S14" s="184" t="s">
        <v>545</v>
      </c>
      <c r="T14" s="184" t="s">
        <v>545</v>
      </c>
      <c r="U14" s="184" t="s">
        <v>545</v>
      </c>
      <c r="V14" s="180" t="s">
        <v>560</v>
      </c>
      <c r="W14" s="181" t="s">
        <v>561</v>
      </c>
      <c r="Z14" s="166"/>
      <c r="AA14" s="166"/>
      <c r="AB14" s="175"/>
      <c r="AC14" s="185"/>
      <c r="AD14" s="186"/>
      <c r="AE14" s="183"/>
      <c r="AF14" s="183"/>
      <c r="AG14" s="183"/>
      <c r="AH14" s="183"/>
      <c r="AI14" s="187"/>
      <c r="AJ14" s="175"/>
      <c r="AK14" s="175"/>
    </row>
    <row r="15" spans="1:37" ht="93" customHeight="1" x14ac:dyDescent="0.2">
      <c r="A15" s="176" t="s">
        <v>134</v>
      </c>
      <c r="B15" s="280" t="s">
        <v>135</v>
      </c>
      <c r="C15" s="177" t="s">
        <v>139</v>
      </c>
      <c r="D15" s="259" t="str">
        <f>'3 PROBABIL E IMPACTO INHERENTE'!G14</f>
        <v>Media</v>
      </c>
      <c r="E15" s="259" t="str">
        <f>'3 PROBABIL E IMPACTO INHERENTE'!O14</f>
        <v>Menor</v>
      </c>
      <c r="F15" s="262" t="str">
        <f t="shared" si="0"/>
        <v>Moderado</v>
      </c>
      <c r="G15" s="179"/>
      <c r="H15" s="463"/>
      <c r="I15" s="170" t="s">
        <v>537</v>
      </c>
      <c r="J15" s="188" t="s">
        <v>562</v>
      </c>
      <c r="K15" s="184" t="s">
        <v>545</v>
      </c>
      <c r="L15" s="184" t="s">
        <v>545</v>
      </c>
      <c r="M15" s="180" t="s">
        <v>560</v>
      </c>
      <c r="N15" s="181" t="s">
        <v>561</v>
      </c>
      <c r="O15" s="179"/>
      <c r="P15" s="449"/>
      <c r="Q15" s="182">
        <v>0.4</v>
      </c>
      <c r="R15" s="173" t="s">
        <v>537</v>
      </c>
      <c r="S15" s="188" t="s">
        <v>562</v>
      </c>
      <c r="T15" s="184" t="s">
        <v>545</v>
      </c>
      <c r="U15" s="184" t="s">
        <v>545</v>
      </c>
      <c r="V15" s="180" t="s">
        <v>560</v>
      </c>
      <c r="W15" s="181" t="s">
        <v>561</v>
      </c>
      <c r="Z15" s="166"/>
      <c r="AA15" s="166"/>
      <c r="AB15" s="175"/>
      <c r="AC15" s="185"/>
      <c r="AD15" s="186"/>
      <c r="AE15" s="183"/>
      <c r="AF15" s="183"/>
      <c r="AG15" s="183"/>
      <c r="AH15" s="187"/>
      <c r="AI15" s="183"/>
      <c r="AJ15" s="175"/>
      <c r="AK15" s="175"/>
    </row>
    <row r="16" spans="1:37" ht="93" customHeight="1" x14ac:dyDescent="0.2">
      <c r="A16" s="176" t="s">
        <v>141</v>
      </c>
      <c r="B16" s="280" t="s">
        <v>135</v>
      </c>
      <c r="C16" s="177" t="s">
        <v>145</v>
      </c>
      <c r="D16" s="259" t="str">
        <f>'3 PROBABIL E IMPACTO INHERENTE'!G15</f>
        <v>Media</v>
      </c>
      <c r="E16" s="260" t="str">
        <f>'3 PROBABIL E IMPACTO INHERENTE'!O15</f>
        <v>Menor</v>
      </c>
      <c r="F16" s="262" t="str">
        <f t="shared" si="0"/>
        <v>Moderado</v>
      </c>
      <c r="G16" s="179"/>
      <c r="H16" s="464"/>
      <c r="I16" s="189" t="s">
        <v>531</v>
      </c>
      <c r="J16" s="190" t="s">
        <v>562</v>
      </c>
      <c r="K16" s="190" t="s">
        <v>562</v>
      </c>
      <c r="L16" s="191" t="s">
        <v>545</v>
      </c>
      <c r="M16" s="192" t="s">
        <v>560</v>
      </c>
      <c r="N16" s="193" t="s">
        <v>561</v>
      </c>
      <c r="O16" s="179"/>
      <c r="P16" s="372"/>
      <c r="Q16" s="194">
        <v>0.2</v>
      </c>
      <c r="R16" s="195" t="s">
        <v>531</v>
      </c>
      <c r="S16" s="190" t="s">
        <v>562</v>
      </c>
      <c r="T16" s="190" t="s">
        <v>562</v>
      </c>
      <c r="U16" s="191" t="s">
        <v>545</v>
      </c>
      <c r="V16" s="192" t="s">
        <v>560</v>
      </c>
      <c r="W16" s="193" t="s">
        <v>561</v>
      </c>
      <c r="Z16" s="166"/>
      <c r="AA16" s="166"/>
      <c r="AB16" s="175"/>
      <c r="AC16" s="185"/>
      <c r="AD16" s="186"/>
      <c r="AE16" s="183"/>
      <c r="AF16" s="183"/>
      <c r="AG16" s="183"/>
      <c r="AH16" s="196"/>
      <c r="AI16" s="183"/>
      <c r="AJ16" s="175"/>
      <c r="AK16" s="175"/>
    </row>
    <row r="17" spans="1:37" ht="93" customHeight="1" x14ac:dyDescent="0.25">
      <c r="A17" s="176" t="s">
        <v>147</v>
      </c>
      <c r="B17" s="280" t="s">
        <v>135</v>
      </c>
      <c r="C17" s="177" t="s">
        <v>154</v>
      </c>
      <c r="D17" s="260" t="str">
        <f>'3 PROBABIL E IMPACTO INHERENTE'!G16</f>
        <v>Baja</v>
      </c>
      <c r="E17" s="259" t="str">
        <f>'3 PROBABIL E IMPACTO INHERENTE'!O16</f>
        <v>Menor</v>
      </c>
      <c r="F17" s="262" t="str">
        <f t="shared" si="0"/>
        <v>Moderado</v>
      </c>
    </row>
    <row r="18" spans="1:37" ht="93" customHeight="1" x14ac:dyDescent="0.25">
      <c r="A18" s="176" t="s">
        <v>156</v>
      </c>
      <c r="B18" s="280" t="s">
        <v>157</v>
      </c>
      <c r="C18" s="177" t="s">
        <v>162</v>
      </c>
      <c r="D18" s="259" t="str">
        <f>'3 PROBABIL E IMPACTO INHERENTE'!G17</f>
        <v>Baja</v>
      </c>
      <c r="E18" s="261" t="str">
        <f>'3 PROBABIL E IMPACTO INHERENTE'!O17</f>
        <v>Menor</v>
      </c>
      <c r="F18" s="262" t="str">
        <f t="shared" si="0"/>
        <v>Moderado</v>
      </c>
    </row>
    <row r="19" spans="1:37" ht="93" customHeight="1" x14ac:dyDescent="0.2">
      <c r="A19" s="176" t="s">
        <v>164</v>
      </c>
      <c r="B19" s="280" t="s">
        <v>157</v>
      </c>
      <c r="C19" s="177" t="s">
        <v>168</v>
      </c>
      <c r="D19" s="259" t="str">
        <f>'3 PROBABIL E IMPACTO INHERENTE'!G18</f>
        <v>Baja</v>
      </c>
      <c r="E19" s="260" t="str">
        <f>'3 PROBABIL E IMPACTO INHERENTE'!O18</f>
        <v>Menor</v>
      </c>
      <c r="F19" s="262" t="str">
        <f t="shared" si="0"/>
        <v>Moderado</v>
      </c>
      <c r="G19" s="179"/>
      <c r="H19" s="179"/>
      <c r="I19" s="179"/>
      <c r="J19" s="179"/>
      <c r="K19" s="179"/>
      <c r="L19" s="179"/>
      <c r="M19" s="179"/>
      <c r="N19" s="179"/>
      <c r="O19" s="179"/>
      <c r="Z19" s="166"/>
      <c r="AA19" s="166"/>
      <c r="AB19" s="175"/>
      <c r="AC19" s="185"/>
      <c r="AD19" s="186"/>
      <c r="AE19" s="183"/>
      <c r="AF19" s="183"/>
      <c r="AG19" s="183"/>
      <c r="AH19" s="183"/>
      <c r="AI19" s="183"/>
      <c r="AJ19" s="175"/>
      <c r="AK19" s="175"/>
    </row>
    <row r="20" spans="1:37" ht="93" customHeight="1" x14ac:dyDescent="0.2">
      <c r="A20" s="176" t="s">
        <v>170</v>
      </c>
      <c r="B20" s="280" t="s">
        <v>157</v>
      </c>
      <c r="C20" s="177" t="s">
        <v>173</v>
      </c>
      <c r="D20" s="259" t="str">
        <f>'3 PROBABIL E IMPACTO INHERENTE'!G19</f>
        <v>Baja</v>
      </c>
      <c r="E20" s="259" t="str">
        <f>'3 PROBABIL E IMPACTO INHERENTE'!O19</f>
        <v>Menor</v>
      </c>
      <c r="F20" s="262" t="str">
        <f t="shared" si="0"/>
        <v>Moderado</v>
      </c>
      <c r="G20" s="179"/>
      <c r="H20" s="179"/>
      <c r="I20" s="179"/>
      <c r="J20" s="179"/>
      <c r="K20" s="179"/>
      <c r="L20" s="179"/>
      <c r="M20" s="179"/>
      <c r="N20" s="179"/>
      <c r="O20" s="179"/>
      <c r="S20" s="279" t="s">
        <v>563</v>
      </c>
      <c r="U20" s="166"/>
      <c r="V20" s="166"/>
      <c r="W20" s="166"/>
      <c r="X20" s="166"/>
      <c r="Y20" s="166"/>
      <c r="Z20" s="166"/>
      <c r="AA20" s="166"/>
      <c r="AB20" s="175"/>
      <c r="AC20" s="185"/>
      <c r="AD20" s="175"/>
      <c r="AE20" s="186"/>
      <c r="AF20" s="186"/>
      <c r="AG20" s="186"/>
      <c r="AH20" s="186"/>
      <c r="AI20" s="186"/>
      <c r="AJ20" s="175"/>
      <c r="AK20" s="175"/>
    </row>
    <row r="21" spans="1:37" ht="93" customHeight="1" x14ac:dyDescent="0.2">
      <c r="A21" s="176" t="s">
        <v>175</v>
      </c>
      <c r="B21" s="280" t="s">
        <v>157</v>
      </c>
      <c r="C21" s="177" t="s">
        <v>179</v>
      </c>
      <c r="D21" s="260" t="str">
        <f>'3 PROBABIL E IMPACTO INHERENTE'!G20</f>
        <v>Baja</v>
      </c>
      <c r="E21" s="261" t="str">
        <f>'3 PROBABIL E IMPACTO INHERENTE'!O20</f>
        <v>Moderado</v>
      </c>
      <c r="F21" s="262" t="str">
        <f t="shared" si="0"/>
        <v>Moderado</v>
      </c>
      <c r="G21" s="179"/>
      <c r="H21" s="179"/>
      <c r="I21" s="179"/>
      <c r="J21" s="179"/>
      <c r="K21" s="179"/>
      <c r="L21" s="179"/>
      <c r="M21" s="179"/>
      <c r="N21" s="179"/>
      <c r="O21" s="179"/>
      <c r="S21" s="197" t="s">
        <v>561</v>
      </c>
      <c r="U21" s="166"/>
      <c r="V21" s="166"/>
      <c r="W21" s="166"/>
      <c r="X21" s="166"/>
      <c r="Y21" s="166"/>
      <c r="Z21" s="166"/>
      <c r="AA21" s="166"/>
      <c r="AB21" s="175"/>
      <c r="AC21" s="175"/>
      <c r="AD21" s="175"/>
      <c r="AE21" s="183"/>
      <c r="AF21" s="183"/>
      <c r="AG21" s="183"/>
      <c r="AH21" s="183"/>
      <c r="AI21" s="183"/>
      <c r="AJ21" s="175"/>
      <c r="AK21" s="175"/>
    </row>
    <row r="22" spans="1:37" ht="93" customHeight="1" x14ac:dyDescent="0.2">
      <c r="A22" s="176" t="s">
        <v>181</v>
      </c>
      <c r="B22" s="280" t="s">
        <v>182</v>
      </c>
      <c r="C22" s="125" t="s">
        <v>750</v>
      </c>
      <c r="D22" s="260" t="str">
        <f>'3 PROBABIL E IMPACTO INHERENTE'!G21</f>
        <v>Baja</v>
      </c>
      <c r="E22" s="259" t="str">
        <f>'3 PROBABIL E IMPACTO INHERENTE'!O21</f>
        <v>Menor</v>
      </c>
      <c r="F22" s="262" t="str">
        <f t="shared" si="0"/>
        <v>Moderado</v>
      </c>
      <c r="G22" s="179"/>
      <c r="H22" s="179"/>
      <c r="I22" s="179"/>
      <c r="J22" s="179"/>
      <c r="K22" s="179"/>
      <c r="L22" s="179"/>
      <c r="M22" s="179"/>
      <c r="N22" s="179"/>
      <c r="O22" s="179"/>
      <c r="S22" s="180" t="s">
        <v>560</v>
      </c>
      <c r="T22" s="166"/>
      <c r="U22" s="166"/>
      <c r="V22" s="166"/>
      <c r="W22" s="166"/>
      <c r="X22" s="166"/>
      <c r="Y22" s="166"/>
      <c r="Z22" s="166"/>
      <c r="AA22" s="166"/>
      <c r="AB22" s="175"/>
      <c r="AC22" s="175"/>
      <c r="AD22" s="175"/>
      <c r="AE22" s="183"/>
      <c r="AF22" s="183"/>
      <c r="AG22" s="183"/>
      <c r="AH22" s="183"/>
      <c r="AI22" s="183"/>
      <c r="AJ22" s="175"/>
      <c r="AK22" s="175"/>
    </row>
    <row r="23" spans="1:37" ht="93" customHeight="1" x14ac:dyDescent="0.2">
      <c r="A23" s="176" t="s">
        <v>185</v>
      </c>
      <c r="B23" s="280" t="s">
        <v>182</v>
      </c>
      <c r="C23" s="177" t="s">
        <v>189</v>
      </c>
      <c r="D23" s="260" t="str">
        <f>'3 PROBABIL E IMPACTO INHERENTE'!G22</f>
        <v>Baja</v>
      </c>
      <c r="E23" s="260" t="str">
        <f>'3 PROBABIL E IMPACTO INHERENTE'!O22</f>
        <v>Moderado</v>
      </c>
      <c r="F23" s="262" t="str">
        <f t="shared" si="0"/>
        <v>Moderado</v>
      </c>
      <c r="G23" s="179"/>
      <c r="H23" s="179"/>
      <c r="I23" s="179"/>
      <c r="J23" s="179"/>
      <c r="K23" s="179"/>
      <c r="L23" s="179"/>
      <c r="M23" s="179"/>
      <c r="N23" s="179"/>
      <c r="O23" s="179"/>
      <c r="R23" s="198"/>
      <c r="S23" s="184" t="s">
        <v>545</v>
      </c>
      <c r="T23" s="198"/>
      <c r="U23" s="198"/>
      <c r="V23" s="198"/>
      <c r="W23" s="198"/>
      <c r="X23" s="198"/>
      <c r="Y23" s="198"/>
      <c r="Z23" s="198"/>
      <c r="AA23" s="198"/>
      <c r="AB23" s="175"/>
      <c r="AC23" s="175"/>
      <c r="AD23" s="199"/>
      <c r="AE23" s="199"/>
      <c r="AF23" s="199"/>
      <c r="AG23" s="199"/>
      <c r="AH23" s="199"/>
      <c r="AI23" s="199"/>
      <c r="AJ23" s="175"/>
      <c r="AK23" s="175"/>
    </row>
    <row r="24" spans="1:37" ht="93" customHeight="1" x14ac:dyDescent="0.2">
      <c r="A24" s="176" t="s">
        <v>191</v>
      </c>
      <c r="B24" s="280" t="s">
        <v>182</v>
      </c>
      <c r="C24" s="177" t="s">
        <v>195</v>
      </c>
      <c r="D24" s="260" t="str">
        <f>'3 PROBABIL E IMPACTO INHERENTE'!G23</f>
        <v>Media</v>
      </c>
      <c r="E24" s="260" t="str">
        <f>'3 PROBABIL E IMPACTO INHERENTE'!O23</f>
        <v>Menor</v>
      </c>
      <c r="F24" s="262" t="str">
        <f t="shared" si="0"/>
        <v>Moderado</v>
      </c>
      <c r="G24" s="179"/>
      <c r="H24" s="179"/>
      <c r="I24" s="179"/>
      <c r="J24" s="179"/>
      <c r="K24" s="179"/>
      <c r="L24" s="179"/>
      <c r="M24" s="179"/>
      <c r="N24" s="179"/>
      <c r="O24" s="179"/>
      <c r="R24" s="198"/>
      <c r="S24" s="188" t="s">
        <v>562</v>
      </c>
      <c r="Z24" s="198"/>
      <c r="AA24" s="198"/>
      <c r="AB24" s="175"/>
      <c r="AC24" s="175"/>
      <c r="AD24" s="175"/>
      <c r="AE24" s="183"/>
      <c r="AF24" s="183"/>
      <c r="AG24" s="183"/>
      <c r="AH24" s="183"/>
      <c r="AI24" s="183"/>
      <c r="AJ24" s="175"/>
      <c r="AK24" s="175"/>
    </row>
    <row r="25" spans="1:37" ht="93" customHeight="1" x14ac:dyDescent="0.2">
      <c r="A25" s="176" t="s">
        <v>197</v>
      </c>
      <c r="B25" s="280" t="s">
        <v>198</v>
      </c>
      <c r="C25" s="177" t="s">
        <v>202</v>
      </c>
      <c r="D25" s="260" t="str">
        <f>'3 PROBABIL E IMPACTO INHERENTE'!G24</f>
        <v>Media</v>
      </c>
      <c r="E25" s="259" t="str">
        <f>'3 PROBABIL E IMPACTO INHERENTE'!O24</f>
        <v>Menor</v>
      </c>
      <c r="F25" s="262" t="str">
        <f t="shared" si="0"/>
        <v>Moderado</v>
      </c>
      <c r="G25" s="179"/>
      <c r="H25" s="179"/>
      <c r="I25" s="179"/>
      <c r="J25" s="179"/>
      <c r="K25" s="179"/>
      <c r="L25" s="179"/>
      <c r="M25" s="179"/>
      <c r="N25" s="179"/>
      <c r="O25" s="179"/>
      <c r="P25" s="201"/>
      <c r="Q25" s="201"/>
      <c r="R25" s="198"/>
      <c r="Z25" s="198"/>
      <c r="AA25" s="198"/>
      <c r="AB25" s="175"/>
      <c r="AC25" s="175"/>
      <c r="AD25" s="175"/>
      <c r="AE25" s="183"/>
      <c r="AF25" s="183"/>
      <c r="AG25" s="183"/>
      <c r="AH25" s="183"/>
      <c r="AI25" s="183"/>
      <c r="AJ25" s="175"/>
      <c r="AK25" s="175"/>
    </row>
    <row r="26" spans="1:37" ht="93" customHeight="1" x14ac:dyDescent="0.2">
      <c r="A26" s="176" t="s">
        <v>204</v>
      </c>
      <c r="B26" s="280" t="s">
        <v>198</v>
      </c>
      <c r="C26" s="177" t="s">
        <v>208</v>
      </c>
      <c r="D26" s="260" t="str">
        <f>'3 PROBABIL E IMPACTO INHERENTE'!G25</f>
        <v>Baja</v>
      </c>
      <c r="E26" s="261" t="str">
        <f>'3 PROBABIL E IMPACTO INHERENTE'!O25</f>
        <v>Menor</v>
      </c>
      <c r="F26" s="262" t="str">
        <f t="shared" si="0"/>
        <v>Moderado</v>
      </c>
      <c r="G26" s="179"/>
      <c r="H26" s="179"/>
      <c r="I26" s="179"/>
      <c r="J26" s="179"/>
      <c r="K26" s="179"/>
      <c r="L26" s="179"/>
      <c r="M26" s="179"/>
      <c r="N26" s="179"/>
      <c r="O26" s="179"/>
      <c r="P26" s="201"/>
      <c r="Q26" s="201"/>
      <c r="R26" s="200"/>
      <c r="Z26" s="198"/>
      <c r="AA26" s="198"/>
      <c r="AB26" s="175"/>
      <c r="AC26" s="196"/>
      <c r="AD26" s="196"/>
      <c r="AE26" s="196"/>
      <c r="AF26" s="196"/>
      <c r="AG26" s="196"/>
      <c r="AH26" s="196"/>
      <c r="AI26" s="183"/>
      <c r="AJ26" s="175"/>
      <c r="AK26" s="175"/>
    </row>
    <row r="27" spans="1:37" ht="93" customHeight="1" x14ac:dyDescent="0.2">
      <c r="A27" s="176" t="s">
        <v>210</v>
      </c>
      <c r="B27" s="280" t="s">
        <v>198</v>
      </c>
      <c r="C27" s="177" t="s">
        <v>217</v>
      </c>
      <c r="D27" s="260" t="str">
        <f>'3 PROBABIL E IMPACTO INHERENTE'!G26</f>
        <v>Baja</v>
      </c>
      <c r="E27" s="259" t="str">
        <f>'3 PROBABIL E IMPACTO INHERENTE'!O26</f>
        <v>Moderado</v>
      </c>
      <c r="F27" s="262" t="str">
        <f t="shared" si="0"/>
        <v>Moderado</v>
      </c>
      <c r="G27" s="179"/>
      <c r="H27" s="179"/>
      <c r="I27" s="179"/>
      <c r="J27" s="179"/>
      <c r="K27" s="179"/>
      <c r="L27" s="179"/>
      <c r="M27" s="179"/>
      <c r="N27" s="179"/>
      <c r="O27" s="179"/>
      <c r="P27" s="201"/>
      <c r="Q27" s="201"/>
      <c r="AB27" s="175"/>
      <c r="AC27" s="201"/>
      <c r="AD27" s="201"/>
      <c r="AE27" s="201"/>
      <c r="AF27" s="201"/>
      <c r="AG27" s="201"/>
      <c r="AH27" s="201"/>
      <c r="AI27" s="183"/>
      <c r="AJ27" s="175"/>
      <c r="AK27" s="175"/>
    </row>
    <row r="28" spans="1:37" ht="93" customHeight="1" x14ac:dyDescent="0.2">
      <c r="A28" s="176" t="s">
        <v>219</v>
      </c>
      <c r="B28" s="280" t="s">
        <v>198</v>
      </c>
      <c r="C28" s="177" t="s">
        <v>222</v>
      </c>
      <c r="D28" s="260" t="str">
        <f>'3 PROBABIL E IMPACTO INHERENTE'!G27</f>
        <v>Media</v>
      </c>
      <c r="E28" s="260" t="str">
        <f>'3 PROBABIL E IMPACTO INHERENTE'!O27</f>
        <v>Moderado</v>
      </c>
      <c r="F28" s="262" t="str">
        <f t="shared" si="0"/>
        <v>Moderado</v>
      </c>
      <c r="G28" s="179"/>
      <c r="H28" s="179"/>
      <c r="I28" s="179"/>
      <c r="J28" s="179"/>
      <c r="K28" s="179"/>
      <c r="L28" s="179"/>
      <c r="M28" s="179"/>
      <c r="N28" s="179"/>
      <c r="O28" s="179"/>
      <c r="P28" s="201"/>
      <c r="Q28" s="201"/>
      <c r="AB28" s="175"/>
      <c r="AC28" s="196"/>
      <c r="AD28" s="196"/>
      <c r="AE28" s="196"/>
      <c r="AF28" s="196"/>
      <c r="AG28" s="196"/>
      <c r="AH28" s="196"/>
      <c r="AI28" s="183"/>
      <c r="AJ28" s="175"/>
      <c r="AK28" s="175"/>
    </row>
    <row r="29" spans="1:37" ht="93" customHeight="1" x14ac:dyDescent="0.2">
      <c r="A29" s="176" t="s">
        <v>224</v>
      </c>
      <c r="B29" s="280" t="s">
        <v>198</v>
      </c>
      <c r="C29" s="177" t="s">
        <v>228</v>
      </c>
      <c r="D29" s="260" t="str">
        <f>'3 PROBABIL E IMPACTO INHERENTE'!G28</f>
        <v>Media</v>
      </c>
      <c r="E29" s="260" t="str">
        <f>'3 PROBABIL E IMPACTO INHERENTE'!O28</f>
        <v>Menor</v>
      </c>
      <c r="F29" s="262" t="str">
        <f t="shared" si="0"/>
        <v>Moderado</v>
      </c>
      <c r="G29" s="179"/>
      <c r="H29" s="179"/>
      <c r="I29" s="179"/>
      <c r="J29" s="179"/>
      <c r="K29" s="179"/>
      <c r="L29" s="179"/>
      <c r="M29" s="179"/>
      <c r="N29" s="179"/>
      <c r="O29" s="179"/>
      <c r="AB29" s="175"/>
      <c r="AC29" s="196"/>
      <c r="AD29" s="196"/>
      <c r="AE29" s="196"/>
      <c r="AF29" s="196"/>
      <c r="AG29" s="196"/>
      <c r="AH29" s="196"/>
      <c r="AI29" s="183"/>
      <c r="AJ29" s="175"/>
      <c r="AK29" s="175"/>
    </row>
    <row r="30" spans="1:37" ht="144.6" customHeight="1" x14ac:dyDescent="0.25">
      <c r="A30" s="176" t="s">
        <v>230</v>
      </c>
      <c r="B30" s="280" t="s">
        <v>231</v>
      </c>
      <c r="C30" s="177" t="s">
        <v>1015</v>
      </c>
      <c r="D30" s="260" t="str">
        <f>'3 PROBABIL E IMPACTO INHERENTE'!G29</f>
        <v>Baja</v>
      </c>
      <c r="E30" s="259" t="str">
        <f>'3 PROBABIL E IMPACTO INHERENTE'!O29</f>
        <v>Moderado</v>
      </c>
      <c r="F30" s="262" t="str">
        <f t="shared" si="0"/>
        <v>Moderado</v>
      </c>
      <c r="G30" s="179"/>
      <c r="H30" s="179"/>
      <c r="I30" s="179"/>
      <c r="J30" s="179"/>
      <c r="K30" s="179"/>
      <c r="L30" s="179"/>
      <c r="M30" s="179"/>
      <c r="N30" s="179"/>
      <c r="O30" s="179"/>
    </row>
    <row r="31" spans="1:37" ht="93" customHeight="1" x14ac:dyDescent="0.25">
      <c r="A31" s="176" t="s">
        <v>237</v>
      </c>
      <c r="B31" s="280" t="s">
        <v>231</v>
      </c>
      <c r="C31" s="177" t="s">
        <v>1003</v>
      </c>
      <c r="D31" s="260" t="str">
        <f>'3 PROBABIL E IMPACTO INHERENTE'!G30</f>
        <v>Baja</v>
      </c>
      <c r="E31" s="261" t="str">
        <f>'3 PROBABIL E IMPACTO INHERENTE'!O30</f>
        <v>Moderado</v>
      </c>
      <c r="F31" s="262" t="str">
        <f t="shared" si="0"/>
        <v>Moderado</v>
      </c>
      <c r="G31" s="179"/>
      <c r="H31" s="179"/>
      <c r="I31" s="179"/>
      <c r="J31" s="179"/>
      <c r="K31" s="179"/>
      <c r="L31" s="179"/>
      <c r="M31" s="179"/>
      <c r="N31" s="179"/>
      <c r="O31" s="179"/>
    </row>
    <row r="32" spans="1:37" ht="93" customHeight="1" x14ac:dyDescent="0.25">
      <c r="A32" s="176" t="s">
        <v>241</v>
      </c>
      <c r="B32" s="280" t="s">
        <v>231</v>
      </c>
      <c r="C32" s="177" t="s">
        <v>1023</v>
      </c>
      <c r="D32" s="260" t="str">
        <f>'3 PROBABIL E IMPACTO INHERENTE'!G31</f>
        <v>Baja</v>
      </c>
      <c r="E32" s="259" t="str">
        <f>'3 PROBABIL E IMPACTO INHERENTE'!O31</f>
        <v>Moderado</v>
      </c>
      <c r="F32" s="262" t="str">
        <f t="shared" si="0"/>
        <v>Moderado</v>
      </c>
      <c r="G32" s="179"/>
      <c r="H32" s="179"/>
      <c r="I32" s="179"/>
      <c r="J32" s="179"/>
      <c r="K32" s="179"/>
      <c r="L32" s="179"/>
      <c r="M32" s="179"/>
      <c r="N32" s="179"/>
      <c r="O32" s="179"/>
      <c r="AE32" s="152"/>
      <c r="AF32" s="152"/>
      <c r="AG32" s="152"/>
      <c r="AH32" s="152"/>
      <c r="AI32" s="152"/>
    </row>
    <row r="33" spans="1:35" ht="174" customHeight="1" x14ac:dyDescent="0.25">
      <c r="A33" s="176" t="s">
        <v>245</v>
      </c>
      <c r="B33" s="280" t="s">
        <v>246</v>
      </c>
      <c r="C33" s="125" t="s">
        <v>250</v>
      </c>
      <c r="D33" s="260" t="str">
        <f>'3 PROBABIL E IMPACTO INHERENTE'!G32</f>
        <v>Baja</v>
      </c>
      <c r="E33" s="260" t="str">
        <f>'3 PROBABIL E IMPACTO INHERENTE'!O32</f>
        <v>Moderado</v>
      </c>
      <c r="F33" s="262" t="str">
        <f t="shared" si="0"/>
        <v>Moderado</v>
      </c>
      <c r="G33" s="179"/>
      <c r="H33" s="179"/>
      <c r="I33" s="179"/>
      <c r="J33" s="179"/>
      <c r="K33" s="179"/>
      <c r="L33" s="179"/>
      <c r="M33" s="179"/>
      <c r="N33" s="179"/>
      <c r="O33" s="179"/>
      <c r="AE33" s="152"/>
      <c r="AF33" s="152"/>
      <c r="AG33" s="152"/>
      <c r="AH33" s="152"/>
      <c r="AI33" s="152"/>
    </row>
    <row r="34" spans="1:35" ht="93" customHeight="1" x14ac:dyDescent="0.25">
      <c r="A34" s="176" t="s">
        <v>252</v>
      </c>
      <c r="B34" s="280" t="s">
        <v>246</v>
      </c>
      <c r="C34" s="125" t="s">
        <v>256</v>
      </c>
      <c r="D34" s="260" t="str">
        <f>'3 PROBABIL E IMPACTO INHERENTE'!G33</f>
        <v>Baja</v>
      </c>
      <c r="E34" s="260" t="str">
        <f>'3 PROBABIL E IMPACTO INHERENTE'!O33</f>
        <v>Menor</v>
      </c>
      <c r="F34" s="262" t="str">
        <f t="shared" si="0"/>
        <v>Moderado</v>
      </c>
      <c r="G34" s="152"/>
      <c r="H34" s="152"/>
      <c r="I34" s="152"/>
      <c r="J34" s="152"/>
      <c r="K34" s="152"/>
      <c r="L34" s="152"/>
      <c r="M34" s="152"/>
      <c r="N34" s="152"/>
      <c r="O34" s="152"/>
      <c r="Z34" s="153"/>
      <c r="AA34" s="153"/>
      <c r="AB34" s="153"/>
      <c r="AC34" s="153"/>
      <c r="AD34" s="153"/>
      <c r="AE34" s="152"/>
      <c r="AF34" s="152"/>
      <c r="AG34" s="152"/>
      <c r="AH34" s="152"/>
      <c r="AI34" s="152"/>
    </row>
    <row r="35" spans="1:35" ht="130.9" customHeight="1" x14ac:dyDescent="0.25">
      <c r="A35" s="176" t="s">
        <v>258</v>
      </c>
      <c r="B35" s="280" t="s">
        <v>259</v>
      </c>
      <c r="C35" s="177" t="s">
        <v>263</v>
      </c>
      <c r="D35" s="260" t="str">
        <f>'3 PROBABIL E IMPACTO INHERENTE'!G34</f>
        <v>Baja</v>
      </c>
      <c r="E35" s="260" t="str">
        <f>'3 PROBABIL E IMPACTO INHERENTE'!O34</f>
        <v>Menor</v>
      </c>
      <c r="F35" s="262" t="str">
        <f t="shared" si="0"/>
        <v>Moderado</v>
      </c>
      <c r="G35" s="152"/>
      <c r="H35" s="152"/>
      <c r="I35" s="152"/>
      <c r="J35" s="152"/>
      <c r="K35" s="152"/>
      <c r="L35" s="152"/>
      <c r="M35" s="152"/>
      <c r="N35" s="152"/>
      <c r="O35" s="152"/>
      <c r="Z35" s="153"/>
      <c r="AA35" s="153"/>
      <c r="AB35" s="153"/>
      <c r="AC35" s="153"/>
      <c r="AD35" s="153"/>
      <c r="AE35" s="152"/>
      <c r="AF35" s="152"/>
      <c r="AG35" s="152"/>
      <c r="AH35" s="152"/>
      <c r="AI35" s="152"/>
    </row>
    <row r="36" spans="1:35" ht="144" customHeight="1" x14ac:dyDescent="0.25">
      <c r="A36" s="176" t="s">
        <v>265</v>
      </c>
      <c r="B36" s="280" t="s">
        <v>259</v>
      </c>
      <c r="C36" s="177" t="s">
        <v>798</v>
      </c>
      <c r="D36" s="260" t="str">
        <f>'3 PROBABIL E IMPACTO INHERENTE'!G35</f>
        <v>Muy Baja</v>
      </c>
      <c r="E36" s="260" t="str">
        <f>'3 PROBABIL E IMPACTO INHERENTE'!O35</f>
        <v>Menor</v>
      </c>
      <c r="F36" s="188" t="s">
        <v>562</v>
      </c>
      <c r="G36" s="152"/>
      <c r="H36" s="152"/>
      <c r="I36" s="152"/>
      <c r="J36" s="152"/>
      <c r="K36" s="152"/>
      <c r="L36" s="152"/>
      <c r="M36" s="152"/>
      <c r="N36" s="152"/>
      <c r="O36" s="152"/>
      <c r="Z36" s="153"/>
      <c r="AA36" s="153"/>
      <c r="AB36" s="153"/>
      <c r="AC36" s="153"/>
      <c r="AD36" s="153"/>
      <c r="AE36" s="152"/>
      <c r="AF36" s="152"/>
      <c r="AG36" s="152"/>
      <c r="AH36" s="152"/>
      <c r="AI36" s="152"/>
    </row>
    <row r="37" spans="1:35" ht="93" customHeight="1" x14ac:dyDescent="0.25">
      <c r="A37" s="176" t="s">
        <v>268</v>
      </c>
      <c r="B37" s="280" t="s">
        <v>259</v>
      </c>
      <c r="C37" s="177" t="s">
        <v>272</v>
      </c>
      <c r="D37" s="260" t="str">
        <f>'3 PROBABIL E IMPACTO INHERENTE'!G36</f>
        <v>Muy Baja</v>
      </c>
      <c r="E37" s="260" t="str">
        <f>'3 PROBABIL E IMPACTO INHERENTE'!O36</f>
        <v>Menor</v>
      </c>
      <c r="F37" s="188" t="s">
        <v>562</v>
      </c>
      <c r="G37" s="152"/>
      <c r="H37" s="152"/>
      <c r="I37" s="152"/>
      <c r="J37" s="152"/>
      <c r="K37" s="152"/>
      <c r="L37" s="152"/>
      <c r="M37" s="152"/>
      <c r="N37" s="152"/>
      <c r="O37" s="152"/>
      <c r="Z37" s="153"/>
      <c r="AA37" s="153"/>
      <c r="AB37" s="153"/>
      <c r="AC37" s="153"/>
      <c r="AD37" s="153"/>
      <c r="AE37" s="152"/>
      <c r="AF37" s="152"/>
      <c r="AG37" s="152"/>
      <c r="AH37" s="152"/>
      <c r="AI37" s="152"/>
    </row>
    <row r="38" spans="1:35" ht="93" customHeight="1" x14ac:dyDescent="0.25">
      <c r="A38" s="176" t="s">
        <v>274</v>
      </c>
      <c r="B38" s="280" t="s">
        <v>259</v>
      </c>
      <c r="C38" s="177" t="s">
        <v>843</v>
      </c>
      <c r="D38" s="260" t="str">
        <f>'3 PROBABIL E IMPACTO INHERENTE'!G37</f>
        <v>Muy Baja</v>
      </c>
      <c r="E38" s="260" t="str">
        <f>'3 PROBABIL E IMPACTO INHERENTE'!O37</f>
        <v>Menor</v>
      </c>
      <c r="F38" s="188" t="s">
        <v>562</v>
      </c>
      <c r="G38" s="152"/>
      <c r="H38" s="152"/>
      <c r="I38" s="152"/>
      <c r="J38" s="152"/>
      <c r="K38" s="152"/>
      <c r="L38" s="152"/>
      <c r="M38" s="152"/>
      <c r="N38" s="152"/>
      <c r="O38" s="152"/>
      <c r="Z38" s="153"/>
      <c r="AA38" s="153"/>
      <c r="AB38" s="153"/>
      <c r="AC38" s="153"/>
      <c r="AD38" s="153"/>
      <c r="AE38" s="152"/>
      <c r="AF38" s="152"/>
      <c r="AG38" s="152"/>
      <c r="AH38" s="152"/>
      <c r="AI38" s="152"/>
    </row>
    <row r="39" spans="1:35" ht="93" customHeight="1" x14ac:dyDescent="0.25">
      <c r="A39" s="176" t="s">
        <v>276</v>
      </c>
      <c r="B39" s="280" t="s">
        <v>259</v>
      </c>
      <c r="C39" s="125" t="s">
        <v>280</v>
      </c>
      <c r="D39" s="260" t="str">
        <f>'3 PROBABIL E IMPACTO INHERENTE'!G38</f>
        <v>Baja</v>
      </c>
      <c r="E39" s="260" t="str">
        <f>'3 PROBABIL E IMPACTO INHERENTE'!O38</f>
        <v>Menor</v>
      </c>
      <c r="F39" s="262" t="str">
        <f t="shared" si="0"/>
        <v>Moderado</v>
      </c>
    </row>
    <row r="40" spans="1:35" ht="93" customHeight="1" x14ac:dyDescent="0.25">
      <c r="A40" s="176" t="s">
        <v>282</v>
      </c>
      <c r="B40" s="280" t="s">
        <v>283</v>
      </c>
      <c r="C40" s="177" t="s">
        <v>287</v>
      </c>
      <c r="D40" s="260" t="str">
        <f>'3 PROBABIL E IMPACTO INHERENTE'!G39</f>
        <v>Media</v>
      </c>
      <c r="E40" s="260" t="str">
        <f>'3 PROBABIL E IMPACTO INHERENTE'!M39</f>
        <v>Moderado</v>
      </c>
      <c r="F40" s="262" t="str">
        <f t="shared" si="0"/>
        <v>Moderado</v>
      </c>
    </row>
    <row r="41" spans="1:35" ht="93" customHeight="1" x14ac:dyDescent="0.25">
      <c r="A41" s="176" t="s">
        <v>289</v>
      </c>
      <c r="B41" s="280" t="s">
        <v>283</v>
      </c>
      <c r="C41" s="177" t="s">
        <v>293</v>
      </c>
      <c r="D41" s="260" t="str">
        <f>'3 PROBABIL E IMPACTO INHERENTE'!G40</f>
        <v>Baja</v>
      </c>
      <c r="E41" s="261" t="str">
        <f>'3 PROBABIL E IMPACTO INHERENTE'!O40</f>
        <v>Mayor</v>
      </c>
      <c r="F41" s="263" t="str">
        <f t="shared" si="0"/>
        <v>Alto</v>
      </c>
    </row>
    <row r="42" spans="1:35" ht="93" customHeight="1" x14ac:dyDescent="0.25">
      <c r="A42" s="176" t="s">
        <v>295</v>
      </c>
      <c r="B42" s="280" t="s">
        <v>283</v>
      </c>
      <c r="C42" s="177" t="s">
        <v>299</v>
      </c>
      <c r="D42" s="260" t="str">
        <f>'3 PROBABIL E IMPACTO INHERENTE'!G41</f>
        <v>Baja</v>
      </c>
      <c r="E42" s="260" t="str">
        <f>'3 PROBABIL E IMPACTO INHERENTE'!O41</f>
        <v>Menor</v>
      </c>
      <c r="F42" s="262" t="str">
        <f t="shared" si="0"/>
        <v>Moderado</v>
      </c>
      <c r="Z42" s="153"/>
      <c r="AA42" s="153"/>
      <c r="AB42" s="153"/>
      <c r="AC42" s="153"/>
      <c r="AD42" s="153"/>
    </row>
    <row r="43" spans="1:35" ht="93" customHeight="1" x14ac:dyDescent="0.25">
      <c r="A43" s="176" t="s">
        <v>301</v>
      </c>
      <c r="B43" s="280" t="s">
        <v>283</v>
      </c>
      <c r="C43" s="177" t="s">
        <v>305</v>
      </c>
      <c r="D43" s="260" t="str">
        <f>'3 PROBABIL E IMPACTO INHERENTE'!G42</f>
        <v>Baja</v>
      </c>
      <c r="E43" s="260" t="str">
        <f>'3 PROBABIL E IMPACTO INHERENTE'!O42</f>
        <v>Menor</v>
      </c>
      <c r="F43" s="262" t="str">
        <f t="shared" si="0"/>
        <v>Moderado</v>
      </c>
      <c r="Z43" s="153"/>
      <c r="AA43" s="153"/>
      <c r="AB43" s="153"/>
      <c r="AC43" s="153"/>
      <c r="AD43" s="153"/>
    </row>
    <row r="44" spans="1:35" ht="93" customHeight="1" x14ac:dyDescent="0.25">
      <c r="A44" s="176" t="s">
        <v>307</v>
      </c>
      <c r="B44" s="280" t="s">
        <v>308</v>
      </c>
      <c r="C44" s="177" t="s">
        <v>312</v>
      </c>
      <c r="D44" s="259" t="str">
        <f>'3 PROBABIL E IMPACTO INHERENTE'!G43</f>
        <v>Media</v>
      </c>
      <c r="E44" s="259" t="str">
        <f>'3 PROBABIL E IMPACTO INHERENTE'!O43</f>
        <v>Moderado</v>
      </c>
      <c r="F44" s="262" t="str">
        <f t="shared" si="0"/>
        <v>Moderado</v>
      </c>
    </row>
    <row r="45" spans="1:35" ht="93" customHeight="1" x14ac:dyDescent="0.25">
      <c r="A45" s="176" t="s">
        <v>314</v>
      </c>
      <c r="B45" s="280" t="s">
        <v>308</v>
      </c>
      <c r="C45" s="177" t="s">
        <v>861</v>
      </c>
      <c r="D45" s="259" t="str">
        <f>'3 PROBABIL E IMPACTO INHERENTE'!G44</f>
        <v>Media</v>
      </c>
      <c r="E45" s="259" t="str">
        <f>'3 PROBABIL E IMPACTO INHERENTE'!O44</f>
        <v>Moderado</v>
      </c>
      <c r="F45" s="262" t="str">
        <f t="shared" si="0"/>
        <v>Moderado</v>
      </c>
    </row>
    <row r="46" spans="1:35" ht="93" customHeight="1" x14ac:dyDescent="0.25">
      <c r="A46" s="176" t="s">
        <v>318</v>
      </c>
      <c r="B46" s="280" t="s">
        <v>319</v>
      </c>
      <c r="C46" s="177" t="s">
        <v>323</v>
      </c>
      <c r="D46" s="259" t="str">
        <f>'3 PROBABIL E IMPACTO INHERENTE'!G45</f>
        <v>Media</v>
      </c>
      <c r="E46" s="260" t="str">
        <f>'3 PROBABIL E IMPACTO INHERENTE'!O45</f>
        <v>Menor</v>
      </c>
      <c r="F46" s="262" t="str">
        <f t="shared" si="0"/>
        <v>Moderado</v>
      </c>
    </row>
    <row r="47" spans="1:35" ht="93" customHeight="1" x14ac:dyDescent="0.25">
      <c r="A47" s="176" t="s">
        <v>325</v>
      </c>
      <c r="B47" s="280" t="s">
        <v>319</v>
      </c>
      <c r="C47" s="177" t="s">
        <v>329</v>
      </c>
      <c r="D47" s="259" t="str">
        <f>'3 PROBABIL E IMPACTO INHERENTE'!G46</f>
        <v>Baja</v>
      </c>
      <c r="E47" s="260" t="str">
        <f>'3 PROBABIL E IMPACTO INHERENTE'!O46</f>
        <v>Menor</v>
      </c>
      <c r="F47" s="262" t="str">
        <f t="shared" si="0"/>
        <v>Moderado</v>
      </c>
    </row>
    <row r="48" spans="1:35" ht="93" customHeight="1" x14ac:dyDescent="0.25">
      <c r="A48" s="176" t="s">
        <v>331</v>
      </c>
      <c r="B48" s="280" t="s">
        <v>319</v>
      </c>
      <c r="C48" s="177" t="s">
        <v>335</v>
      </c>
      <c r="D48" s="259" t="str">
        <f>'3 PROBABIL E IMPACTO INHERENTE'!G47</f>
        <v>Media</v>
      </c>
      <c r="E48" s="259" t="str">
        <f>'3 PROBABIL E IMPACTO INHERENTE'!O47</f>
        <v>Moderado</v>
      </c>
      <c r="F48" s="262" t="str">
        <f t="shared" si="0"/>
        <v>Moderado</v>
      </c>
    </row>
    <row r="49" spans="1:6" ht="93" customHeight="1" x14ac:dyDescent="0.25">
      <c r="A49" s="176" t="s">
        <v>337</v>
      </c>
      <c r="B49" s="280" t="s">
        <v>874</v>
      </c>
      <c r="C49" s="177" t="s">
        <v>342</v>
      </c>
      <c r="D49" s="260" t="str">
        <f>'3 PROBABIL E IMPACTO INHERENTE'!G48</f>
        <v>Baja</v>
      </c>
      <c r="E49" s="259" t="str">
        <f>'3 PROBABIL E IMPACTO INHERENTE'!O48</f>
        <v>Moderado</v>
      </c>
      <c r="F49" s="259" t="str">
        <f t="shared" si="0"/>
        <v>Moderado</v>
      </c>
    </row>
    <row r="50" spans="1:6" ht="93" customHeight="1" x14ac:dyDescent="0.25">
      <c r="A50" s="176" t="s">
        <v>344</v>
      </c>
      <c r="B50" s="280" t="s">
        <v>874</v>
      </c>
      <c r="C50" s="177" t="s">
        <v>348</v>
      </c>
      <c r="D50" s="260" t="str">
        <f>'3 PROBABIL E IMPACTO INHERENTE'!G49</f>
        <v>Baja</v>
      </c>
      <c r="E50" s="259" t="str">
        <f>'3 PROBABIL E IMPACTO INHERENTE'!O49</f>
        <v>Moderado</v>
      </c>
      <c r="F50" s="262" t="str">
        <f t="shared" si="0"/>
        <v>Moderado</v>
      </c>
    </row>
    <row r="51" spans="1:6" ht="93" customHeight="1" x14ac:dyDescent="0.25">
      <c r="A51" s="176" t="s">
        <v>350</v>
      </c>
      <c r="B51" s="280" t="s">
        <v>874</v>
      </c>
      <c r="C51" s="177" t="s">
        <v>354</v>
      </c>
      <c r="D51" s="260" t="str">
        <f>'3 PROBABIL E IMPACTO INHERENTE'!G50</f>
        <v>Baja</v>
      </c>
      <c r="E51" s="259" t="str">
        <f>'3 PROBABIL E IMPACTO INHERENTE'!O50</f>
        <v>Moderado</v>
      </c>
      <c r="F51" s="262" t="str">
        <f t="shared" si="0"/>
        <v>Moderado</v>
      </c>
    </row>
    <row r="52" spans="1:6" ht="93" customHeight="1" x14ac:dyDescent="0.25">
      <c r="A52" s="176" t="s">
        <v>356</v>
      </c>
      <c r="B52" s="280" t="s">
        <v>357</v>
      </c>
      <c r="C52" s="177" t="s">
        <v>361</v>
      </c>
      <c r="D52" s="260" t="str">
        <f>'3 PROBABIL E IMPACTO INHERENTE'!G51</f>
        <v>Baja</v>
      </c>
      <c r="E52" s="259" t="str">
        <f>'3 PROBABIL E IMPACTO INHERENTE'!O51</f>
        <v>Moderado</v>
      </c>
      <c r="F52" s="262" t="str">
        <f t="shared" si="0"/>
        <v>Moderado</v>
      </c>
    </row>
    <row r="53" spans="1:6" ht="93" customHeight="1" x14ac:dyDescent="0.25">
      <c r="A53" s="176" t="s">
        <v>363</v>
      </c>
      <c r="B53" s="280" t="s">
        <v>357</v>
      </c>
      <c r="C53" s="177" t="s">
        <v>922</v>
      </c>
      <c r="D53" s="260" t="str">
        <f>'3 PROBABIL E IMPACTO INHERENTE'!G52</f>
        <v>Baja</v>
      </c>
      <c r="E53" s="259" t="str">
        <f>'3 PROBABIL E IMPACTO INHERENTE'!O52</f>
        <v>Moderado</v>
      </c>
      <c r="F53" s="262" t="str">
        <f t="shared" si="0"/>
        <v>Moderado</v>
      </c>
    </row>
    <row r="54" spans="1:6" ht="93" customHeight="1" x14ac:dyDescent="0.25">
      <c r="A54" s="176" t="s">
        <v>368</v>
      </c>
      <c r="B54" s="280" t="s">
        <v>369</v>
      </c>
      <c r="C54" s="177" t="s">
        <v>373</v>
      </c>
      <c r="D54" s="259" t="str">
        <f>'3 PROBABIL E IMPACTO INHERENTE'!G53</f>
        <v>Media</v>
      </c>
      <c r="E54" s="260" t="str">
        <f>'3 PROBABIL E IMPACTO INHERENTE'!O53</f>
        <v>Menor</v>
      </c>
      <c r="F54" s="262" t="str">
        <f t="shared" si="0"/>
        <v>Moderado</v>
      </c>
    </row>
    <row r="55" spans="1:6" ht="93" customHeight="1" x14ac:dyDescent="0.25">
      <c r="A55" s="176" t="s">
        <v>375</v>
      </c>
      <c r="B55" s="280" t="s">
        <v>369</v>
      </c>
      <c r="C55" s="177" t="s">
        <v>1150</v>
      </c>
      <c r="D55" s="259" t="str">
        <f>'3 PROBABIL E IMPACTO INHERENTE'!G54</f>
        <v>Media</v>
      </c>
      <c r="E55" s="260" t="str">
        <f>'3 PROBABIL E IMPACTO INHERENTE'!O54</f>
        <v>Menor</v>
      </c>
      <c r="F55" s="262" t="str">
        <f t="shared" si="0"/>
        <v>Moderado</v>
      </c>
    </row>
    <row r="56" spans="1:6" ht="93" customHeight="1" x14ac:dyDescent="0.25">
      <c r="A56" s="176" t="s">
        <v>380</v>
      </c>
      <c r="B56" s="280" t="s">
        <v>369</v>
      </c>
      <c r="C56" s="177" t="s">
        <v>384</v>
      </c>
      <c r="D56" s="259" t="str">
        <f>'3 PROBABIL E IMPACTO INHERENTE'!G55</f>
        <v>Media</v>
      </c>
      <c r="E56" s="260" t="str">
        <f>'3 PROBABIL E IMPACTO INHERENTE'!O55</f>
        <v>Menor</v>
      </c>
      <c r="F56" s="262" t="str">
        <f t="shared" si="0"/>
        <v>Moderado</v>
      </c>
    </row>
  </sheetData>
  <autoFilter ref="A11:F56" xr:uid="{00000000-0009-0000-0000-000004000000}"/>
  <mergeCells count="18">
    <mergeCell ref="A1:B3"/>
    <mergeCell ref="U1:W1"/>
    <mergeCell ref="U2:W2"/>
    <mergeCell ref="U3:W3"/>
    <mergeCell ref="C1:T3"/>
    <mergeCell ref="A4:W4"/>
    <mergeCell ref="B5:R5"/>
    <mergeCell ref="C7:E7"/>
    <mergeCell ref="P12:P16"/>
    <mergeCell ref="Q9:W9"/>
    <mergeCell ref="T6:W6"/>
    <mergeCell ref="T5:W5"/>
    <mergeCell ref="H9:N9"/>
    <mergeCell ref="D10:F10"/>
    <mergeCell ref="H12:H16"/>
    <mergeCell ref="C8:E8"/>
    <mergeCell ref="J10:N10"/>
    <mergeCell ref="B6:R6"/>
  </mergeCells>
  <conditionalFormatting sqref="D12:D35">
    <cfRule type="cellIs" dxfId="430" priority="51" operator="equal">
      <formula>$R$16</formula>
    </cfRule>
    <cfRule type="cellIs" dxfId="429" priority="52" operator="equal">
      <formula>$R$15</formula>
    </cfRule>
    <cfRule type="cellIs" dxfId="428" priority="53" operator="equal">
      <formula>$R$14</formula>
    </cfRule>
    <cfRule type="cellIs" dxfId="427" priority="54" operator="equal">
      <formula>$R$13</formula>
    </cfRule>
    <cfRule type="cellIs" dxfId="426" priority="55" operator="equal">
      <formula>$R$12</formula>
    </cfRule>
  </conditionalFormatting>
  <conditionalFormatting sqref="D39:D43">
    <cfRule type="cellIs" dxfId="425" priority="36" operator="equal">
      <formula>$R$16</formula>
    </cfRule>
    <cfRule type="cellIs" dxfId="424" priority="37" operator="equal">
      <formula>$R$15</formula>
    </cfRule>
    <cfRule type="cellIs" dxfId="423" priority="38" operator="equal">
      <formula>$R$14</formula>
    </cfRule>
    <cfRule type="cellIs" dxfId="422" priority="39" operator="equal">
      <formula>$R$13</formula>
    </cfRule>
    <cfRule type="cellIs" dxfId="421" priority="40" operator="equal">
      <formula>$R$12</formula>
    </cfRule>
  </conditionalFormatting>
  <conditionalFormatting sqref="E12:E31">
    <cfRule type="cellIs" dxfId="420" priority="76" operator="equal">
      <formula>$S$11</formula>
    </cfRule>
    <cfRule type="cellIs" dxfId="419" priority="77" operator="equal">
      <formula>$T$11</formula>
    </cfRule>
    <cfRule type="cellIs" dxfId="418" priority="78" operator="equal">
      <formula>$U$11</formula>
    </cfRule>
    <cfRule type="cellIs" dxfId="417" priority="79" operator="equal">
      <formula>$V$11</formula>
    </cfRule>
    <cfRule type="cellIs" dxfId="416" priority="80" operator="equal">
      <formula>$W$11</formula>
    </cfRule>
  </conditionalFormatting>
  <conditionalFormatting sqref="E33:E40">
    <cfRule type="cellIs" dxfId="415" priority="1" operator="equal">
      <formula>$S$11</formula>
    </cfRule>
    <cfRule type="cellIs" dxfId="414" priority="2" operator="equal">
      <formula>$T$11</formula>
    </cfRule>
    <cfRule type="cellIs" dxfId="413" priority="3" operator="equal">
      <formula>$U$11</formula>
    </cfRule>
    <cfRule type="cellIs" dxfId="412" priority="4" operator="equal">
      <formula>$V$11</formula>
    </cfRule>
    <cfRule type="cellIs" dxfId="411" priority="5" operator="equal">
      <formula>$W$11</formula>
    </cfRule>
  </conditionalFormatting>
  <conditionalFormatting sqref="F12:F31">
    <cfRule type="cellIs" dxfId="410" priority="86" operator="equal">
      <formula>$S$19</formula>
    </cfRule>
    <cfRule type="cellIs" dxfId="409" priority="87" operator="equal">
      <formula>$S$20</formula>
    </cfRule>
    <cfRule type="cellIs" dxfId="408" priority="88" operator="equal">
      <formula>$S$21</formula>
    </cfRule>
    <cfRule type="cellIs" dxfId="407" priority="89" operator="equal">
      <formula>$S$22</formula>
    </cfRule>
  </conditionalFormatting>
  <dataValidations disablePrompts="1" count="2">
    <dataValidation allowBlank="1" showInputMessage="1" showErrorMessage="1" prompt="La probabilidad se encuentra determinada por una escala de 1 a 3, siendo 1 la menor probabilidad de ocurrencia del riesgo y 3 la mayor probabilidad de  ocurrencia." sqref="JB11" xr:uid="{00000000-0002-0000-0400-000000000000}">
      <formula1>0</formula1>
      <formula2>0</formula2>
    </dataValidation>
    <dataValidation allowBlank="1" showInputMessage="1" showErrorMessage="1" prompt="Es la materialización del riesgo y las consecuencias de su aparición. Su escala es: 5 bajo impacto, 10 medio, 20 alto impacto._x000a_" sqref="JC11:JI11" xr:uid="{00000000-0002-0000-0400-000001000000}">
      <formula1>0</formula1>
      <formula2>0</formula2>
    </dataValidation>
  </dataValidations>
  <printOptions horizontalCentered="1" verticalCentered="1"/>
  <pageMargins left="0.31527777777777799" right="0.27569444444444402" top="0.23611111111111099" bottom="0.15763888888888899" header="0.511811023622047" footer="0.511811023622047"/>
  <pageSetup paperSize="5" scale="65"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281"/>
  <sheetViews>
    <sheetView showGridLines="0" topLeftCell="A209" zoomScale="70" zoomScaleNormal="70" zoomScalePageLayoutView="65" workbookViewId="0">
      <selection activeCell="I213" sqref="I213"/>
    </sheetView>
  </sheetViews>
  <sheetFormatPr baseColWidth="10" defaultColWidth="11.42578125" defaultRowHeight="14.25" customHeight="1" x14ac:dyDescent="0.25"/>
  <cols>
    <col min="1" max="1" width="14.7109375" style="102" customWidth="1"/>
    <col min="2" max="3" width="29.42578125" style="102" customWidth="1"/>
    <col min="4" max="4" width="15.42578125" style="102" customWidth="1"/>
    <col min="5" max="5" width="11.42578125" style="102" customWidth="1"/>
    <col min="6" max="6" width="10.28515625" style="102" customWidth="1"/>
    <col min="7" max="7" width="17.42578125" style="102" customWidth="1"/>
    <col min="8" max="9" width="21.7109375" style="102" customWidth="1"/>
    <col min="10" max="10" width="25.7109375" style="102" customWidth="1"/>
    <col min="11" max="11" width="15.42578125" style="102" customWidth="1"/>
    <col min="12" max="12" width="12.28515625" style="202" customWidth="1"/>
    <col min="13" max="13" width="14.28515625" style="202" customWidth="1"/>
    <col min="14" max="14" width="19.42578125" style="102" customWidth="1"/>
    <col min="15" max="15" width="12.28515625" style="202" customWidth="1"/>
    <col min="16" max="16" width="18.7109375" style="202" customWidth="1"/>
    <col min="17" max="17" width="16.42578125" style="202" customWidth="1"/>
    <col min="18" max="18" width="14.42578125" style="202" customWidth="1"/>
    <col min="19" max="19" width="13" style="202" customWidth="1"/>
    <col min="20" max="20" width="13.42578125" style="202" customWidth="1"/>
    <col min="21" max="21" width="19.42578125" style="202" customWidth="1"/>
    <col min="22" max="22" width="12.42578125" style="202" customWidth="1"/>
    <col min="23" max="23" width="16.42578125" style="109" customWidth="1"/>
    <col min="24" max="24" width="14.42578125" style="109" customWidth="1"/>
    <col min="25" max="25" width="11.42578125" style="102" customWidth="1"/>
    <col min="26" max="26" width="21.42578125" style="47" customWidth="1"/>
    <col min="27" max="27" width="7.42578125" style="47" customWidth="1"/>
    <col min="28" max="28" width="8.42578125" style="47" customWidth="1"/>
    <col min="29" max="37" width="11.42578125" style="102" customWidth="1"/>
    <col min="38" max="16384" width="11.42578125" style="102"/>
  </cols>
  <sheetData>
    <row r="1" spans="1:29" ht="29.25" customHeight="1" x14ac:dyDescent="0.25">
      <c r="A1" s="513"/>
      <c r="B1" s="514"/>
      <c r="C1" s="512" t="s">
        <v>1172</v>
      </c>
      <c r="D1" s="512"/>
      <c r="E1" s="512"/>
      <c r="F1" s="512"/>
      <c r="G1" s="512"/>
      <c r="H1" s="512"/>
      <c r="I1" s="512"/>
      <c r="J1" s="512"/>
      <c r="K1" s="512"/>
      <c r="L1" s="512"/>
      <c r="M1" s="512"/>
      <c r="N1" s="512"/>
      <c r="O1" s="512"/>
      <c r="P1" s="512"/>
      <c r="Q1" s="512"/>
      <c r="R1" s="512"/>
      <c r="S1" s="512"/>
      <c r="T1" s="512"/>
      <c r="U1" s="512"/>
      <c r="V1" s="512"/>
      <c r="W1" s="512"/>
      <c r="X1" s="512"/>
      <c r="Y1" s="473" t="s">
        <v>1184</v>
      </c>
      <c r="Z1" s="474"/>
      <c r="AA1" s="474"/>
      <c r="AB1" s="474"/>
      <c r="AC1" s="475"/>
    </row>
    <row r="2" spans="1:29" ht="29.25" customHeight="1" x14ac:dyDescent="0.25">
      <c r="A2" s="515"/>
      <c r="B2" s="516"/>
      <c r="C2" s="512"/>
      <c r="D2" s="512"/>
      <c r="E2" s="512"/>
      <c r="F2" s="512"/>
      <c r="G2" s="512"/>
      <c r="H2" s="512"/>
      <c r="I2" s="512"/>
      <c r="J2" s="512"/>
      <c r="K2" s="512"/>
      <c r="L2" s="512"/>
      <c r="M2" s="512"/>
      <c r="N2" s="512"/>
      <c r="O2" s="512"/>
      <c r="P2" s="512"/>
      <c r="Q2" s="512"/>
      <c r="R2" s="512"/>
      <c r="S2" s="512"/>
      <c r="T2" s="512"/>
      <c r="U2" s="512"/>
      <c r="V2" s="512"/>
      <c r="W2" s="512"/>
      <c r="X2" s="512"/>
      <c r="Y2" s="473" t="s">
        <v>1182</v>
      </c>
      <c r="Z2" s="474"/>
      <c r="AA2" s="474"/>
      <c r="AB2" s="474"/>
      <c r="AC2" s="475"/>
    </row>
    <row r="3" spans="1:29" ht="29.25" customHeight="1" x14ac:dyDescent="0.25">
      <c r="A3" s="517"/>
      <c r="B3" s="518"/>
      <c r="C3" s="512"/>
      <c r="D3" s="512"/>
      <c r="E3" s="512"/>
      <c r="F3" s="512"/>
      <c r="G3" s="512"/>
      <c r="H3" s="512"/>
      <c r="I3" s="512"/>
      <c r="J3" s="512"/>
      <c r="K3" s="512"/>
      <c r="L3" s="512"/>
      <c r="M3" s="512"/>
      <c r="N3" s="512"/>
      <c r="O3" s="512"/>
      <c r="P3" s="512"/>
      <c r="Q3" s="512"/>
      <c r="R3" s="512"/>
      <c r="S3" s="512"/>
      <c r="T3" s="512"/>
      <c r="U3" s="512"/>
      <c r="V3" s="512"/>
      <c r="W3" s="512"/>
      <c r="X3" s="512"/>
      <c r="Y3" s="473" t="s">
        <v>1183</v>
      </c>
      <c r="Z3" s="474"/>
      <c r="AA3" s="474"/>
      <c r="AB3" s="474"/>
      <c r="AC3" s="475"/>
    </row>
    <row r="4" spans="1:29" s="203" customFormat="1" ht="23.25" customHeight="1" x14ac:dyDescent="0.2">
      <c r="A4" s="333"/>
      <c r="B4" s="334"/>
      <c r="C4" s="335"/>
      <c r="D4" s="520"/>
      <c r="E4" s="520"/>
      <c r="F4" s="336"/>
      <c r="G4" s="336"/>
      <c r="H4" s="336"/>
      <c r="I4" s="337"/>
      <c r="J4" s="337"/>
      <c r="K4" s="337"/>
      <c r="L4" s="337"/>
      <c r="M4" s="337"/>
      <c r="N4" s="337"/>
      <c r="O4" s="337"/>
      <c r="P4" s="337"/>
      <c r="Q4" s="337"/>
      <c r="R4" s="337"/>
      <c r="S4" s="337"/>
      <c r="T4" s="337"/>
      <c r="U4" s="337"/>
      <c r="V4" s="337"/>
      <c r="W4" s="337"/>
      <c r="X4" s="337"/>
      <c r="Y4" s="338"/>
      <c r="Z4" s="519"/>
      <c r="AA4" s="519"/>
      <c r="AB4" s="519"/>
      <c r="AC4" s="339"/>
    </row>
    <row r="5" spans="1:29" s="203" customFormat="1" ht="45" customHeight="1" x14ac:dyDescent="0.25">
      <c r="A5" s="329" t="s">
        <v>92</v>
      </c>
      <c r="B5" s="403" t="s">
        <v>1171</v>
      </c>
      <c r="C5" s="403"/>
      <c r="D5" s="403"/>
      <c r="E5" s="403"/>
      <c r="F5" s="403"/>
      <c r="G5" s="403"/>
      <c r="H5" s="403"/>
      <c r="I5" s="403"/>
      <c r="J5" s="403"/>
      <c r="K5" s="403"/>
      <c r="L5" s="403"/>
      <c r="M5" s="403"/>
      <c r="N5" s="403"/>
      <c r="O5" s="403"/>
      <c r="P5" s="403"/>
      <c r="Q5" s="403"/>
      <c r="R5" s="403"/>
      <c r="S5" s="403"/>
      <c r="T5" s="403"/>
      <c r="U5" s="403"/>
      <c r="V5" s="403"/>
      <c r="W5" s="329" t="s">
        <v>93</v>
      </c>
      <c r="X5" s="511" t="s">
        <v>94</v>
      </c>
      <c r="Y5" s="511"/>
      <c r="Z5" s="511"/>
      <c r="AA5" s="511"/>
      <c r="AB5" s="511"/>
      <c r="AC5" s="511"/>
    </row>
    <row r="6" spans="1:29" s="203" customFormat="1" ht="45" customHeight="1" x14ac:dyDescent="0.25">
      <c r="A6" s="329" t="s">
        <v>95</v>
      </c>
      <c r="B6" s="395" t="s">
        <v>96</v>
      </c>
      <c r="C6" s="396"/>
      <c r="D6" s="396"/>
      <c r="E6" s="396"/>
      <c r="F6" s="396"/>
      <c r="G6" s="396"/>
      <c r="H6" s="396"/>
      <c r="I6" s="396"/>
      <c r="J6" s="396"/>
      <c r="K6" s="396"/>
      <c r="L6" s="396"/>
      <c r="M6" s="396"/>
      <c r="N6" s="396"/>
      <c r="O6" s="396"/>
      <c r="P6" s="396"/>
      <c r="Q6" s="396"/>
      <c r="R6" s="396"/>
      <c r="S6" s="396"/>
      <c r="T6" s="396"/>
      <c r="U6" s="396"/>
      <c r="V6" s="397"/>
      <c r="W6" s="329" t="s">
        <v>904</v>
      </c>
      <c r="X6" s="511" t="s">
        <v>1178</v>
      </c>
      <c r="Y6" s="511"/>
      <c r="Z6" s="511"/>
      <c r="AA6" s="511"/>
      <c r="AB6" s="511"/>
      <c r="AC6" s="511"/>
    </row>
    <row r="7" spans="1:29" s="203" customFormat="1" ht="15.75" customHeight="1" thickBot="1" x14ac:dyDescent="0.3">
      <c r="A7" s="51"/>
      <c r="B7" s="446"/>
      <c r="C7" s="447"/>
      <c r="D7" s="447"/>
      <c r="E7" s="447"/>
      <c r="F7" s="204"/>
      <c r="H7" s="204"/>
      <c r="I7" s="204"/>
      <c r="J7" s="204"/>
      <c r="K7" s="204"/>
      <c r="L7" s="205"/>
      <c r="M7" s="205"/>
      <c r="N7" s="204"/>
      <c r="O7" s="205"/>
      <c r="P7" s="205"/>
      <c r="Q7" s="205"/>
      <c r="R7" s="205"/>
      <c r="S7" s="205"/>
      <c r="T7" s="206"/>
      <c r="U7" s="206"/>
      <c r="V7" s="206"/>
      <c r="W7" s="109"/>
      <c r="X7" s="109"/>
      <c r="Y7" s="102"/>
      <c r="Z7" s="48"/>
      <c r="AA7" s="48"/>
      <c r="AB7" s="48"/>
    </row>
    <row r="8" spans="1:29" s="281" customFormat="1" ht="16.5" customHeight="1" x14ac:dyDescent="0.25">
      <c r="A8" s="393"/>
      <c r="B8" s="393"/>
      <c r="C8" s="393"/>
      <c r="D8" s="393"/>
      <c r="E8" s="393"/>
      <c r="F8" s="207" t="s">
        <v>564</v>
      </c>
      <c r="G8" s="508" t="s">
        <v>565</v>
      </c>
      <c r="H8" s="508"/>
      <c r="I8" s="508"/>
      <c r="J8" s="508"/>
      <c r="K8" s="507" t="s">
        <v>1176</v>
      </c>
      <c r="L8" s="507"/>
      <c r="M8" s="507"/>
      <c r="N8" s="507"/>
      <c r="O8" s="507"/>
      <c r="P8" s="507"/>
      <c r="Q8" s="507"/>
      <c r="R8" s="507"/>
      <c r="S8" s="507"/>
      <c r="T8" s="505" t="s">
        <v>566</v>
      </c>
      <c r="U8" s="504" t="s">
        <v>567</v>
      </c>
      <c r="V8" s="504" t="s">
        <v>65</v>
      </c>
      <c r="W8" s="109"/>
      <c r="X8" s="109"/>
      <c r="Y8" s="102"/>
      <c r="Z8" s="479" t="s">
        <v>568</v>
      </c>
      <c r="AA8" s="360"/>
      <c r="AB8" s="361"/>
    </row>
    <row r="9" spans="1:29" s="281" customFormat="1" ht="35.25" customHeight="1" x14ac:dyDescent="0.25">
      <c r="A9" s="393"/>
      <c r="B9" s="393"/>
      <c r="C9" s="393"/>
      <c r="D9" s="393"/>
      <c r="E9" s="393"/>
      <c r="F9" s="207"/>
      <c r="G9" s="508"/>
      <c r="H9" s="508"/>
      <c r="I9" s="508"/>
      <c r="J9" s="508"/>
      <c r="K9" s="507"/>
      <c r="L9" s="507"/>
      <c r="M9" s="507"/>
      <c r="N9" s="507"/>
      <c r="O9" s="507"/>
      <c r="P9" s="507"/>
      <c r="Q9" s="507"/>
      <c r="R9" s="507"/>
      <c r="S9" s="507"/>
      <c r="T9" s="506"/>
      <c r="U9" s="409"/>
      <c r="V9" s="409"/>
      <c r="W9" s="109"/>
      <c r="X9" s="109"/>
      <c r="Y9" s="102"/>
      <c r="Z9" s="120" t="s">
        <v>523</v>
      </c>
      <c r="AA9" s="121" t="s">
        <v>569</v>
      </c>
      <c r="AB9" s="123" t="s">
        <v>570</v>
      </c>
    </row>
    <row r="10" spans="1:29" ht="29.25" customHeight="1" x14ac:dyDescent="0.25">
      <c r="A10" s="500" t="s">
        <v>517</v>
      </c>
      <c r="B10" s="500" t="s">
        <v>518</v>
      </c>
      <c r="C10" s="304"/>
      <c r="D10" s="500" t="s">
        <v>571</v>
      </c>
      <c r="E10" s="500" t="s">
        <v>572</v>
      </c>
      <c r="F10" s="501" t="s">
        <v>573</v>
      </c>
      <c r="G10" s="500" t="s">
        <v>47</v>
      </c>
      <c r="H10" s="373"/>
      <c r="I10" s="502"/>
      <c r="J10" s="294"/>
      <c r="K10" s="503" t="s">
        <v>389</v>
      </c>
      <c r="L10" s="373"/>
      <c r="M10" s="373"/>
      <c r="N10" s="373"/>
      <c r="O10" s="502"/>
      <c r="P10" s="503" t="s">
        <v>574</v>
      </c>
      <c r="Q10" s="394"/>
      <c r="R10" s="394"/>
      <c r="S10" s="394"/>
      <c r="T10" s="394"/>
      <c r="U10" s="394"/>
      <c r="V10" s="394"/>
      <c r="Z10" s="135" t="s">
        <v>531</v>
      </c>
      <c r="AA10" s="139">
        <v>0.01</v>
      </c>
      <c r="AB10" s="138">
        <v>0.2</v>
      </c>
    </row>
    <row r="11" spans="1:29" ht="72" customHeight="1" thickBot="1" x14ac:dyDescent="0.3">
      <c r="A11" s="394"/>
      <c r="B11" s="394"/>
      <c r="C11" s="276" t="s">
        <v>98</v>
      </c>
      <c r="D11" s="394"/>
      <c r="E11" s="394"/>
      <c r="F11" s="502"/>
      <c r="G11" s="208" t="s">
        <v>575</v>
      </c>
      <c r="H11" s="209" t="s">
        <v>576</v>
      </c>
      <c r="I11" s="209" t="s">
        <v>577</v>
      </c>
      <c r="J11" s="209" t="s">
        <v>578</v>
      </c>
      <c r="K11" s="208" t="s">
        <v>49</v>
      </c>
      <c r="L11" s="210" t="s">
        <v>51</v>
      </c>
      <c r="M11" s="210" t="s">
        <v>53</v>
      </c>
      <c r="N11" s="208" t="s">
        <v>54</v>
      </c>
      <c r="O11" s="210" t="s">
        <v>56</v>
      </c>
      <c r="P11" s="210" t="s">
        <v>393</v>
      </c>
      <c r="Q11" s="210" t="s">
        <v>394</v>
      </c>
      <c r="R11" s="210" t="s">
        <v>505</v>
      </c>
      <c r="S11" s="210" t="s">
        <v>579</v>
      </c>
      <c r="T11" s="210" t="s">
        <v>60</v>
      </c>
      <c r="U11" s="210" t="s">
        <v>62</v>
      </c>
      <c r="V11" s="211" t="s">
        <v>64</v>
      </c>
      <c r="W11" s="210" t="s">
        <v>580</v>
      </c>
      <c r="X11" s="210" t="s">
        <v>581</v>
      </c>
      <c r="Z11" s="142" t="s">
        <v>537</v>
      </c>
      <c r="AA11" s="139">
        <v>0.21</v>
      </c>
      <c r="AB11" s="138">
        <v>0.4</v>
      </c>
    </row>
    <row r="12" spans="1:29" ht="160.15" customHeight="1" thickBot="1" x14ac:dyDescent="0.3">
      <c r="A12" s="486" t="s">
        <v>107</v>
      </c>
      <c r="B12" s="487" t="s">
        <v>115</v>
      </c>
      <c r="C12" s="492" t="s">
        <v>108</v>
      </c>
      <c r="D12" s="480">
        <f>+'3 PROBABIL E IMPACTO INHERENTE'!F11</f>
        <v>0.4</v>
      </c>
      <c r="E12" s="495">
        <f>+'3 PROBABIL E IMPACTO INHERENTE'!N11</f>
        <v>0.4</v>
      </c>
      <c r="F12" s="266">
        <v>1</v>
      </c>
      <c r="G12" s="212" t="s">
        <v>582</v>
      </c>
      <c r="H12" s="213" t="s">
        <v>777</v>
      </c>
      <c r="I12" s="213" t="s">
        <v>1128</v>
      </c>
      <c r="J12" s="214" t="str">
        <f t="shared" ref="J12:J75" si="0">CONCATENATE(G12," ",H12," ",I12)</f>
        <v>Responsable del proceso Direccionamiento Define Lineamientos para la formulación de planes, metas e indicadores institucionales, estableciendo metas, indicadores, productos responsables, fechas de ejecución y productos esperados .</v>
      </c>
      <c r="K12" s="215" t="s">
        <v>403</v>
      </c>
      <c r="L12" s="216">
        <f>IFERROR(VLOOKUP($K12,'11 FORMULAS'!$B$51:$C$53,2,0),"")</f>
        <v>0.25</v>
      </c>
      <c r="M12" s="216" t="str">
        <f>IFERROR(VLOOKUP($K12,'11 FORMULAS'!$B$51:$D$53,3,0),"")</f>
        <v>Probabilidad</v>
      </c>
      <c r="N12" s="217" t="s">
        <v>415</v>
      </c>
      <c r="O12" s="218">
        <f>IFERROR(VLOOKUP($N12,'11 FORMULAS'!$B$54:$C$55,2,0),"")</f>
        <v>0.15</v>
      </c>
      <c r="P12" s="219" t="s">
        <v>405</v>
      </c>
      <c r="Q12" s="219" t="s">
        <v>503</v>
      </c>
      <c r="R12" s="219" t="s">
        <v>407</v>
      </c>
      <c r="S12" s="219" t="s">
        <v>408</v>
      </c>
      <c r="T12" s="216">
        <f t="shared" ref="T12:T75" si="1">IF(OR($L12="",$O12=""),"",IFERROR($L12+$O12,""))</f>
        <v>0.4</v>
      </c>
      <c r="U12" s="216">
        <f>IF($D12="","",IF($K12="",$D12,IF($M12='11 FORMULAS'!$D$51,$D12-($D12*$T12),$D12)))</f>
        <v>0.24</v>
      </c>
      <c r="V12" s="216">
        <f>IF($E12="","",IF($K12="",$E12,IF($M12='11 FORMULAS'!$D$53,$E12-($E12*$T12),$E12)))</f>
        <v>0.4</v>
      </c>
      <c r="W12" s="491">
        <f>IF(U17="","",U17)</f>
        <v>5.183999999999999E-2</v>
      </c>
      <c r="X12" s="481">
        <f>IF(V17="","",V17)</f>
        <v>0.22500000000000003</v>
      </c>
      <c r="Z12" s="145" t="s">
        <v>543</v>
      </c>
      <c r="AA12" s="139">
        <v>0.41</v>
      </c>
      <c r="AB12" s="138">
        <v>0.6</v>
      </c>
    </row>
    <row r="13" spans="1:29" ht="133.9" customHeight="1" thickBot="1" x14ac:dyDescent="0.3">
      <c r="A13" s="463"/>
      <c r="B13" s="409"/>
      <c r="C13" s="493"/>
      <c r="D13" s="409"/>
      <c r="E13" s="496"/>
      <c r="F13" s="266">
        <v>2</v>
      </c>
      <c r="G13" s="220" t="s">
        <v>1089</v>
      </c>
      <c r="H13" s="215" t="s">
        <v>1090</v>
      </c>
      <c r="I13" s="215" t="s">
        <v>1091</v>
      </c>
      <c r="J13" s="214" t="str">
        <f t="shared" si="0"/>
        <v>Dependencias responsables / Líderes de proceso Formula Planes, metas e indicadores con base en funciones, proyectos, recursos disponibles y compromisos institucionales, remitiéndolos a Planeación para revisión</v>
      </c>
      <c r="K13" s="215" t="s">
        <v>403</v>
      </c>
      <c r="L13" s="216">
        <f>IFERROR(VLOOKUP($K13,'11 FORMULAS'!$B$51:$C$53,2,0),"")</f>
        <v>0.25</v>
      </c>
      <c r="M13" s="216" t="str">
        <f>IFERROR(VLOOKUP($K13,'11 FORMULAS'!$B$51:$D$53,3,0),"")</f>
        <v>Probabilidad</v>
      </c>
      <c r="N13" s="217" t="s">
        <v>415</v>
      </c>
      <c r="O13" s="218">
        <f>IFERROR(VLOOKUP($N13,'11 FORMULAS'!$B$54:$C$55,2,0),"")</f>
        <v>0.15</v>
      </c>
      <c r="P13" s="219" t="s">
        <v>405</v>
      </c>
      <c r="Q13" s="219" t="s">
        <v>504</v>
      </c>
      <c r="R13" s="219" t="s">
        <v>407</v>
      </c>
      <c r="S13" s="219" t="s">
        <v>408</v>
      </c>
      <c r="T13" s="216">
        <f t="shared" si="1"/>
        <v>0.4</v>
      </c>
      <c r="U13" s="216">
        <f>IF(U12="","",IF($K13="",U12,IF($M13='11 FORMULAS'!$D$51,U12-(U12*$T13),U12)))</f>
        <v>0.14399999999999999</v>
      </c>
      <c r="V13" s="216">
        <f>IF(V12="","",IF($K13="",V12,IF($M13='11 FORMULAS'!$D$53,V12-(V12*$T13),V12)))</f>
        <v>0.4</v>
      </c>
      <c r="W13" s="409"/>
      <c r="X13" s="482"/>
      <c r="Z13" s="146" t="s">
        <v>546</v>
      </c>
      <c r="AA13" s="139">
        <v>0.61</v>
      </c>
      <c r="AB13" s="138">
        <v>0.8</v>
      </c>
    </row>
    <row r="14" spans="1:29" ht="136.15" customHeight="1" thickBot="1" x14ac:dyDescent="0.3">
      <c r="A14" s="463"/>
      <c r="B14" s="409"/>
      <c r="C14" s="493"/>
      <c r="D14" s="409"/>
      <c r="E14" s="496"/>
      <c r="F14" s="266">
        <v>3</v>
      </c>
      <c r="G14" s="220" t="s">
        <v>588</v>
      </c>
      <c r="H14" s="215" t="s">
        <v>599</v>
      </c>
      <c r="I14" s="215" t="s">
        <v>1092</v>
      </c>
      <c r="J14" s="214" t="str">
        <f t="shared" si="0"/>
        <v>Oficina Asesora de Planeación / Segunda línea de defensa Revisa Que los planes, indicadores y metas estén articulados entre sí y con el plan estratégico, plan de acción, MIPG y demás instrumentos institucionales.</v>
      </c>
      <c r="K14" s="215" t="s">
        <v>403</v>
      </c>
      <c r="L14" s="216">
        <f>IFERROR(VLOOKUP($K14,'11 FORMULAS'!$B$51:$C$53,2,0),"")</f>
        <v>0.25</v>
      </c>
      <c r="M14" s="216" t="str">
        <f>IFERROR(VLOOKUP($K14,'11 FORMULAS'!$B$51:$D$53,3,0),"")</f>
        <v>Probabilidad</v>
      </c>
      <c r="N14" s="217" t="s">
        <v>415</v>
      </c>
      <c r="O14" s="218">
        <f>IFERROR(VLOOKUP($N14,'11 FORMULAS'!$B$54:$C$55,2,0),"")</f>
        <v>0.15</v>
      </c>
      <c r="P14" s="219" t="s">
        <v>405</v>
      </c>
      <c r="Q14" s="219" t="s">
        <v>504</v>
      </c>
      <c r="R14" s="219" t="s">
        <v>407</v>
      </c>
      <c r="S14" s="219" t="s">
        <v>408</v>
      </c>
      <c r="T14" s="216">
        <f t="shared" si="1"/>
        <v>0.4</v>
      </c>
      <c r="U14" s="216">
        <f>IF(U13="","",IF($K14="",U13,IF($M14='11 FORMULAS'!$D$51,U13-(U13*$T14),U13)))</f>
        <v>8.6399999999999991E-2</v>
      </c>
      <c r="V14" s="216">
        <f>IF(V13="","",IF($K14="",V13,IF($M14='11 FORMULAS'!$D$53,V13-(V13*$T14),V13)))</f>
        <v>0.4</v>
      </c>
      <c r="W14" s="409"/>
      <c r="X14" s="482"/>
      <c r="Z14" s="147" t="s">
        <v>549</v>
      </c>
      <c r="AA14" s="139">
        <v>0.81</v>
      </c>
      <c r="AB14" s="138">
        <v>1</v>
      </c>
    </row>
    <row r="15" spans="1:29" ht="111" customHeight="1" thickBot="1" x14ac:dyDescent="0.3">
      <c r="A15" s="463"/>
      <c r="B15" s="409"/>
      <c r="C15" s="493"/>
      <c r="D15" s="409"/>
      <c r="E15" s="496"/>
      <c r="F15" s="266">
        <v>4</v>
      </c>
      <c r="G15" s="220" t="s">
        <v>1089</v>
      </c>
      <c r="H15" s="215" t="s">
        <v>1093</v>
      </c>
      <c r="I15" s="215" t="s">
        <v>1094</v>
      </c>
      <c r="J15" s="214" t="str">
        <f t="shared" si="0"/>
        <v>Dependencias responsables / Líderes de proceso Reporta Periódicamente los avances de metas, indicadores y actividades, anexando soportes que evidencien cumplimiento o justifiquen retrasos</v>
      </c>
      <c r="K15" s="215" t="s">
        <v>403</v>
      </c>
      <c r="L15" s="216">
        <f>IFERROR(VLOOKUP($K15,'11 FORMULAS'!$B$51:$C$53,2,0),"")</f>
        <v>0.25</v>
      </c>
      <c r="M15" s="216" t="str">
        <f>IFERROR(VLOOKUP($K15,'11 FORMULAS'!$B$51:$D$53,3,0),"")</f>
        <v>Probabilidad</v>
      </c>
      <c r="N15" s="217" t="s">
        <v>415</v>
      </c>
      <c r="O15" s="218">
        <f>IFERROR(VLOOKUP($N15,'11 FORMULAS'!$B$54:$C$55,2,0),"")</f>
        <v>0.15</v>
      </c>
      <c r="P15" s="219" t="s">
        <v>405</v>
      </c>
      <c r="Q15" s="219" t="s">
        <v>503</v>
      </c>
      <c r="R15" s="219" t="s">
        <v>407</v>
      </c>
      <c r="S15" s="219" t="s">
        <v>408</v>
      </c>
      <c r="T15" s="216">
        <f t="shared" si="1"/>
        <v>0.4</v>
      </c>
      <c r="U15" s="216">
        <f>IF(U14="","",IF($K15="",U14,IF($M15='11 FORMULAS'!$D$51,U14-(U14*$T15),U14)))</f>
        <v>5.183999999999999E-2</v>
      </c>
      <c r="V15" s="216">
        <f>IF(V14="","",IF($K15="",V14,IF($M15='11 FORMULAS'!$D$53,V14-(V14*$T15),V14)))</f>
        <v>0.4</v>
      </c>
      <c r="W15" s="409"/>
      <c r="X15" s="482"/>
      <c r="Z15" s="221"/>
      <c r="AA15" s="221"/>
      <c r="AB15" s="221"/>
    </row>
    <row r="16" spans="1:29" ht="111" customHeight="1" thickBot="1" x14ac:dyDescent="0.3">
      <c r="A16" s="463"/>
      <c r="B16" s="409"/>
      <c r="C16" s="493"/>
      <c r="D16" s="409"/>
      <c r="E16" s="496"/>
      <c r="F16" s="266">
        <v>5</v>
      </c>
      <c r="G16" s="220" t="s">
        <v>1097</v>
      </c>
      <c r="H16" s="215" t="s">
        <v>765</v>
      </c>
      <c r="I16" s="215" t="s">
        <v>1095</v>
      </c>
      <c r="J16" s="214" t="str">
        <f t="shared" si="0"/>
        <v>Oficina Asesora de Planeación / Segunda línea de defensa/ líderes de proceso Solicita Y ejecuta acciones de ajuste cuando se identifiquen retrasos, inconsistencias, metas sin avance, indicadores mal reportados o falta de soportes.</v>
      </c>
      <c r="K16" s="215" t="s">
        <v>425</v>
      </c>
      <c r="L16" s="216">
        <f>IFERROR(VLOOKUP($K16,'11 FORMULAS'!$B$51:$C$53,2,0),"")</f>
        <v>0.1</v>
      </c>
      <c r="M16" s="216" t="str">
        <f>IFERROR(VLOOKUP($K16,'11 FORMULAS'!$B$51:$D$53,3,0),"")</f>
        <v>Impacto</v>
      </c>
      <c r="N16" s="217" t="s">
        <v>415</v>
      </c>
      <c r="O16" s="218">
        <f>IFERROR(VLOOKUP($N16,'11 FORMULAS'!$B$54:$C$55,2,0),"")</f>
        <v>0.15</v>
      </c>
      <c r="P16" s="219" t="s">
        <v>405</v>
      </c>
      <c r="Q16" s="219" t="s">
        <v>585</v>
      </c>
      <c r="R16" s="219" t="s">
        <v>407</v>
      </c>
      <c r="S16" s="219" t="s">
        <v>408</v>
      </c>
      <c r="T16" s="216">
        <f t="shared" si="1"/>
        <v>0.25</v>
      </c>
      <c r="U16" s="216">
        <f>IF(U15="","",IF($K16="",U15,IF($M16='11 FORMULAS'!$D$51,U15-(U15*$T16),U15)))</f>
        <v>5.183999999999999E-2</v>
      </c>
      <c r="V16" s="216">
        <f>IF(V15="","",IF($K16="",V15,IF($M16='11 FORMULAS'!$D$53,V15-(V15*$T16),V15)))</f>
        <v>0.30000000000000004</v>
      </c>
      <c r="W16" s="409"/>
      <c r="X16" s="482"/>
      <c r="Z16" s="221"/>
      <c r="AA16" s="221"/>
      <c r="AB16" s="221"/>
    </row>
    <row r="17" spans="1:28" ht="121.15" customHeight="1" thickBot="1" x14ac:dyDescent="0.3">
      <c r="A17" s="464"/>
      <c r="B17" s="394"/>
      <c r="C17" s="494"/>
      <c r="D17" s="394"/>
      <c r="E17" s="497"/>
      <c r="F17" s="222">
        <v>6</v>
      </c>
      <c r="G17" s="223" t="s">
        <v>593</v>
      </c>
      <c r="H17" s="224" t="s">
        <v>583</v>
      </c>
      <c r="I17" s="224" t="s">
        <v>1129</v>
      </c>
      <c r="J17" s="214" t="str">
        <f t="shared" si="0"/>
        <v>Oficina de Control Interno Verifica De forma aleatoria la trazabilidad de los planes, indicadores, metas, reportes de avance y acciones correctivas implementadas por las dependencias</v>
      </c>
      <c r="K17" s="215" t="s">
        <v>425</v>
      </c>
      <c r="L17" s="216">
        <f>IFERROR(VLOOKUP($K17,'11 FORMULAS'!$B$51:$C$53,2,0),"")</f>
        <v>0.1</v>
      </c>
      <c r="M17" s="216" t="str">
        <f>IFERROR(VLOOKUP($K17,'11 FORMULAS'!$B$51:$D$53,3,0),"")</f>
        <v>Impacto</v>
      </c>
      <c r="N17" s="217" t="s">
        <v>415</v>
      </c>
      <c r="O17" s="218">
        <f>IFERROR(VLOOKUP($N17,'11 FORMULAS'!$B$54:$C$55,2,0),"")</f>
        <v>0.15</v>
      </c>
      <c r="P17" s="219" t="s">
        <v>405</v>
      </c>
      <c r="Q17" s="219" t="s">
        <v>787</v>
      </c>
      <c r="R17" s="219" t="s">
        <v>407</v>
      </c>
      <c r="S17" s="219" t="s">
        <v>408</v>
      </c>
      <c r="T17" s="216">
        <f t="shared" si="1"/>
        <v>0.25</v>
      </c>
      <c r="U17" s="216">
        <f>IF(U16="","",IF($K17="",U16,IF($M17='11 FORMULAS'!$D$51,U16-(U16*$T17),U16)))</f>
        <v>5.183999999999999E-2</v>
      </c>
      <c r="V17" s="216">
        <f>IF(V16="","",IF($K17="",V16,IF($M17='11 FORMULAS'!$D$53,V16-(V16*$T17),V16)))</f>
        <v>0.22500000000000003</v>
      </c>
      <c r="W17" s="394"/>
      <c r="X17" s="483"/>
      <c r="Z17" s="221"/>
      <c r="AA17" s="221"/>
      <c r="AB17" s="221"/>
    </row>
    <row r="18" spans="1:28" ht="161.65" customHeight="1" thickBot="1" x14ac:dyDescent="0.3">
      <c r="A18" s="486" t="s">
        <v>117</v>
      </c>
      <c r="B18" s="487" t="s">
        <v>124</v>
      </c>
      <c r="C18" s="492" t="s">
        <v>108</v>
      </c>
      <c r="D18" s="480">
        <f>+'3 PROBABIL E IMPACTO INHERENTE'!F12</f>
        <v>0.4</v>
      </c>
      <c r="E18" s="495">
        <f>+'3 PROBABIL E IMPACTO INHERENTE'!N12</f>
        <v>0.4</v>
      </c>
      <c r="F18" s="266">
        <v>1</v>
      </c>
      <c r="G18" s="212" t="s">
        <v>1098</v>
      </c>
      <c r="H18" s="213" t="s">
        <v>583</v>
      </c>
      <c r="I18" s="213" t="s">
        <v>1132</v>
      </c>
      <c r="J18" s="214" t="str">
        <f t="shared" si="0"/>
        <v>Responsable del proceso Direccionamiento/Responsable de talento humano Verifica Que las decisiones estratégicas sean tratadas en instancias formales, como comités, reuniones directivas o mesas institucionales, dejando registro de asistentes, temas tratados y responsables de decisión.</v>
      </c>
      <c r="K18" s="215" t="s">
        <v>403</v>
      </c>
      <c r="L18" s="216">
        <f>IFERROR(VLOOKUP($K18,'11 FORMULAS'!$B$51:$C$53,2,0),"")</f>
        <v>0.25</v>
      </c>
      <c r="M18" s="216" t="str">
        <f>IFERROR(VLOOKUP($K18,'11 FORMULAS'!$B$51:$D$53,3,0),"")</f>
        <v>Probabilidad</v>
      </c>
      <c r="N18" s="217" t="s">
        <v>415</v>
      </c>
      <c r="O18" s="218">
        <f>IFERROR(VLOOKUP($N18,'11 FORMULAS'!$B$54:$C$55,2,0),"")</f>
        <v>0.15</v>
      </c>
      <c r="P18" s="219" t="s">
        <v>405</v>
      </c>
      <c r="Q18" s="219" t="s">
        <v>503</v>
      </c>
      <c r="R18" s="219" t="s">
        <v>407</v>
      </c>
      <c r="S18" s="219" t="s">
        <v>408</v>
      </c>
      <c r="T18" s="216">
        <f t="shared" si="1"/>
        <v>0.4</v>
      </c>
      <c r="U18" s="216">
        <f>IF($D18="","",IF($K18="",$D18,IF($M18='11 FORMULAS'!$D$51,$D18-($D18*$T18),$D18)))</f>
        <v>0.24</v>
      </c>
      <c r="V18" s="216">
        <f>IF($E18="","",IF($K18="",$E18,IF($M18='11 FORMULAS'!$D$53,$E18-($E18*$T18),$E18)))</f>
        <v>0.4</v>
      </c>
      <c r="W18" s="491">
        <f>IF(U23="","",U23)</f>
        <v>5.183999999999999E-2</v>
      </c>
      <c r="X18" s="481">
        <f>IF(V23="","",V23)</f>
        <v>0.22500000000000003</v>
      </c>
      <c r="Z18" s="135" t="s">
        <v>531</v>
      </c>
      <c r="AA18" s="139">
        <v>0.01</v>
      </c>
      <c r="AB18" s="138">
        <v>0.2</v>
      </c>
    </row>
    <row r="19" spans="1:28" ht="149.65" customHeight="1" thickBot="1" x14ac:dyDescent="0.3">
      <c r="A19" s="463"/>
      <c r="B19" s="409"/>
      <c r="C19" s="493"/>
      <c r="D19" s="409"/>
      <c r="E19" s="496"/>
      <c r="F19" s="266">
        <v>2</v>
      </c>
      <c r="G19" s="220" t="s">
        <v>1089</v>
      </c>
      <c r="H19" s="215" t="s">
        <v>599</v>
      </c>
      <c r="I19" s="215" t="s">
        <v>1133</v>
      </c>
      <c r="J19" s="214" t="str">
        <f t="shared" si="0"/>
        <v>Dependencias responsables / Líderes de proceso Revisa Que la decisión estratégica cuente con justificación institucional, soportes suficientes y aprobación de la instancia competente antes de su formalización.</v>
      </c>
      <c r="K19" s="215" t="s">
        <v>403</v>
      </c>
      <c r="L19" s="216">
        <f>IFERROR(VLOOKUP($K19,'11 FORMULAS'!$B$51:$C$53,2,0),"")</f>
        <v>0.25</v>
      </c>
      <c r="M19" s="216" t="str">
        <f>IFERROR(VLOOKUP($K19,'11 FORMULAS'!$B$51:$D$53,3,0),"")</f>
        <v>Probabilidad</v>
      </c>
      <c r="N19" s="217" t="s">
        <v>415</v>
      </c>
      <c r="O19" s="218">
        <f>IFERROR(VLOOKUP($N19,'11 FORMULAS'!$B$54:$C$55,2,0),"")</f>
        <v>0.15</v>
      </c>
      <c r="P19" s="219" t="s">
        <v>405</v>
      </c>
      <c r="Q19" s="219" t="s">
        <v>503</v>
      </c>
      <c r="R19" s="219" t="s">
        <v>407</v>
      </c>
      <c r="S19" s="219" t="s">
        <v>408</v>
      </c>
      <c r="T19" s="216">
        <f t="shared" si="1"/>
        <v>0.4</v>
      </c>
      <c r="U19" s="216">
        <f>IF(U18="","",IF($K19="",U18,IF($M19='11 FORMULAS'!$D$51,U18-(U18*$T19),U18)))</f>
        <v>0.14399999999999999</v>
      </c>
      <c r="V19" s="216">
        <f>IF(V18="","",IF($K19="",V18,IF($M19='11 FORMULAS'!$D$53,V18-(V18*$T19),V18)))</f>
        <v>0.4</v>
      </c>
      <c r="W19" s="409"/>
      <c r="X19" s="482"/>
      <c r="Z19" s="142" t="s">
        <v>537</v>
      </c>
      <c r="AA19" s="139">
        <v>0.21</v>
      </c>
      <c r="AB19" s="138">
        <v>0.4</v>
      </c>
    </row>
    <row r="20" spans="1:28" ht="168.6" customHeight="1" thickBot="1" x14ac:dyDescent="0.3">
      <c r="A20" s="463"/>
      <c r="B20" s="409"/>
      <c r="C20" s="493"/>
      <c r="D20" s="409"/>
      <c r="E20" s="496"/>
      <c r="F20" s="266">
        <v>3</v>
      </c>
      <c r="G20" s="220" t="s">
        <v>1134</v>
      </c>
      <c r="H20" s="215" t="s">
        <v>630</v>
      </c>
      <c r="I20" s="215" t="s">
        <v>1135</v>
      </c>
      <c r="J20" s="214" t="str">
        <f t="shared" si="0"/>
        <v>Alta Dirección/ líderes de procesos/ Responsable de talento humano Registra En el acta las observaciones o situaciones particulares que puedan incidir en la decisión estratégica, dejando constancia de la revisión realizada antes de su aprobación.</v>
      </c>
      <c r="K20" s="215" t="s">
        <v>403</v>
      </c>
      <c r="L20" s="216">
        <f>IFERROR(VLOOKUP($K20,'11 FORMULAS'!$B$51:$C$53,2,0),"")</f>
        <v>0.25</v>
      </c>
      <c r="M20" s="216" t="str">
        <f>IFERROR(VLOOKUP($K20,'11 FORMULAS'!$B$51:$D$53,3,0),"")</f>
        <v>Probabilidad</v>
      </c>
      <c r="N20" s="217" t="s">
        <v>415</v>
      </c>
      <c r="O20" s="218">
        <f>IFERROR(VLOOKUP($N20,'11 FORMULAS'!$B$54:$C$55,2,0),"")</f>
        <v>0.15</v>
      </c>
      <c r="P20" s="219" t="s">
        <v>405</v>
      </c>
      <c r="Q20" s="219" t="s">
        <v>503</v>
      </c>
      <c r="R20" s="219" t="s">
        <v>407</v>
      </c>
      <c r="S20" s="219" t="s">
        <v>408</v>
      </c>
      <c r="T20" s="216">
        <f t="shared" si="1"/>
        <v>0.4</v>
      </c>
      <c r="U20" s="216">
        <f>IF(U19="","",IF($K20="",U19,IF($M20='11 FORMULAS'!$D$51,U19-(U19*$T20),U19)))</f>
        <v>8.6399999999999991E-2</v>
      </c>
      <c r="V20" s="216">
        <f>IF(V19="","",IF($K20="",V19,IF($M20='11 FORMULAS'!$D$53,V19-(V19*$T20),V19)))</f>
        <v>0.4</v>
      </c>
      <c r="W20" s="409"/>
      <c r="X20" s="482"/>
      <c r="Z20" s="145" t="s">
        <v>543</v>
      </c>
      <c r="AA20" s="139">
        <v>0.41</v>
      </c>
      <c r="AB20" s="138">
        <v>0.6</v>
      </c>
    </row>
    <row r="21" spans="1:28" ht="111" customHeight="1" thickBot="1" x14ac:dyDescent="0.3">
      <c r="A21" s="463"/>
      <c r="B21" s="409"/>
      <c r="C21" s="493"/>
      <c r="D21" s="409"/>
      <c r="E21" s="496"/>
      <c r="F21" s="266">
        <v>4</v>
      </c>
      <c r="G21" s="220" t="s">
        <v>1101</v>
      </c>
      <c r="H21" s="215" t="s">
        <v>1099</v>
      </c>
      <c r="I21" s="215" t="s">
        <v>1100</v>
      </c>
      <c r="J21" s="214" t="str">
        <f t="shared" si="0"/>
        <v>Responsable de talento humano Socializa Periódicamente lineamientos sobre conflicto de interés, deber de declaración, impedimentos y consecuencias de no reportarlos.</v>
      </c>
      <c r="K21" s="215" t="s">
        <v>403</v>
      </c>
      <c r="L21" s="216">
        <f>IFERROR(VLOOKUP($K21,'11 FORMULAS'!$B$51:$C$53,2,0),"")</f>
        <v>0.25</v>
      </c>
      <c r="M21" s="216" t="str">
        <f>IFERROR(VLOOKUP($K21,'11 FORMULAS'!$B$51:$D$53,3,0),"")</f>
        <v>Probabilidad</v>
      </c>
      <c r="N21" s="217" t="s">
        <v>415</v>
      </c>
      <c r="O21" s="218">
        <f>IFERROR(VLOOKUP($N21,'11 FORMULAS'!$B$54:$C$55,2,0),"")</f>
        <v>0.15</v>
      </c>
      <c r="P21" s="219" t="s">
        <v>405</v>
      </c>
      <c r="Q21" s="219" t="s">
        <v>722</v>
      </c>
      <c r="R21" s="219" t="s">
        <v>407</v>
      </c>
      <c r="S21" s="219" t="s">
        <v>408</v>
      </c>
      <c r="T21" s="216">
        <f t="shared" si="1"/>
        <v>0.4</v>
      </c>
      <c r="U21" s="216">
        <f>IF(U20="","",IF($K21="",U20,IF($M21='11 FORMULAS'!$D$51,U20-(U20*$T21),U20)))</f>
        <v>5.183999999999999E-2</v>
      </c>
      <c r="V21" s="216">
        <f>IF(V20="","",IF($K21="",V20,IF($M21='11 FORMULAS'!$D$53,V20-(V20*$T21),V20)))</f>
        <v>0.4</v>
      </c>
      <c r="W21" s="409"/>
      <c r="X21" s="482"/>
      <c r="Z21" s="146" t="s">
        <v>546</v>
      </c>
      <c r="AA21" s="139">
        <v>0.61</v>
      </c>
      <c r="AB21" s="138">
        <v>0.8</v>
      </c>
    </row>
    <row r="22" spans="1:28" ht="207" customHeight="1" thickBot="1" x14ac:dyDescent="0.3">
      <c r="A22" s="463"/>
      <c r="B22" s="409"/>
      <c r="C22" s="493"/>
      <c r="D22" s="409"/>
      <c r="E22" s="496"/>
      <c r="F22" s="266">
        <v>5</v>
      </c>
      <c r="G22" s="220" t="s">
        <v>588</v>
      </c>
      <c r="H22" s="215" t="s">
        <v>1031</v>
      </c>
      <c r="I22" s="215" t="s">
        <v>1102</v>
      </c>
      <c r="J22" s="214" t="str">
        <f t="shared" si="0"/>
        <v>Oficina Asesora de Planeación / Segunda línea de defensa Ajusta Las decisiones estratégicas que no cuenten con soportes, criterios institucionales, actas o trazabilidad de aprobación, solicitando la documentación faltante y dejando constancia de la subsanación antes de continuar con su ejecución.</v>
      </c>
      <c r="K22" s="215" t="s">
        <v>425</v>
      </c>
      <c r="L22" s="216">
        <f>IFERROR(VLOOKUP($K22,'11 FORMULAS'!$B$51:$C$53,2,0),"")</f>
        <v>0.1</v>
      </c>
      <c r="M22" s="216" t="str">
        <f>IFERROR(VLOOKUP($K22,'11 FORMULAS'!$B$51:$D$53,3,0),"")</f>
        <v>Impacto</v>
      </c>
      <c r="N22" s="217" t="s">
        <v>415</v>
      </c>
      <c r="O22" s="218">
        <f>IFERROR(VLOOKUP($N22,'11 FORMULAS'!$B$54:$C$55,2,0),"")</f>
        <v>0.15</v>
      </c>
      <c r="P22" s="219" t="s">
        <v>405</v>
      </c>
      <c r="Q22" s="219" t="s">
        <v>585</v>
      </c>
      <c r="R22" s="219" t="s">
        <v>407</v>
      </c>
      <c r="S22" s="219" t="s">
        <v>408</v>
      </c>
      <c r="T22" s="216">
        <f t="shared" si="1"/>
        <v>0.25</v>
      </c>
      <c r="U22" s="216">
        <f>IF(U21="","",IF($K22="",U21,IF($M22='11 FORMULAS'!$D$51,U21-(U21*$T22),U21)))</f>
        <v>5.183999999999999E-2</v>
      </c>
      <c r="V22" s="216">
        <f>IF(V21="","",IF($K22="",V21,IF($M22='11 FORMULAS'!$D$53,V21-(V21*$T22),V21)))</f>
        <v>0.30000000000000004</v>
      </c>
      <c r="W22" s="409"/>
      <c r="X22" s="482"/>
      <c r="Z22" s="147" t="s">
        <v>549</v>
      </c>
      <c r="AA22" s="139">
        <v>0.81</v>
      </c>
      <c r="AB22" s="138">
        <v>1</v>
      </c>
    </row>
    <row r="23" spans="1:28" ht="186.6" customHeight="1" thickBot="1" x14ac:dyDescent="0.3">
      <c r="A23" s="464"/>
      <c r="B23" s="394"/>
      <c r="C23" s="494"/>
      <c r="D23" s="394"/>
      <c r="E23" s="497"/>
      <c r="F23" s="222">
        <v>6</v>
      </c>
      <c r="G23" s="223" t="s">
        <v>593</v>
      </c>
      <c r="H23" s="224" t="s">
        <v>583</v>
      </c>
      <c r="I23" s="224" t="s">
        <v>1103</v>
      </c>
      <c r="J23" s="214" t="str">
        <f t="shared" si="0"/>
        <v>Oficina de Control Interno Verifica De forma aleatoria decisiones estratégicas, comités o aprobaciones para revisar declaraciones de conflicto de interés, trazabilidad, soportes y acciones correctivas aplicadas.</v>
      </c>
      <c r="K23" s="215" t="s">
        <v>425</v>
      </c>
      <c r="L23" s="216">
        <f>IFERROR(VLOOKUP($K23,'11 FORMULAS'!$B$51:$C$53,2,0),"")</f>
        <v>0.1</v>
      </c>
      <c r="M23" s="216" t="str">
        <f>IFERROR(VLOOKUP($K23,'11 FORMULAS'!$B$51:$D$53,3,0),"")</f>
        <v>Impacto</v>
      </c>
      <c r="N23" s="217" t="s">
        <v>415</v>
      </c>
      <c r="O23" s="218">
        <f>IFERROR(VLOOKUP($N23,'11 FORMULAS'!$B$54:$C$55,2,0),"")</f>
        <v>0.15</v>
      </c>
      <c r="P23" s="219" t="s">
        <v>405</v>
      </c>
      <c r="Q23" s="219" t="s">
        <v>722</v>
      </c>
      <c r="R23" s="219" t="s">
        <v>407</v>
      </c>
      <c r="S23" s="219" t="s">
        <v>408</v>
      </c>
      <c r="T23" s="216">
        <f t="shared" si="1"/>
        <v>0.25</v>
      </c>
      <c r="U23" s="216">
        <f>IF(U22="","",IF($K23="",U22,IF($M23='11 FORMULAS'!$D$51,U22-(U22*$T23),U22)))</f>
        <v>5.183999999999999E-2</v>
      </c>
      <c r="V23" s="216">
        <f>IF(V22="","",IF($K23="",V22,IF($M23='11 FORMULAS'!$D$53,V22-(V22*$T23),V22)))</f>
        <v>0.22500000000000003</v>
      </c>
      <c r="W23" s="394"/>
      <c r="X23" s="483"/>
      <c r="Z23" s="221"/>
      <c r="AA23" s="221"/>
      <c r="AB23" s="221"/>
    </row>
    <row r="24" spans="1:28" ht="131.65" customHeight="1" thickBot="1" x14ac:dyDescent="0.3">
      <c r="A24" s="486" t="s">
        <v>126</v>
      </c>
      <c r="B24" s="487" t="s">
        <v>132</v>
      </c>
      <c r="C24" s="492" t="s">
        <v>108</v>
      </c>
      <c r="D24" s="480">
        <f>+'3 PROBABIL E IMPACTO INHERENTE'!F13</f>
        <v>0.4</v>
      </c>
      <c r="E24" s="495">
        <f>+'3 PROBABIL E IMPACTO INHERENTE'!N13</f>
        <v>0.4</v>
      </c>
      <c r="F24" s="266">
        <v>1</v>
      </c>
      <c r="G24" s="212" t="s">
        <v>1096</v>
      </c>
      <c r="H24" s="213" t="s">
        <v>583</v>
      </c>
      <c r="I24" s="213" t="s">
        <v>1104</v>
      </c>
      <c r="J24" s="214" t="str">
        <f t="shared" si="0"/>
        <v>Planeación / Líderes de proceso Verifica Que los compromisos institucionales estén incluidos en el Plan de Acción, con metas, responsables, cronograma, recursos asociados e indicadores de seguimiento.</v>
      </c>
      <c r="K24" s="215" t="s">
        <v>403</v>
      </c>
      <c r="L24" s="216">
        <f>IFERROR(VLOOKUP($K24,'11 FORMULAS'!$B$51:$C$53,2,0),"")</f>
        <v>0.25</v>
      </c>
      <c r="M24" s="216" t="str">
        <f>IFERROR(VLOOKUP($K24,'11 FORMULAS'!$B$51:$D$53,3,0),"")</f>
        <v>Probabilidad</v>
      </c>
      <c r="N24" s="217" t="s">
        <v>415</v>
      </c>
      <c r="O24" s="218">
        <f>IFERROR(VLOOKUP($N24,'11 FORMULAS'!$B$54:$C$55,2,0),"")</f>
        <v>0.15</v>
      </c>
      <c r="P24" s="219" t="s">
        <v>405</v>
      </c>
      <c r="Q24" s="219" t="s">
        <v>501</v>
      </c>
      <c r="R24" s="219" t="s">
        <v>407</v>
      </c>
      <c r="S24" s="219" t="s">
        <v>408</v>
      </c>
      <c r="T24" s="216">
        <f t="shared" si="1"/>
        <v>0.4</v>
      </c>
      <c r="U24" s="216">
        <f>IF($D24="","",IF($K24="",$D24,IF($M24='11 FORMULAS'!$D$51,$D24-($D24*$T24),$D24)))</f>
        <v>0.24</v>
      </c>
      <c r="V24" s="216">
        <f>IF($E24="","",IF($K24="",$E24,IF($M24='11 FORMULAS'!$D$53,$E24-($E24*$T24),$E24)))</f>
        <v>0.4</v>
      </c>
      <c r="W24" s="491">
        <f>IF(U29="","",U29)</f>
        <v>5.183999999999999E-2</v>
      </c>
      <c r="X24" s="481">
        <f>IF(V29="","",V29)</f>
        <v>0.22500000000000003</v>
      </c>
      <c r="Z24" s="135" t="s">
        <v>531</v>
      </c>
      <c r="AA24" s="139">
        <v>0.01</v>
      </c>
      <c r="AB24" s="138">
        <v>0.2</v>
      </c>
    </row>
    <row r="25" spans="1:28" ht="125.65" customHeight="1" thickBot="1" x14ac:dyDescent="0.3">
      <c r="A25" s="463"/>
      <c r="B25" s="409"/>
      <c r="C25" s="493"/>
      <c r="D25" s="409"/>
      <c r="E25" s="496"/>
      <c r="F25" s="266">
        <v>2</v>
      </c>
      <c r="G25" s="212" t="s">
        <v>934</v>
      </c>
      <c r="H25" s="215" t="s">
        <v>599</v>
      </c>
      <c r="I25" s="215" t="s">
        <v>1105</v>
      </c>
      <c r="J25" s="214" t="str">
        <f t="shared" si="0"/>
        <v>Responsable del proceso Legal Administrativa- area financiera Revisa La disponibilidad presupuestal y la correcta afectación de rubros antes de autorizar compromisos, pagos o ejecución de recursos</v>
      </c>
      <c r="K25" s="215" t="s">
        <v>403</v>
      </c>
      <c r="L25" s="216">
        <f>IFERROR(VLOOKUP($K25,'11 FORMULAS'!$B$51:$C$53,2,0),"")</f>
        <v>0.25</v>
      </c>
      <c r="M25" s="216" t="str">
        <f>IFERROR(VLOOKUP($K25,'11 FORMULAS'!$B$51:$D$53,3,0),"")</f>
        <v>Probabilidad</v>
      </c>
      <c r="N25" s="217" t="s">
        <v>415</v>
      </c>
      <c r="O25" s="218">
        <f>IFERROR(VLOOKUP($N25,'11 FORMULAS'!$B$54:$C$55,2,0),"")</f>
        <v>0.15</v>
      </c>
      <c r="P25" s="219" t="s">
        <v>405</v>
      </c>
      <c r="Q25" s="219" t="s">
        <v>501</v>
      </c>
      <c r="R25" s="219" t="s">
        <v>407</v>
      </c>
      <c r="S25" s="219" t="s">
        <v>408</v>
      </c>
      <c r="T25" s="216">
        <f t="shared" si="1"/>
        <v>0.4</v>
      </c>
      <c r="U25" s="216">
        <f>IF(U24="","",IF($K25="",U24,IF($M25='11 FORMULAS'!$D$51,U24-(U24*$T25),U24)))</f>
        <v>0.14399999999999999</v>
      </c>
      <c r="V25" s="216">
        <f>IF(V24="","",IF($K25="",V24,IF($M25='11 FORMULAS'!$D$53,V24-(V24*$T25),V24)))</f>
        <v>0.4</v>
      </c>
      <c r="W25" s="409"/>
      <c r="X25" s="482"/>
      <c r="Z25" s="142" t="s">
        <v>537</v>
      </c>
      <c r="AA25" s="139">
        <v>0.21</v>
      </c>
      <c r="AB25" s="138">
        <v>0.4</v>
      </c>
    </row>
    <row r="26" spans="1:28" ht="111" customHeight="1" thickBot="1" x14ac:dyDescent="0.3">
      <c r="A26" s="463"/>
      <c r="B26" s="409"/>
      <c r="C26" s="493"/>
      <c r="D26" s="409"/>
      <c r="E26" s="496"/>
      <c r="F26" s="266">
        <v>3</v>
      </c>
      <c r="G26" s="220" t="s">
        <v>1106</v>
      </c>
      <c r="H26" s="215" t="s">
        <v>870</v>
      </c>
      <c r="I26" s="215" t="s">
        <v>1107</v>
      </c>
      <c r="J26" s="214" t="str">
        <f t="shared" si="0"/>
        <v>Líderes de proceso Hace Seguimiento periódico a la ejecución física y presupuestal de los compromisos a su cargo, verificando avances, productos, soportes y recursos ejecutados.</v>
      </c>
      <c r="K26" s="215" t="s">
        <v>403</v>
      </c>
      <c r="L26" s="216">
        <f>IFERROR(VLOOKUP($K26,'11 FORMULAS'!$B$51:$C$53,2,0),"")</f>
        <v>0.25</v>
      </c>
      <c r="M26" s="216" t="str">
        <f>IFERROR(VLOOKUP($K26,'11 FORMULAS'!$B$51:$D$53,3,0),"")</f>
        <v>Probabilidad</v>
      </c>
      <c r="N26" s="217" t="s">
        <v>415</v>
      </c>
      <c r="O26" s="218">
        <f>IFERROR(VLOOKUP($N26,'11 FORMULAS'!$B$54:$C$55,2,0),"")</f>
        <v>0.15</v>
      </c>
      <c r="P26" s="219" t="s">
        <v>405</v>
      </c>
      <c r="Q26" s="219" t="s">
        <v>585</v>
      </c>
      <c r="R26" s="219" t="s">
        <v>407</v>
      </c>
      <c r="S26" s="219" t="s">
        <v>408</v>
      </c>
      <c r="T26" s="216">
        <f t="shared" si="1"/>
        <v>0.4</v>
      </c>
      <c r="U26" s="216">
        <f>IF(U25="","",IF($K26="",U25,IF($M26='11 FORMULAS'!$D$51,U25-(U25*$T26),U25)))</f>
        <v>8.6399999999999991E-2</v>
      </c>
      <c r="V26" s="216">
        <f>IF(V25="","",IF($K26="",V25,IF($M26='11 FORMULAS'!$D$53,V25-(V25*$T26),V25)))</f>
        <v>0.4</v>
      </c>
      <c r="W26" s="409"/>
      <c r="X26" s="482"/>
      <c r="Z26" s="145" t="s">
        <v>543</v>
      </c>
      <c r="AA26" s="139">
        <v>0.41</v>
      </c>
      <c r="AB26" s="138">
        <v>0.6</v>
      </c>
    </row>
    <row r="27" spans="1:28" ht="136.9" customHeight="1" thickBot="1" x14ac:dyDescent="0.3">
      <c r="A27" s="463"/>
      <c r="B27" s="409"/>
      <c r="C27" s="493"/>
      <c r="D27" s="409"/>
      <c r="E27" s="496"/>
      <c r="F27" s="266">
        <v>4</v>
      </c>
      <c r="G27" s="220" t="s">
        <v>588</v>
      </c>
      <c r="H27" s="215" t="s">
        <v>1108</v>
      </c>
      <c r="I27" s="215" t="s">
        <v>1109</v>
      </c>
      <c r="J27" s="214" t="str">
        <f t="shared" si="0"/>
        <v>Oficina Asesora de Planeación / Segunda línea de defensa Consolida Reportes trimestrales de avance del Plan de Acción, identificando retrasos, baja ejecución, falta de soportes o desviaciones frente a las metas programadas.</v>
      </c>
      <c r="K27" s="215" t="s">
        <v>403</v>
      </c>
      <c r="L27" s="216">
        <f>IFERROR(VLOOKUP($K27,'11 FORMULAS'!$B$51:$C$53,2,0),"")</f>
        <v>0.25</v>
      </c>
      <c r="M27" s="216" t="str">
        <f>IFERROR(VLOOKUP($K27,'11 FORMULAS'!$B$51:$D$53,3,0),"")</f>
        <v>Probabilidad</v>
      </c>
      <c r="N27" s="217" t="s">
        <v>415</v>
      </c>
      <c r="O27" s="218">
        <f>IFERROR(VLOOKUP($N27,'11 FORMULAS'!$B$54:$C$55,2,0),"")</f>
        <v>0.15</v>
      </c>
      <c r="P27" s="219" t="s">
        <v>405</v>
      </c>
      <c r="Q27" s="219" t="s">
        <v>503</v>
      </c>
      <c r="R27" s="219" t="s">
        <v>407</v>
      </c>
      <c r="S27" s="219" t="s">
        <v>408</v>
      </c>
      <c r="T27" s="216">
        <f t="shared" si="1"/>
        <v>0.4</v>
      </c>
      <c r="U27" s="216">
        <f>IF(U26="","",IF($K27="",U26,IF($M27='11 FORMULAS'!$D$51,U26-(U26*$T27),U26)))</f>
        <v>5.183999999999999E-2</v>
      </c>
      <c r="V27" s="216">
        <f>IF(V26="","",IF($K27="",V26,IF($M27='11 FORMULAS'!$D$53,V26-(V26*$T27),V26)))</f>
        <v>0.4</v>
      </c>
      <c r="W27" s="409"/>
      <c r="X27" s="482"/>
      <c r="Z27" s="146" t="s">
        <v>546</v>
      </c>
      <c r="AA27" s="139">
        <v>0.61</v>
      </c>
      <c r="AB27" s="138">
        <v>0.8</v>
      </c>
    </row>
    <row r="28" spans="1:28" ht="136.9" customHeight="1" thickBot="1" x14ac:dyDescent="0.3">
      <c r="A28" s="463"/>
      <c r="B28" s="409"/>
      <c r="C28" s="493"/>
      <c r="D28" s="409"/>
      <c r="E28" s="496"/>
      <c r="F28" s="266">
        <v>5</v>
      </c>
      <c r="G28" s="220" t="s">
        <v>1106</v>
      </c>
      <c r="H28" s="215" t="s">
        <v>727</v>
      </c>
      <c r="I28" s="215" t="s">
        <v>1110</v>
      </c>
      <c r="J28" s="214" t="str">
        <f t="shared" si="0"/>
        <v>Líderes de proceso Implementa Acciones correctivas cuando se evidencien retrasos, ejecución sin soportes suficientes, recursos no ejecutados oportunamente o desviaciones presupuestales.</v>
      </c>
      <c r="K28" s="215" t="s">
        <v>425</v>
      </c>
      <c r="L28" s="216">
        <f>IFERROR(VLOOKUP($K28,'11 FORMULAS'!$B$51:$C$53,2,0),"")</f>
        <v>0.1</v>
      </c>
      <c r="M28" s="216" t="str">
        <f>IFERROR(VLOOKUP($K28,'11 FORMULAS'!$B$51:$D$53,3,0),"")</f>
        <v>Impacto</v>
      </c>
      <c r="N28" s="217" t="s">
        <v>415</v>
      </c>
      <c r="O28" s="218">
        <f>IFERROR(VLOOKUP($N28,'11 FORMULAS'!$B$54:$C$55,2,0),"")</f>
        <v>0.15</v>
      </c>
      <c r="P28" s="219" t="s">
        <v>405</v>
      </c>
      <c r="Q28" s="219" t="s">
        <v>585</v>
      </c>
      <c r="R28" s="219" t="s">
        <v>407</v>
      </c>
      <c r="S28" s="219" t="s">
        <v>408</v>
      </c>
      <c r="T28" s="216">
        <f t="shared" si="1"/>
        <v>0.25</v>
      </c>
      <c r="U28" s="216">
        <f>IF(U27="","",IF($K28="",U27,IF($M28='11 FORMULAS'!$D$51,U27-(U27*$T28),U27)))</f>
        <v>5.183999999999999E-2</v>
      </c>
      <c r="V28" s="216">
        <f>IF(V27="","",IF($K28="",V27,IF($M28='11 FORMULAS'!$D$53,V27-(V27*$T28),V27)))</f>
        <v>0.30000000000000004</v>
      </c>
      <c r="W28" s="409"/>
      <c r="X28" s="482"/>
      <c r="Z28" s="147" t="s">
        <v>549</v>
      </c>
      <c r="AA28" s="139">
        <v>0.81</v>
      </c>
      <c r="AB28" s="138">
        <v>1</v>
      </c>
    </row>
    <row r="29" spans="1:28" ht="139.9" customHeight="1" thickBot="1" x14ac:dyDescent="0.3">
      <c r="A29" s="464"/>
      <c r="B29" s="394"/>
      <c r="C29" s="494"/>
      <c r="D29" s="394"/>
      <c r="E29" s="497"/>
      <c r="F29" s="222">
        <v>6</v>
      </c>
      <c r="G29" s="223" t="s">
        <v>593</v>
      </c>
      <c r="H29" s="224" t="s">
        <v>583</v>
      </c>
      <c r="I29" s="224" t="s">
        <v>1111</v>
      </c>
      <c r="J29" s="214" t="str">
        <f t="shared" si="0"/>
        <v>Oficina de Control Interno Verifica De forma aleatoria la ejecución presupuestal y el cumplimiento de compromisos institucionales, revisando soportes, avances, pagos y acciones correctivas adoptadas.</v>
      </c>
      <c r="K29" s="215" t="s">
        <v>425</v>
      </c>
      <c r="L29" s="216">
        <f>IFERROR(VLOOKUP($K29,'11 FORMULAS'!$B$51:$C$53,2,0),"")</f>
        <v>0.1</v>
      </c>
      <c r="M29" s="216" t="str">
        <f>IFERROR(VLOOKUP($K29,'11 FORMULAS'!$B$51:$D$53,3,0),"")</f>
        <v>Impacto</v>
      </c>
      <c r="N29" s="217" t="s">
        <v>415</v>
      </c>
      <c r="O29" s="218">
        <f>IFERROR(VLOOKUP($N29,'11 FORMULAS'!$B$54:$C$55,2,0),"")</f>
        <v>0.15</v>
      </c>
      <c r="P29" s="219" t="s">
        <v>405</v>
      </c>
      <c r="Q29" s="219" t="s">
        <v>722</v>
      </c>
      <c r="R29" s="219" t="s">
        <v>407</v>
      </c>
      <c r="S29" s="219" t="s">
        <v>408</v>
      </c>
      <c r="T29" s="216">
        <f t="shared" si="1"/>
        <v>0.25</v>
      </c>
      <c r="U29" s="216">
        <f>IF(U28="","",IF($K29="",U28,IF($M29='11 FORMULAS'!$D$51,U28-(U28*$T29),U28)))</f>
        <v>5.183999999999999E-2</v>
      </c>
      <c r="V29" s="216">
        <f>IF(V28="","",IF($K29="",V28,IF($M29='11 FORMULAS'!$D$53,V28-(V28*$T29),V28)))</f>
        <v>0.22500000000000003</v>
      </c>
      <c r="W29" s="394"/>
      <c r="X29" s="483"/>
      <c r="Z29" s="221"/>
      <c r="AA29" s="221"/>
      <c r="AB29" s="221"/>
    </row>
    <row r="30" spans="1:28" ht="143.65" customHeight="1" thickBot="1" x14ac:dyDescent="0.3">
      <c r="A30" s="486" t="s">
        <v>134</v>
      </c>
      <c r="B30" s="487" t="s">
        <v>139</v>
      </c>
      <c r="C30" s="492" t="s">
        <v>135</v>
      </c>
      <c r="D30" s="480">
        <f>+'3 PROBABIL E IMPACTO INHERENTE'!F14</f>
        <v>0.6</v>
      </c>
      <c r="E30" s="495">
        <f>+'3 PROBABIL E IMPACTO INHERENTE'!N14</f>
        <v>0.4</v>
      </c>
      <c r="F30" s="266">
        <v>1</v>
      </c>
      <c r="G30" s="212" t="s">
        <v>1065</v>
      </c>
      <c r="H30" s="213" t="s">
        <v>583</v>
      </c>
      <c r="I30" s="213" t="s">
        <v>981</v>
      </c>
      <c r="J30" s="214" t="str">
        <f t="shared" si="0"/>
        <v>Responsable del proceso Académica/ Admisiones/Vicerrectoría académica Verifica Que los trámites de matrícula, notas, homologaciones y solicitudes académicas cumplan los requisitos y soportes establecidos antes de su aprobación.</v>
      </c>
      <c r="K30" s="215" t="s">
        <v>403</v>
      </c>
      <c r="L30" s="216">
        <f>IFERROR(VLOOKUP($K30,'11 FORMULAS'!$B$51:$C$53,2,0),"")</f>
        <v>0.25</v>
      </c>
      <c r="M30" s="216" t="str">
        <f>IFERROR(VLOOKUP($K30,'11 FORMULAS'!$B$51:$D$53,3,0),"")</f>
        <v>Probabilidad</v>
      </c>
      <c r="N30" s="217" t="s">
        <v>415</v>
      </c>
      <c r="O30" s="218">
        <f>IFERROR(VLOOKUP($N30,'11 FORMULAS'!$B$54:$C$55,2,0),"")</f>
        <v>0.15</v>
      </c>
      <c r="P30" s="219" t="s">
        <v>405</v>
      </c>
      <c r="Q30" s="219" t="s">
        <v>585</v>
      </c>
      <c r="R30" s="219" t="s">
        <v>407</v>
      </c>
      <c r="S30" s="219" t="s">
        <v>408</v>
      </c>
      <c r="T30" s="216">
        <f t="shared" si="1"/>
        <v>0.4</v>
      </c>
      <c r="U30" s="216">
        <f>IF($D30="","",IF($K30="",$D30,IF($M30='11 FORMULAS'!$D$51,$D30-($D30*$T30),$D30)))</f>
        <v>0.36</v>
      </c>
      <c r="V30" s="216">
        <f>IF($E30="","",IF($K30="",$E30,IF($M30='11 FORMULAS'!$D$53,$E30-($E30*$T30),$E30)))</f>
        <v>0.4</v>
      </c>
      <c r="W30" s="491">
        <f>IF(U35="","",U35)</f>
        <v>7.7759999999999996E-2</v>
      </c>
      <c r="X30" s="481">
        <f>IF(V35="","",V35)</f>
        <v>0.22500000000000003</v>
      </c>
      <c r="Z30" s="135" t="s">
        <v>531</v>
      </c>
      <c r="AA30" s="139">
        <v>0.01</v>
      </c>
      <c r="AB30" s="138">
        <v>0.2</v>
      </c>
    </row>
    <row r="31" spans="1:28" ht="118.9" customHeight="1" thickBot="1" x14ac:dyDescent="0.3">
      <c r="A31" s="463"/>
      <c r="B31" s="409"/>
      <c r="C31" s="493"/>
      <c r="D31" s="409"/>
      <c r="E31" s="496"/>
      <c r="F31" s="266">
        <v>2</v>
      </c>
      <c r="G31" s="212" t="s">
        <v>596</v>
      </c>
      <c r="H31" s="215" t="s">
        <v>761</v>
      </c>
      <c r="I31" s="215" t="s">
        <v>982</v>
      </c>
      <c r="J31" s="214" t="str">
        <f t="shared" si="0"/>
        <v>Responsable del proceso Académica Elabora La programación académica antes de su publicación, validando asignaturas, docentes, horarios, grupos, cupos y calendario académico</v>
      </c>
      <c r="K31" s="215" t="s">
        <v>403</v>
      </c>
      <c r="L31" s="216">
        <f>IFERROR(VLOOKUP($K31,'11 FORMULAS'!$B$51:$C$53,2,0),"")</f>
        <v>0.25</v>
      </c>
      <c r="M31" s="216" t="str">
        <f>IFERROR(VLOOKUP($K31,'11 FORMULAS'!$B$51:$D$53,3,0),"")</f>
        <v>Probabilidad</v>
      </c>
      <c r="N31" s="217" t="s">
        <v>415</v>
      </c>
      <c r="O31" s="218">
        <f>IFERROR(VLOOKUP($N31,'11 FORMULAS'!$B$54:$C$55,2,0),"")</f>
        <v>0.15</v>
      </c>
      <c r="P31" s="219" t="s">
        <v>405</v>
      </c>
      <c r="Q31" s="219" t="s">
        <v>585</v>
      </c>
      <c r="R31" s="219" t="s">
        <v>407</v>
      </c>
      <c r="S31" s="219" t="s">
        <v>408</v>
      </c>
      <c r="T31" s="216">
        <f t="shared" si="1"/>
        <v>0.4</v>
      </c>
      <c r="U31" s="216">
        <f>IF(U30="","",IF($K31="",U30,IF($M31='11 FORMULAS'!$D$51,U30-(U30*$T31),U30)))</f>
        <v>0.216</v>
      </c>
      <c r="V31" s="216">
        <f>IF(V30="","",IF($K31="",V30,IF($M31='11 FORMULAS'!$D$53,V30-(V30*$T31),V30)))</f>
        <v>0.4</v>
      </c>
      <c r="W31" s="409"/>
      <c r="X31" s="482"/>
      <c r="Z31" s="142" t="s">
        <v>537</v>
      </c>
      <c r="AA31" s="139">
        <v>0.21</v>
      </c>
      <c r="AB31" s="138">
        <v>0.4</v>
      </c>
    </row>
    <row r="32" spans="1:28" ht="111" customHeight="1" thickBot="1" x14ac:dyDescent="0.3">
      <c r="A32" s="463"/>
      <c r="B32" s="409"/>
      <c r="C32" s="493"/>
      <c r="D32" s="409"/>
      <c r="E32" s="496"/>
      <c r="F32" s="266">
        <v>3</v>
      </c>
      <c r="G32" s="212" t="s">
        <v>984</v>
      </c>
      <c r="H32" s="215" t="s">
        <v>832</v>
      </c>
      <c r="I32" s="215" t="s">
        <v>983</v>
      </c>
      <c r="J32" s="214" t="str">
        <f t="shared" si="0"/>
        <v>Responsable del proceso Académica/ Admisiones Valida El cargue de notas, novedades académicas y homologaciones antes del cierre del periodo académico.</v>
      </c>
      <c r="K32" s="215" t="s">
        <v>403</v>
      </c>
      <c r="L32" s="216">
        <f>IFERROR(VLOOKUP($K32,'11 FORMULAS'!$B$51:$C$53,2,0),"")</f>
        <v>0.25</v>
      </c>
      <c r="M32" s="216" t="str">
        <f>IFERROR(VLOOKUP($K32,'11 FORMULAS'!$B$51:$D$53,3,0),"")</f>
        <v>Probabilidad</v>
      </c>
      <c r="N32" s="217" t="s">
        <v>415</v>
      </c>
      <c r="O32" s="218">
        <f>IFERROR(VLOOKUP($N32,'11 FORMULAS'!$B$54:$C$55,2,0),"")</f>
        <v>0.15</v>
      </c>
      <c r="P32" s="219" t="s">
        <v>405</v>
      </c>
      <c r="Q32" s="219" t="s">
        <v>585</v>
      </c>
      <c r="R32" s="219" t="s">
        <v>407</v>
      </c>
      <c r="S32" s="219" t="s">
        <v>408</v>
      </c>
      <c r="T32" s="216">
        <f t="shared" si="1"/>
        <v>0.4</v>
      </c>
      <c r="U32" s="216">
        <f>IF(U31="","",IF($K32="",U31,IF($M32='11 FORMULAS'!$D$51,U31-(U31*$T32),U31)))</f>
        <v>0.12959999999999999</v>
      </c>
      <c r="V32" s="216">
        <f>IF(V31="","",IF($K32="",V31,IF($M32='11 FORMULAS'!$D$53,V31-(V31*$T32),V31)))</f>
        <v>0.4</v>
      </c>
      <c r="W32" s="409"/>
      <c r="X32" s="482"/>
      <c r="Z32" s="145" t="s">
        <v>543</v>
      </c>
      <c r="AA32" s="139">
        <v>0.41</v>
      </c>
      <c r="AB32" s="138">
        <v>0.6</v>
      </c>
    </row>
    <row r="33" spans="1:28" ht="151.9" customHeight="1" thickBot="1" x14ac:dyDescent="0.3">
      <c r="A33" s="463"/>
      <c r="B33" s="409"/>
      <c r="C33" s="493"/>
      <c r="D33" s="409"/>
      <c r="E33" s="496"/>
      <c r="F33" s="266">
        <v>4</v>
      </c>
      <c r="G33" s="220" t="s">
        <v>588</v>
      </c>
      <c r="H33" s="215" t="s">
        <v>870</v>
      </c>
      <c r="I33" s="215" t="s">
        <v>1066</v>
      </c>
      <c r="J33" s="214" t="str">
        <f t="shared" si="0"/>
        <v>Oficina Asesora de Planeación / Segunda línea de defensa Hace Seguimiento a las actividades académicas programadas, verificando cumplimiento de cronograma, metas, indicadores y reportes del proceso  con la planeación estratégica</v>
      </c>
      <c r="K33" s="215" t="s">
        <v>403</v>
      </c>
      <c r="L33" s="216">
        <f>IFERROR(VLOOKUP($K33,'11 FORMULAS'!$B$51:$C$53,2,0),"")</f>
        <v>0.25</v>
      </c>
      <c r="M33" s="216" t="str">
        <f>IFERROR(VLOOKUP($K33,'11 FORMULAS'!$B$51:$D$53,3,0),"")</f>
        <v>Probabilidad</v>
      </c>
      <c r="N33" s="217" t="s">
        <v>415</v>
      </c>
      <c r="O33" s="218">
        <f>IFERROR(VLOOKUP($N33,'11 FORMULAS'!$B$54:$C$55,2,0),"")</f>
        <v>0.15</v>
      </c>
      <c r="P33" s="219" t="s">
        <v>405</v>
      </c>
      <c r="Q33" s="219" t="s">
        <v>503</v>
      </c>
      <c r="R33" s="219" t="s">
        <v>407</v>
      </c>
      <c r="S33" s="219" t="s">
        <v>408</v>
      </c>
      <c r="T33" s="216">
        <f t="shared" si="1"/>
        <v>0.4</v>
      </c>
      <c r="U33" s="216">
        <f>IF(U32="","",IF($K33="",U32,IF($M33='11 FORMULAS'!$D$51,U32-(U32*$T33),U32)))</f>
        <v>7.7759999999999996E-2</v>
      </c>
      <c r="V33" s="216">
        <f>IF(V32="","",IF($K33="",V32,IF($M33='11 FORMULAS'!$D$53,V32-(V32*$T33),V32)))</f>
        <v>0.4</v>
      </c>
      <c r="W33" s="409"/>
      <c r="X33" s="482"/>
      <c r="Z33" s="146" t="s">
        <v>546</v>
      </c>
      <c r="AA33" s="139">
        <v>0.61</v>
      </c>
      <c r="AB33" s="138">
        <v>0.8</v>
      </c>
    </row>
    <row r="34" spans="1:28" ht="141" customHeight="1" thickBot="1" x14ac:dyDescent="0.3">
      <c r="A34" s="463"/>
      <c r="B34" s="409"/>
      <c r="C34" s="493"/>
      <c r="D34" s="409"/>
      <c r="E34" s="496"/>
      <c r="F34" s="266">
        <v>5</v>
      </c>
      <c r="G34" s="212" t="s">
        <v>984</v>
      </c>
      <c r="H34" s="215" t="s">
        <v>590</v>
      </c>
      <c r="I34" s="215" t="s">
        <v>1067</v>
      </c>
      <c r="J34" s="214" t="str">
        <f t="shared" si="0"/>
        <v>Responsable del proceso Académica/ Admisiones Corrige Oportunamente inconsistencias detectadas en matrícula, notas, homologaciones o trámites académicos, dejando soporte de la modificación realizada en el sistema académico</v>
      </c>
      <c r="K34" s="215" t="s">
        <v>425</v>
      </c>
      <c r="L34" s="216">
        <f>IFERROR(VLOOKUP($K34,'11 FORMULAS'!$B$51:$C$53,2,0),"")</f>
        <v>0.1</v>
      </c>
      <c r="M34" s="216" t="str">
        <f>IFERROR(VLOOKUP($K34,'11 FORMULAS'!$B$51:$D$53,3,0),"")</f>
        <v>Impacto</v>
      </c>
      <c r="N34" s="217" t="s">
        <v>415</v>
      </c>
      <c r="O34" s="218">
        <f>IFERROR(VLOOKUP($N34,'11 FORMULAS'!$B$54:$C$55,2,0),"")</f>
        <v>0.15</v>
      </c>
      <c r="P34" s="219" t="s">
        <v>405</v>
      </c>
      <c r="Q34" s="219" t="s">
        <v>585</v>
      </c>
      <c r="R34" s="219" t="s">
        <v>407</v>
      </c>
      <c r="S34" s="219" t="s">
        <v>408</v>
      </c>
      <c r="T34" s="216">
        <f t="shared" si="1"/>
        <v>0.25</v>
      </c>
      <c r="U34" s="216">
        <f>IF(U33="","",IF($K34="",U33,IF($M34='11 FORMULAS'!$D$51,U33-(U33*$T34),U33)))</f>
        <v>7.7759999999999996E-2</v>
      </c>
      <c r="V34" s="216">
        <f>IF(V33="","",IF($K34="",V33,IF($M34='11 FORMULAS'!$D$53,V33-(V33*$T34),V33)))</f>
        <v>0.30000000000000004</v>
      </c>
      <c r="W34" s="409"/>
      <c r="X34" s="482"/>
      <c r="Z34" s="147" t="s">
        <v>549</v>
      </c>
      <c r="AA34" s="139">
        <v>0.81</v>
      </c>
      <c r="AB34" s="138">
        <v>1</v>
      </c>
    </row>
    <row r="35" spans="1:28" ht="139.15" customHeight="1" thickBot="1" x14ac:dyDescent="0.3">
      <c r="A35" s="464"/>
      <c r="B35" s="394"/>
      <c r="C35" s="494"/>
      <c r="D35" s="394"/>
      <c r="E35" s="497"/>
      <c r="F35" s="222">
        <v>6</v>
      </c>
      <c r="G35" s="223" t="s">
        <v>593</v>
      </c>
      <c r="H35" s="224" t="s">
        <v>583</v>
      </c>
      <c r="I35" s="224" t="s">
        <v>1068</v>
      </c>
      <c r="J35" s="214" t="str">
        <f t="shared" si="0"/>
        <v>Oficina de Control Interno Verifica De forma aleatoria trámites académicos, registros de notas, matrículas, homologaciones y soportes, solicitando acciones de mejora cuando se evidencien inconsistencias.</v>
      </c>
      <c r="K35" s="215" t="s">
        <v>425</v>
      </c>
      <c r="L35" s="216">
        <f>IFERROR(VLOOKUP($K35,'11 FORMULAS'!$B$51:$C$53,2,0),"")</f>
        <v>0.1</v>
      </c>
      <c r="M35" s="216" t="str">
        <f>IFERROR(VLOOKUP($K35,'11 FORMULAS'!$B$51:$D$53,3,0),"")</f>
        <v>Impacto</v>
      </c>
      <c r="N35" s="217" t="s">
        <v>415</v>
      </c>
      <c r="O35" s="218">
        <f>IFERROR(VLOOKUP($N35,'11 FORMULAS'!$B$54:$C$55,2,0),"")</f>
        <v>0.15</v>
      </c>
      <c r="P35" s="219" t="s">
        <v>405</v>
      </c>
      <c r="Q35" s="219" t="s">
        <v>722</v>
      </c>
      <c r="R35" s="219" t="s">
        <v>407</v>
      </c>
      <c r="S35" s="219" t="s">
        <v>408</v>
      </c>
      <c r="T35" s="216">
        <f t="shared" si="1"/>
        <v>0.25</v>
      </c>
      <c r="U35" s="216">
        <f>IF(U34="","",IF($K35="",U34,IF($M35='11 FORMULAS'!$D$51,U34-(U34*$T35),U34)))</f>
        <v>7.7759999999999996E-2</v>
      </c>
      <c r="V35" s="216">
        <f>IF(V34="","",IF($K35="",V34,IF($M35='11 FORMULAS'!$D$53,V34-(V34*$T35),V34)))</f>
        <v>0.22500000000000003</v>
      </c>
      <c r="W35" s="394"/>
      <c r="X35" s="483"/>
      <c r="Z35" s="221"/>
      <c r="AA35" s="221"/>
      <c r="AB35" s="221"/>
    </row>
    <row r="36" spans="1:28" ht="145.15" customHeight="1" thickBot="1" x14ac:dyDescent="0.3">
      <c r="A36" s="486" t="s">
        <v>141</v>
      </c>
      <c r="B36" s="487" t="s">
        <v>145</v>
      </c>
      <c r="C36" s="492" t="s">
        <v>135</v>
      </c>
      <c r="D36" s="480">
        <f>+'3 PROBABIL E IMPACTO INHERENTE'!F15</f>
        <v>0.6</v>
      </c>
      <c r="E36" s="495">
        <f>+'3 PROBABIL E IMPACTO INHERENTE'!N15</f>
        <v>0.4</v>
      </c>
      <c r="F36" s="266">
        <v>1</v>
      </c>
      <c r="G36" s="212" t="s">
        <v>985</v>
      </c>
      <c r="H36" s="213" t="s">
        <v>777</v>
      </c>
      <c r="I36" s="213" t="s">
        <v>1073</v>
      </c>
      <c r="J36" s="214" t="str">
        <f t="shared" si="0"/>
        <v>Líder del proceso académico / Admisiones Define Criterios claros y documentados para trámites, homologaciones, cambios de nota, evaluaciones y demás decisiones académicas que se encuentran en el sistema académico.</v>
      </c>
      <c r="K36" s="215" t="s">
        <v>403</v>
      </c>
      <c r="L36" s="216">
        <f>IFERROR(VLOOKUP($K36,'11 FORMULAS'!$B$51:$C$53,2,0),"")</f>
        <v>0.25</v>
      </c>
      <c r="M36" s="216" t="str">
        <f>IFERROR(VLOOKUP($K36,'11 FORMULAS'!$B$51:$D$53,3,0),"")</f>
        <v>Probabilidad</v>
      </c>
      <c r="N36" s="217" t="s">
        <v>415</v>
      </c>
      <c r="O36" s="218">
        <f>IFERROR(VLOOKUP($N36,'11 FORMULAS'!$B$54:$C$55,2,0),"")</f>
        <v>0.15</v>
      </c>
      <c r="P36" s="219" t="s">
        <v>405</v>
      </c>
      <c r="Q36" s="219" t="s">
        <v>585</v>
      </c>
      <c r="R36" s="219" t="s">
        <v>407</v>
      </c>
      <c r="S36" s="219" t="s">
        <v>408</v>
      </c>
      <c r="T36" s="216">
        <f t="shared" si="1"/>
        <v>0.4</v>
      </c>
      <c r="U36" s="216">
        <f>IF($D36="","",IF($K36="",$D36,IF($M36='11 FORMULAS'!$D$51,$D36-($D36*$T36),$D36)))</f>
        <v>0.36</v>
      </c>
      <c r="V36" s="216">
        <f>IF($E36="","",IF($K36="",$E36,IF($M36='11 FORMULAS'!$D$53,$E36-($E36*$T36),$E36)))</f>
        <v>0.4</v>
      </c>
      <c r="W36" s="491">
        <f>IF(U41="","",U41)</f>
        <v>7.7759999999999996E-2</v>
      </c>
      <c r="X36" s="481">
        <f>IF(V41="","",V41)</f>
        <v>0.22500000000000003</v>
      </c>
      <c r="Z36" s="135" t="s">
        <v>531</v>
      </c>
      <c r="AA36" s="139">
        <v>0.01</v>
      </c>
      <c r="AB36" s="138">
        <v>0.2</v>
      </c>
    </row>
    <row r="37" spans="1:28" ht="137.65" customHeight="1" thickBot="1" x14ac:dyDescent="0.3">
      <c r="A37" s="463"/>
      <c r="B37" s="409"/>
      <c r="C37" s="493"/>
      <c r="D37" s="409"/>
      <c r="E37" s="496"/>
      <c r="F37" s="266">
        <v>2</v>
      </c>
      <c r="G37" s="212" t="s">
        <v>985</v>
      </c>
      <c r="H37" s="215" t="s">
        <v>583</v>
      </c>
      <c r="I37" s="215" t="s">
        <v>1074</v>
      </c>
      <c r="J37" s="214" t="str">
        <f t="shared" si="0"/>
        <v>Líder del proceso académico / Admisiones Verifica Que todo trámite académico cuente con soportes completos, solicitud formal, concepto del área competente y aprobación del responsable.</v>
      </c>
      <c r="K37" s="215" t="s">
        <v>403</v>
      </c>
      <c r="L37" s="216">
        <f>IFERROR(VLOOKUP($K37,'11 FORMULAS'!$B$51:$C$53,2,0),"")</f>
        <v>0.25</v>
      </c>
      <c r="M37" s="216" t="str">
        <f>IFERROR(VLOOKUP($K37,'11 FORMULAS'!$B$51:$D$53,3,0),"")</f>
        <v>Probabilidad</v>
      </c>
      <c r="N37" s="217" t="s">
        <v>415</v>
      </c>
      <c r="O37" s="218">
        <f>IFERROR(VLOOKUP($N37,'11 FORMULAS'!$B$54:$C$55,2,0),"")</f>
        <v>0.15</v>
      </c>
      <c r="P37" s="219" t="s">
        <v>405</v>
      </c>
      <c r="Q37" s="219" t="s">
        <v>585</v>
      </c>
      <c r="R37" s="219" t="s">
        <v>407</v>
      </c>
      <c r="S37" s="219" t="s">
        <v>408</v>
      </c>
      <c r="T37" s="216">
        <f t="shared" si="1"/>
        <v>0.4</v>
      </c>
      <c r="U37" s="216">
        <f>IF(U36="","",IF($K37="",U36,IF($M37='11 FORMULAS'!$D$51,U36-(U36*$T37),U36)))</f>
        <v>0.216</v>
      </c>
      <c r="V37" s="216">
        <f>IF(V36="","",IF($K37="",V36,IF($M37='11 FORMULAS'!$D$53,V36-(V36*$T37),V36)))</f>
        <v>0.4</v>
      </c>
      <c r="W37" s="409"/>
      <c r="X37" s="482"/>
      <c r="Z37" s="142" t="s">
        <v>537</v>
      </c>
      <c r="AA37" s="139">
        <v>0.21</v>
      </c>
      <c r="AB37" s="138">
        <v>0.4</v>
      </c>
    </row>
    <row r="38" spans="1:28" ht="214.5" thickBot="1" x14ac:dyDescent="0.3">
      <c r="A38" s="463"/>
      <c r="B38" s="409"/>
      <c r="C38" s="493"/>
      <c r="D38" s="409"/>
      <c r="E38" s="496"/>
      <c r="F38" s="266">
        <v>3</v>
      </c>
      <c r="G38" s="212" t="s">
        <v>1077</v>
      </c>
      <c r="H38" s="215" t="s">
        <v>583</v>
      </c>
      <c r="I38" s="215" t="s">
        <v>1075</v>
      </c>
      <c r="J38" s="214" t="str">
        <f t="shared" si="0"/>
        <v>Responsable del proceso Académica/ Admisiones/
Vicerrectoría académica Verifica Que los cambios de nota, homologaciones, ajustes de matrícula o trámites académicos especiales cuenten con doble revisión antes de su aprobación, dejando trazabilidad del funcionario que revisa y del funcionario que aprueba</v>
      </c>
      <c r="K38" s="215" t="s">
        <v>403</v>
      </c>
      <c r="L38" s="216">
        <f>IFERROR(VLOOKUP($K38,'11 FORMULAS'!$B$51:$C$53,2,0),"")</f>
        <v>0.25</v>
      </c>
      <c r="M38" s="216" t="str">
        <f>IFERROR(VLOOKUP($K38,'11 FORMULAS'!$B$51:$D$53,3,0),"")</f>
        <v>Probabilidad</v>
      </c>
      <c r="N38" s="217" t="s">
        <v>415</v>
      </c>
      <c r="O38" s="218">
        <f>IFERROR(VLOOKUP($N38,'11 FORMULAS'!$B$54:$C$55,2,0),"")</f>
        <v>0.15</v>
      </c>
      <c r="P38" s="219" t="s">
        <v>405</v>
      </c>
      <c r="Q38" s="219" t="s">
        <v>585</v>
      </c>
      <c r="R38" s="219" t="s">
        <v>407</v>
      </c>
      <c r="S38" s="219" t="s">
        <v>408</v>
      </c>
      <c r="T38" s="216">
        <f t="shared" si="1"/>
        <v>0.4</v>
      </c>
      <c r="U38" s="216">
        <f>IF(U37="","",IF($K38="",U37,IF($M38='11 FORMULAS'!$D$51,U37-(U37*$T38),U37)))</f>
        <v>0.12959999999999999</v>
      </c>
      <c r="V38" s="216">
        <f>IF(V37="","",IF($K38="",V37,IF($M38='11 FORMULAS'!$D$53,V37-(V37*$T38),V37)))</f>
        <v>0.4</v>
      </c>
      <c r="W38" s="409"/>
      <c r="X38" s="482"/>
      <c r="Z38" s="145" t="s">
        <v>543</v>
      </c>
      <c r="AA38" s="139">
        <v>0.41</v>
      </c>
      <c r="AB38" s="138">
        <v>0.6</v>
      </c>
    </row>
    <row r="39" spans="1:28" ht="132.6" customHeight="1" thickBot="1" x14ac:dyDescent="0.3">
      <c r="A39" s="463"/>
      <c r="B39" s="409"/>
      <c r="C39" s="493"/>
      <c r="D39" s="409"/>
      <c r="E39" s="496"/>
      <c r="F39" s="266">
        <v>4</v>
      </c>
      <c r="G39" s="220" t="s">
        <v>588</v>
      </c>
      <c r="H39" s="215" t="s">
        <v>870</v>
      </c>
      <c r="I39" s="215" t="s">
        <v>1076</v>
      </c>
      <c r="J39" s="214" t="str">
        <f t="shared" si="0"/>
        <v>Oficina Asesora de Planeación / Segunda línea de defensa Hace Seguimiento a indicadores de trámites académicos y demás procedimientos y su alineación dentro de los proyectos y planes de la entidad</v>
      </c>
      <c r="K39" s="215" t="s">
        <v>403</v>
      </c>
      <c r="L39" s="216">
        <f>IFERROR(VLOOKUP($K39,'11 FORMULAS'!$B$51:$C$53,2,0),"")</f>
        <v>0.25</v>
      </c>
      <c r="M39" s="216" t="str">
        <f>IFERROR(VLOOKUP($K39,'11 FORMULAS'!$B$51:$D$53,3,0),"")</f>
        <v>Probabilidad</v>
      </c>
      <c r="N39" s="217" t="s">
        <v>415</v>
      </c>
      <c r="O39" s="218">
        <f>IFERROR(VLOOKUP($N39,'11 FORMULAS'!$B$54:$C$55,2,0),"")</f>
        <v>0.15</v>
      </c>
      <c r="P39" s="219" t="s">
        <v>405</v>
      </c>
      <c r="Q39" s="219" t="s">
        <v>503</v>
      </c>
      <c r="R39" s="219" t="s">
        <v>407</v>
      </c>
      <c r="S39" s="219" t="s">
        <v>408</v>
      </c>
      <c r="T39" s="216">
        <f t="shared" si="1"/>
        <v>0.4</v>
      </c>
      <c r="U39" s="216">
        <f>IF(U38="","",IF($K39="",U38,IF($M39='11 FORMULAS'!$D$51,U38-(U38*$T39),U38)))</f>
        <v>7.7759999999999996E-2</v>
      </c>
      <c r="V39" s="216">
        <f>IF(V38="","",IF($K39="",V38,IF($M39='11 FORMULAS'!$D$53,V38-(V38*$T39),V38)))</f>
        <v>0.4</v>
      </c>
      <c r="W39" s="409"/>
      <c r="X39" s="482"/>
      <c r="Z39" s="146" t="s">
        <v>546</v>
      </c>
      <c r="AA39" s="139">
        <v>0.61</v>
      </c>
      <c r="AB39" s="138">
        <v>0.8</v>
      </c>
    </row>
    <row r="40" spans="1:28" ht="127.15" customHeight="1" thickBot="1" x14ac:dyDescent="0.3">
      <c r="A40" s="463"/>
      <c r="B40" s="409"/>
      <c r="C40" s="493"/>
      <c r="D40" s="409"/>
      <c r="E40" s="496"/>
      <c r="F40" s="266">
        <v>5</v>
      </c>
      <c r="G40" s="212" t="s">
        <v>984</v>
      </c>
      <c r="H40" s="215" t="s">
        <v>590</v>
      </c>
      <c r="I40" s="215" t="s">
        <v>1078</v>
      </c>
      <c r="J40" s="214" t="str">
        <f t="shared" si="0"/>
        <v>Responsable del proceso Académica/ Admisiones Corrige O reversa decisiones académicas cuando se evidencien errores, falta de soportes, aprobación indebida o incumplimiento en los procedimientos</v>
      </c>
      <c r="K40" s="215" t="s">
        <v>425</v>
      </c>
      <c r="L40" s="216">
        <f>IFERROR(VLOOKUP($K40,'11 FORMULAS'!$B$51:$C$53,2,0),"")</f>
        <v>0.1</v>
      </c>
      <c r="M40" s="216" t="str">
        <f>IFERROR(VLOOKUP($K40,'11 FORMULAS'!$B$51:$D$53,3,0),"")</f>
        <v>Impacto</v>
      </c>
      <c r="N40" s="217" t="s">
        <v>415</v>
      </c>
      <c r="O40" s="218">
        <f>IFERROR(VLOOKUP($N40,'11 FORMULAS'!$B$54:$C$55,2,0),"")</f>
        <v>0.15</v>
      </c>
      <c r="P40" s="219" t="s">
        <v>405</v>
      </c>
      <c r="Q40" s="219" t="s">
        <v>585</v>
      </c>
      <c r="R40" s="219" t="s">
        <v>407</v>
      </c>
      <c r="S40" s="219" t="s">
        <v>408</v>
      </c>
      <c r="T40" s="216">
        <f t="shared" si="1"/>
        <v>0.25</v>
      </c>
      <c r="U40" s="216">
        <f>IF(U39="","",IF($K40="",U39,IF($M40='11 FORMULAS'!$D$51,U39-(U39*$T40),U39)))</f>
        <v>7.7759999999999996E-2</v>
      </c>
      <c r="V40" s="216">
        <f>IF(V39="","",IF($K40="",V39,IF($M40='11 FORMULAS'!$D$53,V39-(V39*$T40),V39)))</f>
        <v>0.30000000000000004</v>
      </c>
      <c r="W40" s="409"/>
      <c r="X40" s="482"/>
      <c r="Z40" s="147" t="s">
        <v>549</v>
      </c>
      <c r="AA40" s="139">
        <v>0.81</v>
      </c>
      <c r="AB40" s="138">
        <v>1</v>
      </c>
    </row>
    <row r="41" spans="1:28" ht="117.6" customHeight="1" thickBot="1" x14ac:dyDescent="0.3">
      <c r="A41" s="464"/>
      <c r="B41" s="394"/>
      <c r="C41" s="494"/>
      <c r="D41" s="394"/>
      <c r="E41" s="497"/>
      <c r="F41" s="222">
        <v>6</v>
      </c>
      <c r="G41" s="223" t="s">
        <v>593</v>
      </c>
      <c r="H41" s="224" t="s">
        <v>599</v>
      </c>
      <c r="I41" s="224" t="s">
        <v>986</v>
      </c>
      <c r="J41" s="214" t="str">
        <f t="shared" si="0"/>
        <v>Oficina de Control Interno Revisa De forma aleatoria trámites académicos, homologaciones, cambios de nota y aprobaciones, verificando trazabilidad, soportes y ausencia de trato preferente.</v>
      </c>
      <c r="K41" s="215" t="s">
        <v>425</v>
      </c>
      <c r="L41" s="216">
        <f>IFERROR(VLOOKUP($K41,'11 FORMULAS'!$B$51:$C$53,2,0),"")</f>
        <v>0.1</v>
      </c>
      <c r="M41" s="216" t="str">
        <f>IFERROR(VLOOKUP($K41,'11 FORMULAS'!$B$51:$D$53,3,0),"")</f>
        <v>Impacto</v>
      </c>
      <c r="N41" s="217" t="s">
        <v>415</v>
      </c>
      <c r="O41" s="218">
        <f>IFERROR(VLOOKUP($N41,'11 FORMULAS'!$B$54:$C$55,2,0),"")</f>
        <v>0.15</v>
      </c>
      <c r="P41" s="219" t="s">
        <v>405</v>
      </c>
      <c r="Q41" s="219" t="s">
        <v>722</v>
      </c>
      <c r="R41" s="219" t="s">
        <v>407</v>
      </c>
      <c r="S41" s="219" t="s">
        <v>408</v>
      </c>
      <c r="T41" s="216">
        <f t="shared" si="1"/>
        <v>0.25</v>
      </c>
      <c r="U41" s="216">
        <f>IF(U40="","",IF($K41="",U40,IF($M41='11 FORMULAS'!$D$51,U40-(U40*$T41),U40)))</f>
        <v>7.7759999999999996E-2</v>
      </c>
      <c r="V41" s="216">
        <f>IF(V40="","",IF($K41="",V40,IF($M41='11 FORMULAS'!$D$53,V40-(V40*$T41),V40)))</f>
        <v>0.22500000000000003</v>
      </c>
      <c r="W41" s="394"/>
      <c r="X41" s="483"/>
      <c r="Z41" s="221"/>
      <c r="AA41" s="221"/>
      <c r="AB41" s="221"/>
    </row>
    <row r="42" spans="1:28" ht="111" customHeight="1" thickBot="1" x14ac:dyDescent="0.3">
      <c r="A42" s="486" t="s">
        <v>147</v>
      </c>
      <c r="B42" s="487" t="s">
        <v>154</v>
      </c>
      <c r="C42" s="492" t="s">
        <v>135</v>
      </c>
      <c r="D42" s="480">
        <f>+'3 PROBABIL E IMPACTO INHERENTE'!F16</f>
        <v>0.4</v>
      </c>
      <c r="E42" s="495">
        <f>+'3 PROBABIL E IMPACTO INHERENTE'!N16</f>
        <v>0.4</v>
      </c>
      <c r="F42" s="266">
        <v>1</v>
      </c>
      <c r="G42" s="212" t="s">
        <v>987</v>
      </c>
      <c r="H42" s="213" t="s">
        <v>972</v>
      </c>
      <c r="I42" s="213" t="s">
        <v>1080</v>
      </c>
      <c r="J42" s="214" t="str">
        <f t="shared" si="0"/>
        <v>Gestión tecnológica Asignar Usuarios y perfiles de acceso según el rol de cada funcionario, evitando permisos amplios o innecesarios sobre plataformas académicas</v>
      </c>
      <c r="K42" s="215" t="s">
        <v>403</v>
      </c>
      <c r="L42" s="216">
        <f>IFERROR(VLOOKUP($K42,'11 FORMULAS'!$B$51:$C$53,2,0),"")</f>
        <v>0.25</v>
      </c>
      <c r="M42" s="216" t="str">
        <f>IFERROR(VLOOKUP($K42,'11 FORMULAS'!$B$51:$D$53,3,0),"")</f>
        <v>Probabilidad</v>
      </c>
      <c r="N42" s="217" t="s">
        <v>415</v>
      </c>
      <c r="O42" s="218">
        <f>IFERROR(VLOOKUP($N42,'11 FORMULAS'!$B$54:$C$55,2,0),"")</f>
        <v>0.15</v>
      </c>
      <c r="P42" s="219" t="s">
        <v>405</v>
      </c>
      <c r="Q42" s="219" t="s">
        <v>585</v>
      </c>
      <c r="R42" s="219" t="s">
        <v>407</v>
      </c>
      <c r="S42" s="219" t="s">
        <v>408</v>
      </c>
      <c r="T42" s="216">
        <f t="shared" si="1"/>
        <v>0.4</v>
      </c>
      <c r="U42" s="216">
        <f>IF($D42="","",IF($K42="",$D42,IF($M42='11 FORMULAS'!$D$51,$D42-($D42*$T42),$D42)))</f>
        <v>0.24</v>
      </c>
      <c r="V42" s="216">
        <f>IF($E42="","",IF($K42="",$E42,IF($M42='11 FORMULAS'!$D$53,$E42-($E42*$T42),$E42)))</f>
        <v>0.4</v>
      </c>
      <c r="W42" s="491">
        <f>IF(U47="","",U47)</f>
        <v>5.183999999999999E-2</v>
      </c>
      <c r="X42" s="481">
        <f>IF(V47="","",V47)</f>
        <v>0.22500000000000003</v>
      </c>
      <c r="Z42" s="135" t="s">
        <v>531</v>
      </c>
      <c r="AA42" s="139">
        <v>0.01</v>
      </c>
      <c r="AB42" s="138">
        <v>0.2</v>
      </c>
    </row>
    <row r="43" spans="1:28" ht="114.6" customHeight="1" thickBot="1" x14ac:dyDescent="0.3">
      <c r="A43" s="463"/>
      <c r="B43" s="409"/>
      <c r="C43" s="493"/>
      <c r="D43" s="409"/>
      <c r="E43" s="496"/>
      <c r="F43" s="266">
        <v>2</v>
      </c>
      <c r="G43" s="212" t="s">
        <v>596</v>
      </c>
      <c r="H43" s="215" t="s">
        <v>988</v>
      </c>
      <c r="I43" s="215" t="s">
        <v>989</v>
      </c>
      <c r="J43" s="214" t="str">
        <f t="shared" si="0"/>
        <v>Responsable del proceso Académica Solciita A gestión tecnológica, la creación, modificación o retiro de accesos cuando ingrese, cambie o se retire personal del proceso académico</v>
      </c>
      <c r="K43" s="215" t="s">
        <v>403</v>
      </c>
      <c r="L43" s="216">
        <f>IFERROR(VLOOKUP($K43,'11 FORMULAS'!$B$51:$C$53,2,0),"")</f>
        <v>0.25</v>
      </c>
      <c r="M43" s="216" t="str">
        <f>IFERROR(VLOOKUP($K43,'11 FORMULAS'!$B$51:$D$53,3,0),"")</f>
        <v>Probabilidad</v>
      </c>
      <c r="N43" s="217" t="s">
        <v>415</v>
      </c>
      <c r="O43" s="218">
        <f>IFERROR(VLOOKUP($N43,'11 FORMULAS'!$B$54:$C$55,2,0),"")</f>
        <v>0.15</v>
      </c>
      <c r="P43" s="219" t="s">
        <v>405</v>
      </c>
      <c r="Q43" s="219" t="s">
        <v>585</v>
      </c>
      <c r="R43" s="219" t="s">
        <v>407</v>
      </c>
      <c r="S43" s="219" t="s">
        <v>408</v>
      </c>
      <c r="T43" s="216">
        <f t="shared" si="1"/>
        <v>0.4</v>
      </c>
      <c r="U43" s="216">
        <f>IF(U42="","",IF($K43="",U42,IF($M43='11 FORMULAS'!$D$51,U42-(U42*$T43),U42)))</f>
        <v>0.14399999999999999</v>
      </c>
      <c r="V43" s="216">
        <f>IF(V42="","",IF($K43="",V42,IF($M43='11 FORMULAS'!$D$53,V42-(V42*$T43),V42)))</f>
        <v>0.4</v>
      </c>
      <c r="W43" s="409"/>
      <c r="X43" s="482"/>
      <c r="Z43" s="142" t="s">
        <v>537</v>
      </c>
      <c r="AA43" s="139">
        <v>0.21</v>
      </c>
      <c r="AB43" s="138">
        <v>0.4</v>
      </c>
    </row>
    <row r="44" spans="1:28" ht="111" customHeight="1" thickBot="1" x14ac:dyDescent="0.3">
      <c r="A44" s="463"/>
      <c r="B44" s="409"/>
      <c r="C44" s="493"/>
      <c r="D44" s="409"/>
      <c r="E44" s="496"/>
      <c r="F44" s="266">
        <v>3</v>
      </c>
      <c r="G44" s="212" t="s">
        <v>987</v>
      </c>
      <c r="H44" s="215" t="s">
        <v>780</v>
      </c>
      <c r="I44" s="215" t="s">
        <v>1081</v>
      </c>
      <c r="J44" s="214" t="str">
        <f t="shared" si="0"/>
        <v>Gestión tecnológica Realiza Copias de seguridad periódicas de los sistemas académicas, registros de notas, matrículas y demás información estudiantil.</v>
      </c>
      <c r="K44" s="215" t="s">
        <v>403</v>
      </c>
      <c r="L44" s="216">
        <f>IFERROR(VLOOKUP($K44,'11 FORMULAS'!$B$51:$C$53,2,0),"")</f>
        <v>0.25</v>
      </c>
      <c r="M44" s="216" t="str">
        <f>IFERROR(VLOOKUP($K44,'11 FORMULAS'!$B$51:$D$53,3,0),"")</f>
        <v>Probabilidad</v>
      </c>
      <c r="N44" s="217" t="s">
        <v>415</v>
      </c>
      <c r="O44" s="218">
        <f>IFERROR(VLOOKUP($N44,'11 FORMULAS'!$B$54:$C$55,2,0),"")</f>
        <v>0.15</v>
      </c>
      <c r="P44" s="219" t="s">
        <v>405</v>
      </c>
      <c r="Q44" s="219" t="s">
        <v>585</v>
      </c>
      <c r="R44" s="219" t="s">
        <v>407</v>
      </c>
      <c r="S44" s="219" t="s">
        <v>408</v>
      </c>
      <c r="T44" s="216">
        <f t="shared" si="1"/>
        <v>0.4</v>
      </c>
      <c r="U44" s="216">
        <f>IF(U43="","",IF($K44="",U43,IF($M44='11 FORMULAS'!$D$51,U43-(U43*$T44),U43)))</f>
        <v>8.6399999999999991E-2</v>
      </c>
      <c r="V44" s="216">
        <f>IF(V43="","",IF($K44="",V43,IF($M44='11 FORMULAS'!$D$53,V43-(V43*$T44),V43)))</f>
        <v>0.4</v>
      </c>
      <c r="W44" s="409"/>
      <c r="X44" s="482"/>
      <c r="Z44" s="145" t="s">
        <v>543</v>
      </c>
      <c r="AA44" s="139">
        <v>0.41</v>
      </c>
      <c r="AB44" s="138">
        <v>0.6</v>
      </c>
    </row>
    <row r="45" spans="1:28" ht="183" customHeight="1" thickBot="1" x14ac:dyDescent="0.3">
      <c r="A45" s="463"/>
      <c r="B45" s="409"/>
      <c r="C45" s="493"/>
      <c r="D45" s="409"/>
      <c r="E45" s="496"/>
      <c r="F45" s="266">
        <v>4</v>
      </c>
      <c r="G45" s="212" t="s">
        <v>990</v>
      </c>
      <c r="H45" s="215" t="s">
        <v>599</v>
      </c>
      <c r="I45" s="215" t="s">
        <v>991</v>
      </c>
      <c r="J45" s="214" t="str">
        <f t="shared" si="0"/>
        <v>Responsable del proceso Académica/ Gestión Tecnológica Revisa Periódicamente los usuarios y perfiles activos en las plataformas académicas, verificando que correspondan al personal autorizado por el área académica y solicitando a Tecnología el retiro o ajuste de accesos inactivos, duplicados o no autorizados.</v>
      </c>
      <c r="K45" s="215" t="s">
        <v>425</v>
      </c>
      <c r="L45" s="216">
        <f>IFERROR(VLOOKUP($K45,'11 FORMULAS'!$B$51:$C$53,2,0),"")</f>
        <v>0.1</v>
      </c>
      <c r="M45" s="216" t="str">
        <f>IFERROR(VLOOKUP($K45,'11 FORMULAS'!$B$51:$D$53,3,0),"")</f>
        <v>Impacto</v>
      </c>
      <c r="N45" s="217" t="s">
        <v>415</v>
      </c>
      <c r="O45" s="218">
        <f>IFERROR(VLOOKUP($N45,'11 FORMULAS'!$B$54:$C$55,2,0),"")</f>
        <v>0.15</v>
      </c>
      <c r="P45" s="219" t="s">
        <v>405</v>
      </c>
      <c r="Q45" s="219" t="s">
        <v>585</v>
      </c>
      <c r="R45" s="219" t="s">
        <v>407</v>
      </c>
      <c r="S45" s="219" t="s">
        <v>408</v>
      </c>
      <c r="T45" s="216">
        <f t="shared" si="1"/>
        <v>0.25</v>
      </c>
      <c r="U45" s="216">
        <f>IF(U44="","",IF($K45="",U44,IF($M45='11 FORMULAS'!$D$51,U44-(U44*$T45),U44)))</f>
        <v>8.6399999999999991E-2</v>
      </c>
      <c r="V45" s="216">
        <f>IF(V44="","",IF($K45="",V44,IF($M45='11 FORMULAS'!$D$53,V44-(V44*$T45),V44)))</f>
        <v>0.30000000000000004</v>
      </c>
      <c r="W45" s="409"/>
      <c r="X45" s="482"/>
      <c r="Z45" s="146" t="s">
        <v>546</v>
      </c>
      <c r="AA45" s="139">
        <v>0.61</v>
      </c>
      <c r="AB45" s="138">
        <v>0.8</v>
      </c>
    </row>
    <row r="46" spans="1:28" ht="232.9" customHeight="1" thickBot="1" x14ac:dyDescent="0.3">
      <c r="A46" s="463"/>
      <c r="B46" s="409"/>
      <c r="C46" s="493"/>
      <c r="D46" s="409"/>
      <c r="E46" s="496"/>
      <c r="F46" s="266">
        <v>5</v>
      </c>
      <c r="G46" s="220" t="s">
        <v>283</v>
      </c>
      <c r="H46" s="215" t="s">
        <v>894</v>
      </c>
      <c r="I46" s="215" t="s">
        <v>1082</v>
      </c>
      <c r="J46" s="214" t="str">
        <f t="shared" si="0"/>
        <v>Gestión Tecnológica Restaura  La información académica desde las copias de seguridad y bloquear o ajustar de inmediato los accesos no autorizados cuando se detecte pérdida, alteración, indisponibilidad o ingreso indebido a plataformas académicas, bases de datos estudiantiles o sistemas de registro</v>
      </c>
      <c r="K46" s="215" t="s">
        <v>403</v>
      </c>
      <c r="L46" s="216">
        <f>IFERROR(VLOOKUP($K46,'11 FORMULAS'!$B$51:$C$53,2,0),"")</f>
        <v>0.25</v>
      </c>
      <c r="M46" s="216" t="str">
        <f>IFERROR(VLOOKUP($K46,'11 FORMULAS'!$B$51:$D$53,3,0),"")</f>
        <v>Probabilidad</v>
      </c>
      <c r="N46" s="217" t="s">
        <v>415</v>
      </c>
      <c r="O46" s="218">
        <f>IFERROR(VLOOKUP($N46,'11 FORMULAS'!$B$54:$C$55,2,0),"")</f>
        <v>0.15</v>
      </c>
      <c r="P46" s="219" t="s">
        <v>405</v>
      </c>
      <c r="Q46" s="219" t="s">
        <v>585</v>
      </c>
      <c r="R46" s="219" t="s">
        <v>407</v>
      </c>
      <c r="S46" s="219" t="s">
        <v>408</v>
      </c>
      <c r="T46" s="216">
        <f t="shared" si="1"/>
        <v>0.4</v>
      </c>
      <c r="U46" s="216">
        <f>IF(U45="","",IF($K46="",U45,IF($M46='11 FORMULAS'!$D$51,U45-(U45*$T46),U45)))</f>
        <v>5.183999999999999E-2</v>
      </c>
      <c r="V46" s="216">
        <f>IF(V45="","",IF($K46="",V45,IF($M46='11 FORMULAS'!$D$53,V45-(V45*$T46),V45)))</f>
        <v>0.30000000000000004</v>
      </c>
      <c r="W46" s="409"/>
      <c r="X46" s="482"/>
      <c r="Z46" s="147" t="s">
        <v>549</v>
      </c>
      <c r="AA46" s="139">
        <v>0.81</v>
      </c>
      <c r="AB46" s="138">
        <v>1</v>
      </c>
    </row>
    <row r="47" spans="1:28" ht="131.65" customHeight="1" thickBot="1" x14ac:dyDescent="0.3">
      <c r="A47" s="464"/>
      <c r="B47" s="394"/>
      <c r="C47" s="494"/>
      <c r="D47" s="394"/>
      <c r="E47" s="497"/>
      <c r="F47" s="222">
        <v>6</v>
      </c>
      <c r="G47" s="223" t="s">
        <v>593</v>
      </c>
      <c r="H47" s="224" t="s">
        <v>583</v>
      </c>
      <c r="I47" s="224" t="s">
        <v>992</v>
      </c>
      <c r="J47" s="214" t="str">
        <f t="shared" si="0"/>
        <v>Oficina de Control Interno Verifica De forma aleatoria los controles de acceso, respaldos, trazabilidad de cambios y acciones correctivas aplicadas en los sistemas académicos.</v>
      </c>
      <c r="K47" s="215" t="s">
        <v>425</v>
      </c>
      <c r="L47" s="216">
        <f>IFERROR(VLOOKUP($K47,'11 FORMULAS'!$B$51:$C$53,2,0),"")</f>
        <v>0.1</v>
      </c>
      <c r="M47" s="216" t="str">
        <f>IFERROR(VLOOKUP($K47,'11 FORMULAS'!$B$51:$D$53,3,0),"")</f>
        <v>Impacto</v>
      </c>
      <c r="N47" s="217" t="s">
        <v>415</v>
      </c>
      <c r="O47" s="218">
        <f>IFERROR(VLOOKUP($N47,'11 FORMULAS'!$B$54:$C$55,2,0),"")</f>
        <v>0.15</v>
      </c>
      <c r="P47" s="219" t="s">
        <v>405</v>
      </c>
      <c r="Q47" s="219" t="s">
        <v>722</v>
      </c>
      <c r="R47" s="219" t="s">
        <v>407</v>
      </c>
      <c r="S47" s="219" t="s">
        <v>408</v>
      </c>
      <c r="T47" s="216">
        <f t="shared" si="1"/>
        <v>0.25</v>
      </c>
      <c r="U47" s="216">
        <f>IF(U46="","",IF($K47="",U46,IF($M47='11 FORMULAS'!$D$51,U46-(U46*$T47),U46)))</f>
        <v>5.183999999999999E-2</v>
      </c>
      <c r="V47" s="216">
        <f>IF(V46="","",IF($K47="",V46,IF($M47='11 FORMULAS'!$D$53,V46-(V46*$T47),V46)))</f>
        <v>0.22500000000000003</v>
      </c>
      <c r="W47" s="394"/>
      <c r="X47" s="483"/>
      <c r="Z47" s="221"/>
      <c r="AA47" s="221"/>
      <c r="AB47" s="221"/>
    </row>
    <row r="48" spans="1:28" ht="135" customHeight="1" thickBot="1" x14ac:dyDescent="0.3">
      <c r="A48" s="486" t="s">
        <v>156</v>
      </c>
      <c r="B48" s="487" t="s">
        <v>162</v>
      </c>
      <c r="C48" s="492" t="s">
        <v>157</v>
      </c>
      <c r="D48" s="480">
        <f>+'3 PROBABIL E IMPACTO INHERENTE'!F17</f>
        <v>0.4</v>
      </c>
      <c r="E48" s="495">
        <f>+'3 PROBABIL E IMPACTO INHERENTE'!N17</f>
        <v>0.4</v>
      </c>
      <c r="F48" s="266">
        <v>1</v>
      </c>
      <c r="G48" s="212" t="s">
        <v>600</v>
      </c>
      <c r="H48" s="213" t="s">
        <v>589</v>
      </c>
      <c r="I48" s="213" t="s">
        <v>601</v>
      </c>
      <c r="J48" s="214" t="str">
        <f t="shared" si="0"/>
        <v>Responsable del proceso Talento humano Monitorea permanentemente alertas externas, normativas laborales, sociales, de orden público o continuidad del servicio que puedan afectar el proceso.</v>
      </c>
      <c r="K48" s="215" t="s">
        <v>403</v>
      </c>
      <c r="L48" s="216">
        <f>IFERROR(VLOOKUP($K48,'11 FORMULAS'!$B$51:$C$53,2,0),"")</f>
        <v>0.25</v>
      </c>
      <c r="M48" s="216" t="str">
        <f>IFERROR(VLOOKUP($K48,'11 FORMULAS'!$B$51:$D$53,3,0),"")</f>
        <v>Probabilidad</v>
      </c>
      <c r="N48" s="217" t="s">
        <v>404</v>
      </c>
      <c r="O48" s="218">
        <f>IFERROR(VLOOKUP($N48,'11 FORMULAS'!$B$54:$C$55,2,0),"")</f>
        <v>0.25</v>
      </c>
      <c r="P48" s="219" t="s">
        <v>426</v>
      </c>
      <c r="Q48" s="219" t="s">
        <v>585</v>
      </c>
      <c r="R48" s="219" t="s">
        <v>418</v>
      </c>
      <c r="S48" s="219" t="s">
        <v>408</v>
      </c>
      <c r="T48" s="216">
        <f t="shared" si="1"/>
        <v>0.5</v>
      </c>
      <c r="U48" s="216">
        <f>IF($D48="","",IF($K48="",$D48,IF($M48='11 FORMULAS'!$D$51,$D48-($D48*$T48),$D48)))</f>
        <v>0.2</v>
      </c>
      <c r="V48" s="216">
        <f>IF($E48="","",IF($K48="",$E48,IF($M48='11 FORMULAS'!$D$53,$E48-($E48*$T48),$E48)))</f>
        <v>0.4</v>
      </c>
      <c r="W48" s="491">
        <f>IF(U53="","",U53)</f>
        <v>2.5000000000000001E-2</v>
      </c>
      <c r="X48" s="481">
        <f>IF(V53="","",V53)</f>
        <v>0.16900000000000001</v>
      </c>
      <c r="Z48" s="135" t="s">
        <v>531</v>
      </c>
      <c r="AA48" s="139">
        <v>0.01</v>
      </c>
      <c r="AB48" s="138">
        <v>0.2</v>
      </c>
    </row>
    <row r="49" spans="1:28" ht="147" customHeight="1" thickBot="1" x14ac:dyDescent="0.3">
      <c r="A49" s="463"/>
      <c r="B49" s="409"/>
      <c r="C49" s="493"/>
      <c r="D49" s="409"/>
      <c r="E49" s="496"/>
      <c r="F49" s="266">
        <v>2</v>
      </c>
      <c r="G49" s="212" t="s">
        <v>600</v>
      </c>
      <c r="H49" s="215" t="s">
        <v>597</v>
      </c>
      <c r="I49" s="215" t="s">
        <v>602</v>
      </c>
      <c r="J49" s="214" t="str">
        <f t="shared" si="0"/>
        <v xml:space="preserve">Responsable del proceso Talento humano Activa el protocolo de continuidad o contingencia cuando encuentre inconsistencias en los datos de nomina, prestaciones sociales o demás aspectos de ley </v>
      </c>
      <c r="K49" s="215" t="s">
        <v>403</v>
      </c>
      <c r="L49" s="216">
        <f>IFERROR(VLOOKUP($K49,'11 FORMULAS'!$B$51:$C$53,2,0),"")</f>
        <v>0.25</v>
      </c>
      <c r="M49" s="216" t="str">
        <f>IFERROR(VLOOKUP($K49,'11 FORMULAS'!$B$51:$D$53,3,0),"")</f>
        <v>Probabilidad</v>
      </c>
      <c r="N49" s="217" t="s">
        <v>404</v>
      </c>
      <c r="O49" s="218">
        <f>IFERROR(VLOOKUP($N49,'11 FORMULAS'!$B$54:$C$55,2,0),"")</f>
        <v>0.25</v>
      </c>
      <c r="P49" s="219" t="s">
        <v>426</v>
      </c>
      <c r="Q49" s="219" t="s">
        <v>585</v>
      </c>
      <c r="R49" s="219" t="s">
        <v>418</v>
      </c>
      <c r="S49" s="219" t="s">
        <v>408</v>
      </c>
      <c r="T49" s="216">
        <f t="shared" si="1"/>
        <v>0.5</v>
      </c>
      <c r="U49" s="216">
        <f>IF(U48="","",IF($K49="",U48,IF($M49='11 FORMULAS'!$D$51,U48-(U48*$T49),U48)))</f>
        <v>0.1</v>
      </c>
      <c r="V49" s="216">
        <f>IF(V48="","",IF($K49="",V48,IF($M49='11 FORMULAS'!$D$53,V48-(V48*$T49),V48)))</f>
        <v>0.4</v>
      </c>
      <c r="W49" s="409"/>
      <c r="X49" s="482"/>
      <c r="Z49" s="142" t="s">
        <v>537</v>
      </c>
      <c r="AA49" s="139">
        <v>0.21</v>
      </c>
      <c r="AB49" s="138">
        <v>0.4</v>
      </c>
    </row>
    <row r="50" spans="1:28" ht="142.15" customHeight="1" thickBot="1" x14ac:dyDescent="0.3">
      <c r="A50" s="463"/>
      <c r="B50" s="409"/>
      <c r="C50" s="493"/>
      <c r="D50" s="409"/>
      <c r="E50" s="496"/>
      <c r="F50" s="266">
        <v>3</v>
      </c>
      <c r="G50" s="220" t="s">
        <v>588</v>
      </c>
      <c r="H50" s="215" t="s">
        <v>599</v>
      </c>
      <c r="I50" s="215" t="s">
        <v>603</v>
      </c>
      <c r="J50" s="214" t="str">
        <f t="shared" si="0"/>
        <v>Oficina Asesora de Planeación / Segunda línea de defensa Revisa la matriz de riesgos para evaluar la materialización de los mismos</v>
      </c>
      <c r="K50" s="215" t="s">
        <v>403</v>
      </c>
      <c r="L50" s="216">
        <f>IFERROR(VLOOKUP($K50,'11 FORMULAS'!$B$51:$C$53,2,0),"")</f>
        <v>0.25</v>
      </c>
      <c r="M50" s="216" t="str">
        <f>IFERROR(VLOOKUP($K50,'11 FORMULAS'!$B$51:$D$53,3,0),"")</f>
        <v>Probabilidad</v>
      </c>
      <c r="N50" s="217" t="s">
        <v>404</v>
      </c>
      <c r="O50" s="218">
        <f>IFERROR(VLOOKUP($N50,'11 FORMULAS'!$B$54:$C$55,2,0),"")</f>
        <v>0.25</v>
      </c>
      <c r="P50" s="219" t="s">
        <v>405</v>
      </c>
      <c r="Q50" s="219" t="s">
        <v>504</v>
      </c>
      <c r="R50" s="219" t="s">
        <v>418</v>
      </c>
      <c r="S50" s="219" t="s">
        <v>408</v>
      </c>
      <c r="T50" s="216">
        <f t="shared" si="1"/>
        <v>0.5</v>
      </c>
      <c r="U50" s="216">
        <f>IF(U49="","",IF($K50="",U49,IF($M50='11 FORMULAS'!$D$51,U49-(U49*$T50),U49)))</f>
        <v>0.05</v>
      </c>
      <c r="V50" s="216">
        <f>IF(V49="","",IF($K50="",V49,IF($M50='11 FORMULAS'!$D$53,V49-(V49*$T50),V49)))</f>
        <v>0.4</v>
      </c>
      <c r="W50" s="409"/>
      <c r="X50" s="482"/>
      <c r="Z50" s="145" t="s">
        <v>543</v>
      </c>
      <c r="AA50" s="139">
        <v>0.41</v>
      </c>
      <c r="AB50" s="138">
        <v>0.6</v>
      </c>
    </row>
    <row r="51" spans="1:28" ht="111" customHeight="1" thickBot="1" x14ac:dyDescent="0.3">
      <c r="A51" s="463"/>
      <c r="B51" s="409"/>
      <c r="C51" s="493"/>
      <c r="D51" s="409"/>
      <c r="E51" s="496"/>
      <c r="F51" s="266">
        <v>4</v>
      </c>
      <c r="G51" s="212" t="s">
        <v>600</v>
      </c>
      <c r="H51" s="215" t="s">
        <v>598</v>
      </c>
      <c r="I51" s="215" t="s">
        <v>604</v>
      </c>
      <c r="J51" s="214" t="str">
        <f t="shared" si="0"/>
        <v>Responsable del proceso Talento humano Comunica a usuarios, servidores y partes interesadas las medidas o novedades dejando evidencia documental</v>
      </c>
      <c r="K51" s="215" t="s">
        <v>425</v>
      </c>
      <c r="L51" s="216">
        <f>IFERROR(VLOOKUP($K51,'11 FORMULAS'!$B$51:$C$53,2,0),"")</f>
        <v>0.1</v>
      </c>
      <c r="M51" s="216" t="str">
        <f>IFERROR(VLOOKUP($K51,'11 FORMULAS'!$B$51:$D$53,3,0),"")</f>
        <v>Impacto</v>
      </c>
      <c r="N51" s="217" t="s">
        <v>404</v>
      </c>
      <c r="O51" s="218">
        <f>IFERROR(VLOOKUP($N51,'11 FORMULAS'!$B$54:$C$55,2,0),"")</f>
        <v>0.25</v>
      </c>
      <c r="P51" s="219" t="s">
        <v>405</v>
      </c>
      <c r="Q51" s="219" t="s">
        <v>585</v>
      </c>
      <c r="R51" s="219" t="s">
        <v>418</v>
      </c>
      <c r="S51" s="219" t="s">
        <v>408</v>
      </c>
      <c r="T51" s="216">
        <f t="shared" si="1"/>
        <v>0.35</v>
      </c>
      <c r="U51" s="216">
        <f>IF(U50="","",IF($K51="",U50,IF($M51='11 FORMULAS'!$D$51,U50-(U50*$T51),U50)))</f>
        <v>0.05</v>
      </c>
      <c r="V51" s="216">
        <f>IF(V50="","",IF($K51="",V50,IF($M51='11 FORMULAS'!$D$53,V50-(V50*$T51),V50)))</f>
        <v>0.26</v>
      </c>
      <c r="W51" s="409"/>
      <c r="X51" s="482"/>
      <c r="Z51" s="146" t="s">
        <v>546</v>
      </c>
      <c r="AA51" s="139">
        <v>0.61</v>
      </c>
      <c r="AB51" s="138">
        <v>0.8</v>
      </c>
    </row>
    <row r="52" spans="1:28" ht="148.15" customHeight="1" thickBot="1" x14ac:dyDescent="0.3">
      <c r="A52" s="463"/>
      <c r="B52" s="409"/>
      <c r="C52" s="493"/>
      <c r="D52" s="409"/>
      <c r="E52" s="496"/>
      <c r="F52" s="266">
        <v>5</v>
      </c>
      <c r="G52" s="220" t="s">
        <v>605</v>
      </c>
      <c r="H52" s="215" t="s">
        <v>599</v>
      </c>
      <c r="I52" s="215" t="s">
        <v>606</v>
      </c>
      <c r="J52" s="214" t="str">
        <f t="shared" si="0"/>
        <v>Comité académico y administrativo Revisa Ejecución presupuestal para el efecto de la nomina y prestaciones por ley</v>
      </c>
      <c r="K52" s="215" t="s">
        <v>403</v>
      </c>
      <c r="L52" s="216">
        <f>IFERROR(VLOOKUP($K52,'11 FORMULAS'!$B$51:$C$53,2,0),"")</f>
        <v>0.25</v>
      </c>
      <c r="M52" s="216" t="str">
        <f>IFERROR(VLOOKUP($K52,'11 FORMULAS'!$B$51:$D$53,3,0),"")</f>
        <v>Probabilidad</v>
      </c>
      <c r="N52" s="217" t="s">
        <v>404</v>
      </c>
      <c r="O52" s="218">
        <f>IFERROR(VLOOKUP($N52,'11 FORMULAS'!$B$54:$C$55,2,0),"")</f>
        <v>0.25</v>
      </c>
      <c r="P52" s="219" t="s">
        <v>405</v>
      </c>
      <c r="Q52" s="219" t="s">
        <v>503</v>
      </c>
      <c r="R52" s="219" t="s">
        <v>407</v>
      </c>
      <c r="S52" s="219" t="s">
        <v>408</v>
      </c>
      <c r="T52" s="216">
        <f t="shared" si="1"/>
        <v>0.5</v>
      </c>
      <c r="U52" s="216">
        <f>IF(U51="","",IF($K52="",U51,IF($M52='11 FORMULAS'!$D$51,U51-(U51*$T52),U51)))</f>
        <v>2.5000000000000001E-2</v>
      </c>
      <c r="V52" s="216">
        <f>IF(V51="","",IF($K52="",V51,IF($M52='11 FORMULAS'!$D$53,V51-(V51*$T52),V51)))</f>
        <v>0.26</v>
      </c>
      <c r="W52" s="409"/>
      <c r="X52" s="482"/>
      <c r="Z52" s="147" t="s">
        <v>549</v>
      </c>
      <c r="AA52" s="139">
        <v>0.81</v>
      </c>
      <c r="AB52" s="138">
        <v>1</v>
      </c>
    </row>
    <row r="53" spans="1:28" ht="130.9" customHeight="1" thickBot="1" x14ac:dyDescent="0.3">
      <c r="A53" s="464"/>
      <c r="B53" s="394"/>
      <c r="C53" s="494"/>
      <c r="D53" s="394"/>
      <c r="E53" s="497"/>
      <c r="F53" s="222">
        <v>6</v>
      </c>
      <c r="G53" s="223" t="s">
        <v>593</v>
      </c>
      <c r="H53" s="224" t="s">
        <v>594</v>
      </c>
      <c r="I53" s="224" t="s">
        <v>607</v>
      </c>
      <c r="J53" s="214" t="str">
        <f t="shared" si="0"/>
        <v>Oficina de Control Interno Evalúa las acciones de control y monitoreo del área de talento humano en cuanto a las liquidaciones, novedades y demás aspectos de la planta de personal</v>
      </c>
      <c r="K53" s="215" t="s">
        <v>425</v>
      </c>
      <c r="L53" s="216">
        <f>IFERROR(VLOOKUP($K53,'11 FORMULAS'!$B$51:$C$53,2,0),"")</f>
        <v>0.1</v>
      </c>
      <c r="M53" s="216" t="str">
        <f>IFERROR(VLOOKUP($K53,'11 FORMULAS'!$B$51:$D$53,3,0),"")</f>
        <v>Impacto</v>
      </c>
      <c r="N53" s="217" t="s">
        <v>404</v>
      </c>
      <c r="O53" s="218">
        <f>IFERROR(VLOOKUP($N53,'11 FORMULAS'!$B$54:$C$55,2,0),"")</f>
        <v>0.25</v>
      </c>
      <c r="P53" s="219" t="s">
        <v>405</v>
      </c>
      <c r="Q53" s="219" t="s">
        <v>504</v>
      </c>
      <c r="R53" s="219" t="s">
        <v>418</v>
      </c>
      <c r="S53" s="219" t="s">
        <v>408</v>
      </c>
      <c r="T53" s="216">
        <f t="shared" si="1"/>
        <v>0.35</v>
      </c>
      <c r="U53" s="216">
        <f>IF(U52="","",IF($K53="",U52,IF($M53='11 FORMULAS'!$D$51,U52-(U52*$T53),U52)))</f>
        <v>2.5000000000000001E-2</v>
      </c>
      <c r="V53" s="216">
        <f>IF(V52="","",IF($K53="",V52,IF($M53='11 FORMULAS'!$D$53,V52-(V52*$T53),V52)))</f>
        <v>0.16900000000000001</v>
      </c>
      <c r="W53" s="394"/>
      <c r="X53" s="483"/>
      <c r="Z53" s="221"/>
      <c r="AA53" s="221"/>
      <c r="AB53" s="221"/>
    </row>
    <row r="54" spans="1:28" ht="111" customHeight="1" thickBot="1" x14ac:dyDescent="0.3">
      <c r="A54" s="486" t="s">
        <v>164</v>
      </c>
      <c r="B54" s="487" t="s">
        <v>168</v>
      </c>
      <c r="C54" s="492" t="s">
        <v>157</v>
      </c>
      <c r="D54" s="480">
        <f>+'3 PROBABIL E IMPACTO INHERENTE'!F18</f>
        <v>0.4</v>
      </c>
      <c r="E54" s="495">
        <f>+'3 PROBABIL E IMPACTO INHERENTE'!N18</f>
        <v>0.4</v>
      </c>
      <c r="F54" s="266">
        <v>1</v>
      </c>
      <c r="G54" s="212" t="s">
        <v>600</v>
      </c>
      <c r="H54" s="213" t="s">
        <v>583</v>
      </c>
      <c r="I54" s="213" t="s">
        <v>608</v>
      </c>
      <c r="J54" s="214" t="str">
        <f t="shared" si="0"/>
        <v>Responsable del proceso Talento humano Verifica mensualmente acciones relacionadas con la identificación de conflictos de intereses, recusaciones, etc</v>
      </c>
      <c r="K54" s="215" t="s">
        <v>403</v>
      </c>
      <c r="L54" s="216">
        <f>IFERROR(VLOOKUP($K54,'11 FORMULAS'!$B$51:$C$53,2,0),"")</f>
        <v>0.25</v>
      </c>
      <c r="M54" s="216" t="str">
        <f>IFERROR(VLOOKUP($K54,'11 FORMULAS'!$B$51:$D$53,3,0),"")</f>
        <v>Probabilidad</v>
      </c>
      <c r="N54" s="217" t="s">
        <v>415</v>
      </c>
      <c r="O54" s="218">
        <f>IFERROR(VLOOKUP($N54,'11 FORMULAS'!$B$54:$C$55,2,0),"")</f>
        <v>0.15</v>
      </c>
      <c r="P54" s="219" t="s">
        <v>405</v>
      </c>
      <c r="Q54" s="219" t="s">
        <v>501</v>
      </c>
      <c r="R54" s="219" t="s">
        <v>407</v>
      </c>
      <c r="S54" s="219" t="s">
        <v>408</v>
      </c>
      <c r="T54" s="216">
        <f t="shared" si="1"/>
        <v>0.4</v>
      </c>
      <c r="U54" s="216">
        <f>IF($D54="","",IF($K54="",$D54,IF($M54='11 FORMULAS'!$D$51,$D54-($D54*$T54),$D54)))</f>
        <v>0.24</v>
      </c>
      <c r="V54" s="216">
        <f>IF($E54="","",IF($K54="",$E54,IF($M54='11 FORMULAS'!$D$53,$E54-($E54*$T54),$E54)))</f>
        <v>0.4</v>
      </c>
      <c r="W54" s="491">
        <f>IF(U59="","",U59)</f>
        <v>5.183999999999999E-2</v>
      </c>
      <c r="X54" s="481">
        <f>IF(V59="","",V59)</f>
        <v>0.19500000000000003</v>
      </c>
      <c r="Z54" s="135" t="s">
        <v>531</v>
      </c>
      <c r="AA54" s="139">
        <v>0.01</v>
      </c>
      <c r="AB54" s="138">
        <v>0.2</v>
      </c>
    </row>
    <row r="55" spans="1:28" ht="97.15" customHeight="1" thickBot="1" x14ac:dyDescent="0.3">
      <c r="A55" s="463"/>
      <c r="B55" s="409"/>
      <c r="C55" s="493"/>
      <c r="D55" s="409"/>
      <c r="E55" s="496"/>
      <c r="F55" s="266">
        <v>2</v>
      </c>
      <c r="G55" s="212" t="s">
        <v>600</v>
      </c>
      <c r="H55" s="215" t="s">
        <v>586</v>
      </c>
      <c r="I55" s="215" t="s">
        <v>609</v>
      </c>
      <c r="J55" s="214" t="str">
        <f t="shared" si="0"/>
        <v>Responsable del proceso Talento humano Actualiza los procedimientos, formatos, responsables y puntos de control cuando se identifiquen alguna situación de conflicto de interes o actos de corrupción</v>
      </c>
      <c r="K55" s="215" t="s">
        <v>403</v>
      </c>
      <c r="L55" s="216">
        <f>IFERROR(VLOOKUP($K55,'11 FORMULAS'!$B$51:$C$53,2,0),"")</f>
        <v>0.25</v>
      </c>
      <c r="M55" s="216" t="str">
        <f>IFERROR(VLOOKUP($K55,'11 FORMULAS'!$B$51:$D$53,3,0),"")</f>
        <v>Probabilidad</v>
      </c>
      <c r="N55" s="217" t="s">
        <v>415</v>
      </c>
      <c r="O55" s="218">
        <f>IFERROR(VLOOKUP($N55,'11 FORMULAS'!$B$54:$C$55,2,0),"")</f>
        <v>0.15</v>
      </c>
      <c r="P55" s="219" t="s">
        <v>405</v>
      </c>
      <c r="Q55" s="219" t="s">
        <v>585</v>
      </c>
      <c r="R55" s="219" t="s">
        <v>407</v>
      </c>
      <c r="S55" s="219" t="s">
        <v>408</v>
      </c>
      <c r="T55" s="216">
        <f t="shared" si="1"/>
        <v>0.4</v>
      </c>
      <c r="U55" s="216">
        <f>IF(U54="","",IF($K55="",U54,IF($M55='11 FORMULAS'!$D$51,U54-(U54*$T55),U54)))</f>
        <v>0.14399999999999999</v>
      </c>
      <c r="V55" s="216">
        <f>IF(V54="","",IF($K55="",V54,IF($M55='11 FORMULAS'!$D$53,V54-(V54*$T55),V54)))</f>
        <v>0.4</v>
      </c>
      <c r="W55" s="409"/>
      <c r="X55" s="482"/>
      <c r="Z55" s="142" t="s">
        <v>537</v>
      </c>
      <c r="AA55" s="139">
        <v>0.21</v>
      </c>
      <c r="AB55" s="138">
        <v>0.4</v>
      </c>
    </row>
    <row r="56" spans="1:28" ht="111" customHeight="1" thickBot="1" x14ac:dyDescent="0.3">
      <c r="A56" s="463"/>
      <c r="B56" s="409"/>
      <c r="C56" s="493"/>
      <c r="D56" s="409"/>
      <c r="E56" s="496"/>
      <c r="F56" s="266">
        <v>3</v>
      </c>
      <c r="G56" s="220" t="s">
        <v>588</v>
      </c>
      <c r="H56" s="215" t="s">
        <v>599</v>
      </c>
      <c r="I56" s="215" t="s">
        <v>610</v>
      </c>
      <c r="J56" s="214" t="str">
        <f t="shared" si="0"/>
        <v xml:space="preserve">Oficina Asesora de Planeación / Segunda línea de defensa Revisa los aspectos relacionados con la identificación y tratamiento de posibles conflictos de intereses o actos de corrupción </v>
      </c>
      <c r="K56" s="215" t="s">
        <v>403</v>
      </c>
      <c r="L56" s="216">
        <f>IFERROR(VLOOKUP($K56,'11 FORMULAS'!$B$51:$C$53,2,0),"")</f>
        <v>0.25</v>
      </c>
      <c r="M56" s="216" t="str">
        <f>IFERROR(VLOOKUP($K56,'11 FORMULAS'!$B$51:$D$53,3,0),"")</f>
        <v>Probabilidad</v>
      </c>
      <c r="N56" s="217" t="s">
        <v>415</v>
      </c>
      <c r="O56" s="218">
        <f>IFERROR(VLOOKUP($N56,'11 FORMULAS'!$B$54:$C$55,2,0),"")</f>
        <v>0.15</v>
      </c>
      <c r="P56" s="219" t="s">
        <v>405</v>
      </c>
      <c r="Q56" s="219" t="s">
        <v>504</v>
      </c>
      <c r="R56" s="219" t="s">
        <v>407</v>
      </c>
      <c r="S56" s="219" t="s">
        <v>408</v>
      </c>
      <c r="T56" s="216">
        <f t="shared" si="1"/>
        <v>0.4</v>
      </c>
      <c r="U56" s="216">
        <f>IF(U55="","",IF($K56="",U55,IF($M56='11 FORMULAS'!$D$51,U55-(U55*$T56),U55)))</f>
        <v>8.6399999999999991E-2</v>
      </c>
      <c r="V56" s="216">
        <f>IF(V55="","",IF($K56="",V55,IF($M56='11 FORMULAS'!$D$53,V55-(V55*$T56),V55)))</f>
        <v>0.4</v>
      </c>
      <c r="W56" s="409"/>
      <c r="X56" s="482"/>
      <c r="Z56" s="145" t="s">
        <v>543</v>
      </c>
      <c r="AA56" s="139">
        <v>0.41</v>
      </c>
      <c r="AB56" s="138">
        <v>0.6</v>
      </c>
    </row>
    <row r="57" spans="1:28" ht="111" customHeight="1" thickBot="1" x14ac:dyDescent="0.3">
      <c r="A57" s="463"/>
      <c r="B57" s="409"/>
      <c r="C57" s="493"/>
      <c r="D57" s="409"/>
      <c r="E57" s="496"/>
      <c r="F57" s="266">
        <v>4</v>
      </c>
      <c r="G57" s="212" t="s">
        <v>600</v>
      </c>
      <c r="H57" s="215" t="s">
        <v>590</v>
      </c>
      <c r="I57" s="215" t="s">
        <v>591</v>
      </c>
      <c r="J57" s="214" t="str">
        <f t="shared" si="0"/>
        <v>Responsable del proceso Talento humano Corrige de forma inmediata desviaciones de ejecución, reprocesos, incumplimientos o falta de soportes, con responsable y fecha de cierre.</v>
      </c>
      <c r="K57" s="215" t="s">
        <v>425</v>
      </c>
      <c r="L57" s="216">
        <f>IFERROR(VLOOKUP($K57,'11 FORMULAS'!$B$51:$C$53,2,0),"")</f>
        <v>0.1</v>
      </c>
      <c r="M57" s="216" t="str">
        <f>IFERROR(VLOOKUP($K57,'11 FORMULAS'!$B$51:$D$53,3,0),"")</f>
        <v>Impacto</v>
      </c>
      <c r="N57" s="217" t="s">
        <v>415</v>
      </c>
      <c r="O57" s="218">
        <f>IFERROR(VLOOKUP($N57,'11 FORMULAS'!$B$54:$C$55,2,0),"")</f>
        <v>0.15</v>
      </c>
      <c r="P57" s="219" t="s">
        <v>405</v>
      </c>
      <c r="Q57" s="219" t="s">
        <v>585</v>
      </c>
      <c r="R57" s="219" t="s">
        <v>407</v>
      </c>
      <c r="S57" s="219" t="s">
        <v>408</v>
      </c>
      <c r="T57" s="216">
        <f t="shared" si="1"/>
        <v>0.25</v>
      </c>
      <c r="U57" s="216">
        <f>IF(U56="","",IF($K57="",U56,IF($M57='11 FORMULAS'!$D$51,U56-(U56*$T57),U56)))</f>
        <v>8.6399999999999991E-2</v>
      </c>
      <c r="V57" s="216">
        <f>IF(V56="","",IF($K57="",V56,IF($M57='11 FORMULAS'!$D$53,V56-(V56*$T57),V56)))</f>
        <v>0.30000000000000004</v>
      </c>
      <c r="W57" s="409"/>
      <c r="X57" s="482"/>
      <c r="Z57" s="146" t="s">
        <v>546</v>
      </c>
      <c r="AA57" s="139">
        <v>0.61</v>
      </c>
      <c r="AB57" s="138">
        <v>0.8</v>
      </c>
    </row>
    <row r="58" spans="1:28" ht="111" customHeight="1" thickBot="1" x14ac:dyDescent="0.3">
      <c r="A58" s="463"/>
      <c r="B58" s="409"/>
      <c r="C58" s="493"/>
      <c r="D58" s="409"/>
      <c r="E58" s="496"/>
      <c r="F58" s="266">
        <v>5</v>
      </c>
      <c r="G58" s="220" t="s">
        <v>588</v>
      </c>
      <c r="H58" s="215" t="s">
        <v>583</v>
      </c>
      <c r="I58" s="215" t="s">
        <v>611</v>
      </c>
      <c r="J58" s="214" t="str">
        <f t="shared" si="0"/>
        <v>Oficina Asesora de Planeación / Segunda línea de defensa Verifica  la calidad de evidencias, cumplimiento de controles y coherencia del reporte del líder del proceso.</v>
      </c>
      <c r="K58" s="215" t="s">
        <v>403</v>
      </c>
      <c r="L58" s="216">
        <f>IFERROR(VLOOKUP($K58,'11 FORMULAS'!$B$51:$C$53,2,0),"")</f>
        <v>0.25</v>
      </c>
      <c r="M58" s="216" t="str">
        <f>IFERROR(VLOOKUP($K58,'11 FORMULAS'!$B$51:$D$53,3,0),"")</f>
        <v>Probabilidad</v>
      </c>
      <c r="N58" s="217" t="s">
        <v>415</v>
      </c>
      <c r="O58" s="218">
        <f>IFERROR(VLOOKUP($N58,'11 FORMULAS'!$B$54:$C$55,2,0),"")</f>
        <v>0.15</v>
      </c>
      <c r="P58" s="219" t="s">
        <v>405</v>
      </c>
      <c r="Q58" s="219" t="s">
        <v>504</v>
      </c>
      <c r="R58" s="219" t="s">
        <v>407</v>
      </c>
      <c r="S58" s="219" t="s">
        <v>408</v>
      </c>
      <c r="T58" s="216">
        <f t="shared" si="1"/>
        <v>0.4</v>
      </c>
      <c r="U58" s="216">
        <f>IF(U57="","",IF($K58="",U57,IF($M58='11 FORMULAS'!$D$51,U57-(U57*$T58),U57)))</f>
        <v>5.183999999999999E-2</v>
      </c>
      <c r="V58" s="216">
        <f>IF(V57="","",IF($K58="",V57,IF($M58='11 FORMULAS'!$D$53,V57-(V57*$T58),V57)))</f>
        <v>0.30000000000000004</v>
      </c>
      <c r="W58" s="409"/>
      <c r="X58" s="482"/>
      <c r="Z58" s="147" t="s">
        <v>549</v>
      </c>
      <c r="AA58" s="139">
        <v>0.81</v>
      </c>
      <c r="AB58" s="138">
        <v>1</v>
      </c>
    </row>
    <row r="59" spans="1:28" ht="97.15" customHeight="1" thickBot="1" x14ac:dyDescent="0.3">
      <c r="A59" s="464"/>
      <c r="B59" s="394"/>
      <c r="C59" s="494"/>
      <c r="D59" s="394"/>
      <c r="E59" s="497"/>
      <c r="F59" s="222">
        <v>6</v>
      </c>
      <c r="G59" s="223" t="s">
        <v>593</v>
      </c>
      <c r="H59" s="224" t="s">
        <v>594</v>
      </c>
      <c r="I59" s="224" t="s">
        <v>595</v>
      </c>
      <c r="J59" s="214" t="str">
        <f t="shared" si="0"/>
        <v>Oficina de Control Interno Evalúa mediante seguimiento independiente la efectividad del control y formula recomendaciones o acciones correctivas institucionales.</v>
      </c>
      <c r="K59" s="215" t="s">
        <v>425</v>
      </c>
      <c r="L59" s="216">
        <f>IFERROR(VLOOKUP($K59,'11 FORMULAS'!$B$51:$C$53,2,0),"")</f>
        <v>0.1</v>
      </c>
      <c r="M59" s="216" t="str">
        <f>IFERROR(VLOOKUP($K59,'11 FORMULAS'!$B$51:$D$53,3,0),"")</f>
        <v>Impacto</v>
      </c>
      <c r="N59" s="217" t="s">
        <v>404</v>
      </c>
      <c r="O59" s="218">
        <f>IFERROR(VLOOKUP($N59,'11 FORMULAS'!$B$54:$C$55,2,0),"")</f>
        <v>0.25</v>
      </c>
      <c r="P59" s="219" t="s">
        <v>405</v>
      </c>
      <c r="Q59" s="219" t="s">
        <v>504</v>
      </c>
      <c r="R59" s="219" t="s">
        <v>407</v>
      </c>
      <c r="S59" s="219" t="s">
        <v>408</v>
      </c>
      <c r="T59" s="216">
        <f t="shared" si="1"/>
        <v>0.35</v>
      </c>
      <c r="U59" s="216">
        <f>IF(U58="","",IF($K59="",U58,IF($M59='11 FORMULAS'!$D$51,U58-(U58*$T59),U58)))</f>
        <v>5.183999999999999E-2</v>
      </c>
      <c r="V59" s="216">
        <f>IF(V58="","",IF($K59="",V58,IF($M59='11 FORMULAS'!$D$53,V58-(V58*$T59),V58)))</f>
        <v>0.19500000000000003</v>
      </c>
      <c r="W59" s="394"/>
      <c r="X59" s="483"/>
      <c r="Z59" s="221"/>
      <c r="AA59" s="221"/>
      <c r="AB59" s="221"/>
    </row>
    <row r="60" spans="1:28" ht="111" customHeight="1" thickBot="1" x14ac:dyDescent="0.3">
      <c r="A60" s="486" t="s">
        <v>170</v>
      </c>
      <c r="B60" s="487" t="s">
        <v>173</v>
      </c>
      <c r="C60" s="492" t="s">
        <v>157</v>
      </c>
      <c r="D60" s="480">
        <f>+'3 PROBABIL E IMPACTO INHERENTE'!F19</f>
        <v>0.4</v>
      </c>
      <c r="E60" s="495">
        <f>+'3 PROBABIL E IMPACTO INHERENTE'!N19</f>
        <v>0.4</v>
      </c>
      <c r="F60" s="266">
        <v>1</v>
      </c>
      <c r="G60" s="212" t="s">
        <v>600</v>
      </c>
      <c r="H60" s="213" t="s">
        <v>589</v>
      </c>
      <c r="I60" s="213" t="s">
        <v>601</v>
      </c>
      <c r="J60" s="214" t="str">
        <f t="shared" si="0"/>
        <v>Responsable del proceso Talento humano Monitorea permanentemente alertas externas, normativas laborales, sociales, de orden público o continuidad del servicio que puedan afectar el proceso.</v>
      </c>
      <c r="K60" s="215" t="s">
        <v>403</v>
      </c>
      <c r="L60" s="216">
        <f>IFERROR(VLOOKUP($K60,'11 FORMULAS'!$B$51:$C$53,2,0),"")</f>
        <v>0.25</v>
      </c>
      <c r="M60" s="216" t="str">
        <f>IFERROR(VLOOKUP($K60,'11 FORMULAS'!$B$51:$D$53,3,0),"")</f>
        <v>Probabilidad</v>
      </c>
      <c r="N60" s="217" t="s">
        <v>404</v>
      </c>
      <c r="O60" s="218">
        <f>IFERROR(VLOOKUP($N60,'11 FORMULAS'!$B$54:$C$55,2,0),"")</f>
        <v>0.25</v>
      </c>
      <c r="P60" s="219" t="s">
        <v>405</v>
      </c>
      <c r="Q60" s="219" t="s">
        <v>585</v>
      </c>
      <c r="R60" s="219" t="s">
        <v>418</v>
      </c>
      <c r="S60" s="219" t="s">
        <v>408</v>
      </c>
      <c r="T60" s="216">
        <f t="shared" si="1"/>
        <v>0.5</v>
      </c>
      <c r="U60" s="216">
        <f>IF($D60="","",IF($K60="",$D60,IF($M60='11 FORMULAS'!$D$51,$D60-($D60*$T60),$D60)))</f>
        <v>0.2</v>
      </c>
      <c r="V60" s="216">
        <f>IF($E60="","",IF($K60="",$E60,IF($M60='11 FORMULAS'!$D$53,$E60-($E60*$T60),$E60)))</f>
        <v>0.4</v>
      </c>
      <c r="W60" s="491">
        <f>IF(U65="","",U65)</f>
        <v>2.5000000000000001E-2</v>
      </c>
      <c r="X60" s="481">
        <f>IF(V65="","",V65)</f>
        <v>0.16900000000000001</v>
      </c>
      <c r="Z60" s="135" t="s">
        <v>531</v>
      </c>
      <c r="AA60" s="139">
        <v>0.01</v>
      </c>
      <c r="AB60" s="138">
        <v>0.2</v>
      </c>
    </row>
    <row r="61" spans="1:28" ht="121.15" customHeight="1" thickBot="1" x14ac:dyDescent="0.3">
      <c r="A61" s="463"/>
      <c r="B61" s="409"/>
      <c r="C61" s="493"/>
      <c r="D61" s="409"/>
      <c r="E61" s="496"/>
      <c r="F61" s="266">
        <v>2</v>
      </c>
      <c r="G61" s="212" t="s">
        <v>600</v>
      </c>
      <c r="H61" s="215" t="s">
        <v>597</v>
      </c>
      <c r="I61" s="215" t="s">
        <v>602</v>
      </c>
      <c r="J61" s="214" t="str">
        <f t="shared" si="0"/>
        <v xml:space="preserve">Responsable del proceso Talento humano Activa el protocolo de continuidad o contingencia cuando encuentre inconsistencias en los datos de nomina, prestaciones sociales o demás aspectos de ley </v>
      </c>
      <c r="K61" s="215" t="s">
        <v>403</v>
      </c>
      <c r="L61" s="216">
        <f>IFERROR(VLOOKUP($K61,'11 FORMULAS'!$B$51:$C$53,2,0),"")</f>
        <v>0.25</v>
      </c>
      <c r="M61" s="216" t="str">
        <f>IFERROR(VLOOKUP($K61,'11 FORMULAS'!$B$51:$D$53,3,0),"")</f>
        <v>Probabilidad</v>
      </c>
      <c r="N61" s="217" t="s">
        <v>404</v>
      </c>
      <c r="O61" s="218">
        <f>IFERROR(VLOOKUP($N61,'11 FORMULAS'!$B$54:$C$55,2,0),"")</f>
        <v>0.25</v>
      </c>
      <c r="P61" s="219" t="s">
        <v>405</v>
      </c>
      <c r="Q61" s="219" t="s">
        <v>585</v>
      </c>
      <c r="R61" s="219" t="s">
        <v>418</v>
      </c>
      <c r="S61" s="219" t="s">
        <v>408</v>
      </c>
      <c r="T61" s="216">
        <f t="shared" si="1"/>
        <v>0.5</v>
      </c>
      <c r="U61" s="216">
        <f>IF(U60="","",IF($K61="",U60,IF($M61='11 FORMULAS'!$D$51,U60-(U60*$T61),U60)))</f>
        <v>0.1</v>
      </c>
      <c r="V61" s="216">
        <f>IF(V60="","",IF($K61="",V60,IF($M61='11 FORMULAS'!$D$53,V60-(V60*$T61),V60)))</f>
        <v>0.4</v>
      </c>
      <c r="W61" s="409"/>
      <c r="X61" s="482"/>
      <c r="Z61" s="142" t="s">
        <v>537</v>
      </c>
      <c r="AA61" s="139">
        <v>0.21</v>
      </c>
      <c r="AB61" s="138">
        <v>0.4</v>
      </c>
    </row>
    <row r="62" spans="1:28" ht="111" customHeight="1" thickBot="1" x14ac:dyDescent="0.3">
      <c r="A62" s="463"/>
      <c r="B62" s="409"/>
      <c r="C62" s="493"/>
      <c r="D62" s="409"/>
      <c r="E62" s="496"/>
      <c r="F62" s="266">
        <v>3</v>
      </c>
      <c r="G62" s="220" t="s">
        <v>588</v>
      </c>
      <c r="H62" s="215" t="s">
        <v>599</v>
      </c>
      <c r="I62" s="215" t="s">
        <v>603</v>
      </c>
      <c r="J62" s="214" t="str">
        <f t="shared" si="0"/>
        <v>Oficina Asesora de Planeación / Segunda línea de defensa Revisa la matriz de riesgos para evaluar la materialización de los mismos</v>
      </c>
      <c r="K62" s="215" t="s">
        <v>403</v>
      </c>
      <c r="L62" s="216">
        <f>IFERROR(VLOOKUP($K62,'11 FORMULAS'!$B$51:$C$53,2,0),"")</f>
        <v>0.25</v>
      </c>
      <c r="M62" s="216" t="str">
        <f>IFERROR(VLOOKUP($K62,'11 FORMULAS'!$B$51:$D$53,3,0),"")</f>
        <v>Probabilidad</v>
      </c>
      <c r="N62" s="217" t="s">
        <v>404</v>
      </c>
      <c r="O62" s="218">
        <f>IFERROR(VLOOKUP($N62,'11 FORMULAS'!$B$54:$C$55,2,0),"")</f>
        <v>0.25</v>
      </c>
      <c r="P62" s="219" t="s">
        <v>405</v>
      </c>
      <c r="Q62" s="219" t="s">
        <v>504</v>
      </c>
      <c r="R62" s="219" t="s">
        <v>418</v>
      </c>
      <c r="S62" s="219" t="s">
        <v>408</v>
      </c>
      <c r="T62" s="216">
        <f t="shared" si="1"/>
        <v>0.5</v>
      </c>
      <c r="U62" s="216">
        <f>IF(U61="","",IF($K62="",U61,IF($M62='11 FORMULAS'!$D$51,U61-(U61*$T62),U61)))</f>
        <v>0.05</v>
      </c>
      <c r="V62" s="216">
        <f>IF(V61="","",IF($K62="",V61,IF($M62='11 FORMULAS'!$D$53,V61-(V61*$T62),V61)))</f>
        <v>0.4</v>
      </c>
      <c r="W62" s="409"/>
      <c r="X62" s="482"/>
      <c r="Z62" s="145" t="s">
        <v>543</v>
      </c>
      <c r="AA62" s="139">
        <v>0.41</v>
      </c>
      <c r="AB62" s="138">
        <v>0.6</v>
      </c>
    </row>
    <row r="63" spans="1:28" ht="111" customHeight="1" thickBot="1" x14ac:dyDescent="0.3">
      <c r="A63" s="463"/>
      <c r="B63" s="409"/>
      <c r="C63" s="493"/>
      <c r="D63" s="409"/>
      <c r="E63" s="496"/>
      <c r="F63" s="266">
        <v>4</v>
      </c>
      <c r="G63" s="212" t="s">
        <v>600</v>
      </c>
      <c r="H63" s="215" t="s">
        <v>598</v>
      </c>
      <c r="I63" s="215" t="s">
        <v>604</v>
      </c>
      <c r="J63" s="214" t="str">
        <f t="shared" si="0"/>
        <v>Responsable del proceso Talento humano Comunica a usuarios, servidores y partes interesadas las medidas o novedades dejando evidencia documental</v>
      </c>
      <c r="K63" s="215" t="s">
        <v>425</v>
      </c>
      <c r="L63" s="216">
        <f>IFERROR(VLOOKUP($K63,'11 FORMULAS'!$B$51:$C$53,2,0),"")</f>
        <v>0.1</v>
      </c>
      <c r="M63" s="216" t="str">
        <f>IFERROR(VLOOKUP($K63,'11 FORMULAS'!$B$51:$D$53,3,0),"")</f>
        <v>Impacto</v>
      </c>
      <c r="N63" s="217" t="s">
        <v>404</v>
      </c>
      <c r="O63" s="218">
        <f>IFERROR(VLOOKUP($N63,'11 FORMULAS'!$B$54:$C$55,2,0),"")</f>
        <v>0.25</v>
      </c>
      <c r="P63" s="219" t="s">
        <v>405</v>
      </c>
      <c r="Q63" s="219" t="s">
        <v>585</v>
      </c>
      <c r="R63" s="219" t="s">
        <v>418</v>
      </c>
      <c r="S63" s="219" t="s">
        <v>408</v>
      </c>
      <c r="T63" s="216">
        <f t="shared" si="1"/>
        <v>0.35</v>
      </c>
      <c r="U63" s="216">
        <f>IF(U62="","",IF($K63="",U62,IF($M63='11 FORMULAS'!$D$51,U62-(U62*$T63),U62)))</f>
        <v>0.05</v>
      </c>
      <c r="V63" s="216">
        <f>IF(V62="","",IF($K63="",V62,IF($M63='11 FORMULAS'!$D$53,V62-(V62*$T63),V62)))</f>
        <v>0.26</v>
      </c>
      <c r="W63" s="409"/>
      <c r="X63" s="482"/>
      <c r="Z63" s="146" t="s">
        <v>546</v>
      </c>
      <c r="AA63" s="139">
        <v>0.61</v>
      </c>
      <c r="AB63" s="138">
        <v>0.8</v>
      </c>
    </row>
    <row r="64" spans="1:28" ht="111" customHeight="1" thickBot="1" x14ac:dyDescent="0.3">
      <c r="A64" s="463"/>
      <c r="B64" s="409"/>
      <c r="C64" s="493"/>
      <c r="D64" s="409"/>
      <c r="E64" s="496"/>
      <c r="F64" s="266">
        <v>5</v>
      </c>
      <c r="G64" s="220" t="s">
        <v>605</v>
      </c>
      <c r="H64" s="215" t="s">
        <v>599</v>
      </c>
      <c r="I64" s="215" t="s">
        <v>606</v>
      </c>
      <c r="J64" s="214" t="str">
        <f t="shared" si="0"/>
        <v>Comité académico y administrativo Revisa Ejecución presupuestal para el efecto de la nomina y prestaciones por ley</v>
      </c>
      <c r="K64" s="215" t="s">
        <v>403</v>
      </c>
      <c r="L64" s="216">
        <f>IFERROR(VLOOKUP($K64,'11 FORMULAS'!$B$51:$C$53,2,0),"")</f>
        <v>0.25</v>
      </c>
      <c r="M64" s="216" t="str">
        <f>IFERROR(VLOOKUP($K64,'11 FORMULAS'!$B$51:$D$53,3,0),"")</f>
        <v>Probabilidad</v>
      </c>
      <c r="N64" s="217" t="s">
        <v>404</v>
      </c>
      <c r="O64" s="218">
        <f>IFERROR(VLOOKUP($N64,'11 FORMULAS'!$B$54:$C$55,2,0),"")</f>
        <v>0.25</v>
      </c>
      <c r="P64" s="219" t="s">
        <v>405</v>
      </c>
      <c r="Q64" s="219" t="s">
        <v>503</v>
      </c>
      <c r="R64" s="219" t="s">
        <v>418</v>
      </c>
      <c r="S64" s="219" t="s">
        <v>408</v>
      </c>
      <c r="T64" s="216">
        <f t="shared" si="1"/>
        <v>0.5</v>
      </c>
      <c r="U64" s="216">
        <f>IF(U63="","",IF($K64="",U63,IF($M64='11 FORMULAS'!$D$51,U63-(U63*$T64),U63)))</f>
        <v>2.5000000000000001E-2</v>
      </c>
      <c r="V64" s="216">
        <f>IF(V63="","",IF($K64="",V63,IF($M64='11 FORMULAS'!$D$53,V63-(V63*$T64),V63)))</f>
        <v>0.26</v>
      </c>
      <c r="W64" s="409"/>
      <c r="X64" s="482"/>
      <c r="Z64" s="147" t="s">
        <v>549</v>
      </c>
      <c r="AA64" s="139">
        <v>0.81</v>
      </c>
      <c r="AB64" s="138">
        <v>1</v>
      </c>
    </row>
    <row r="65" spans="1:28" ht="97.15" customHeight="1" thickBot="1" x14ac:dyDescent="0.3">
      <c r="A65" s="464"/>
      <c r="B65" s="394"/>
      <c r="C65" s="494"/>
      <c r="D65" s="394"/>
      <c r="E65" s="497"/>
      <c r="F65" s="222">
        <v>6</v>
      </c>
      <c r="G65" s="223" t="s">
        <v>593</v>
      </c>
      <c r="H65" s="224" t="s">
        <v>594</v>
      </c>
      <c r="I65" s="224" t="s">
        <v>607</v>
      </c>
      <c r="J65" s="214" t="str">
        <f t="shared" si="0"/>
        <v>Oficina de Control Interno Evalúa las acciones de control y monitoreo del área de talento humano en cuanto a las liquidaciones, novedades y demás aspectos de la planta de personal</v>
      </c>
      <c r="K65" s="215" t="s">
        <v>425</v>
      </c>
      <c r="L65" s="216">
        <f>IFERROR(VLOOKUP($K65,'11 FORMULAS'!$B$51:$C$53,2,0),"")</f>
        <v>0.1</v>
      </c>
      <c r="M65" s="216" t="str">
        <f>IFERROR(VLOOKUP($K65,'11 FORMULAS'!$B$51:$D$53,3,0),"")</f>
        <v>Impacto</v>
      </c>
      <c r="N65" s="217" t="s">
        <v>404</v>
      </c>
      <c r="O65" s="218">
        <f>IFERROR(VLOOKUP($N65,'11 FORMULAS'!$B$54:$C$55,2,0),"")</f>
        <v>0.25</v>
      </c>
      <c r="P65" s="219" t="s">
        <v>405</v>
      </c>
      <c r="Q65" s="219" t="s">
        <v>504</v>
      </c>
      <c r="R65" s="219" t="s">
        <v>418</v>
      </c>
      <c r="S65" s="219" t="s">
        <v>408</v>
      </c>
      <c r="T65" s="216">
        <f t="shared" si="1"/>
        <v>0.35</v>
      </c>
      <c r="U65" s="216">
        <f>IF(U64="","",IF($K65="",U64,IF($M65='11 FORMULAS'!$D$51,U64-(U64*$T65),U64)))</f>
        <v>2.5000000000000001E-2</v>
      </c>
      <c r="V65" s="216">
        <f>IF(V64="","",IF($K65="",V64,IF($M65='11 FORMULAS'!$D$53,V64-(V64*$T65),V64)))</f>
        <v>0.16900000000000001</v>
      </c>
      <c r="W65" s="394"/>
      <c r="X65" s="483"/>
      <c r="Z65" s="221"/>
      <c r="AA65" s="221"/>
      <c r="AB65" s="221"/>
    </row>
    <row r="66" spans="1:28" ht="111" customHeight="1" thickBot="1" x14ac:dyDescent="0.3">
      <c r="A66" s="486" t="s">
        <v>175</v>
      </c>
      <c r="B66" s="487" t="s">
        <v>179</v>
      </c>
      <c r="C66" s="492" t="s">
        <v>157</v>
      </c>
      <c r="D66" s="480">
        <f>+'3 PROBABIL E IMPACTO INHERENTE'!F20</f>
        <v>0.4</v>
      </c>
      <c r="E66" s="495">
        <f>+'3 PROBABIL E IMPACTO INHERENTE'!N20</f>
        <v>0.6</v>
      </c>
      <c r="F66" s="266">
        <v>1</v>
      </c>
      <c r="G66" s="212" t="s">
        <v>600</v>
      </c>
      <c r="H66" s="213" t="s">
        <v>583</v>
      </c>
      <c r="I66" s="213" t="s">
        <v>612</v>
      </c>
      <c r="J66" s="214" t="str">
        <f t="shared" si="0"/>
        <v xml:space="preserve">Responsable del proceso Talento humano Verifica el acceso al área de talento humano y mantiene claves de acceso en los computadores </v>
      </c>
      <c r="K66" s="215" t="s">
        <v>403</v>
      </c>
      <c r="L66" s="216">
        <f>IFERROR(VLOOKUP($K66,'11 FORMULAS'!$B$51:$C$53,2,0),"")</f>
        <v>0.25</v>
      </c>
      <c r="M66" s="216" t="str">
        <f>IFERROR(VLOOKUP($K66,'11 FORMULAS'!$B$51:$D$53,3,0),"")</f>
        <v>Probabilidad</v>
      </c>
      <c r="N66" s="217" t="s">
        <v>415</v>
      </c>
      <c r="O66" s="218">
        <f>IFERROR(VLOOKUP($N66,'11 FORMULAS'!$B$54:$C$55,2,0),"")</f>
        <v>0.15</v>
      </c>
      <c r="P66" s="219" t="s">
        <v>405</v>
      </c>
      <c r="Q66" s="219" t="s">
        <v>585</v>
      </c>
      <c r="R66" s="219" t="s">
        <v>407</v>
      </c>
      <c r="S66" s="219" t="s">
        <v>408</v>
      </c>
      <c r="T66" s="216">
        <f t="shared" si="1"/>
        <v>0.4</v>
      </c>
      <c r="U66" s="216">
        <f>IF($D66="","",IF($K66="",$D66,IF($M66='11 FORMULAS'!$D$51,$D66-($D66*$T66),$D66)))</f>
        <v>0.24</v>
      </c>
      <c r="V66" s="216">
        <f>IF($E66="","",IF($K66="",$E66,IF($M66='11 FORMULAS'!$D$53,$E66-($E66*$T66),$E66)))</f>
        <v>0.6</v>
      </c>
      <c r="W66" s="491">
        <f>IF(U71="","",U71)</f>
        <v>4.3199999999999995E-2</v>
      </c>
      <c r="X66" s="481">
        <f>IF(V71="","",V71)</f>
        <v>0.29249999999999998</v>
      </c>
      <c r="Z66" s="135" t="s">
        <v>531</v>
      </c>
      <c r="AA66" s="139">
        <v>0.01</v>
      </c>
      <c r="AB66" s="138">
        <v>0.2</v>
      </c>
    </row>
    <row r="67" spans="1:28" ht="97.15" customHeight="1" thickBot="1" x14ac:dyDescent="0.3">
      <c r="A67" s="463"/>
      <c r="B67" s="409"/>
      <c r="C67" s="493"/>
      <c r="D67" s="409"/>
      <c r="E67" s="496"/>
      <c r="F67" s="266">
        <v>2</v>
      </c>
      <c r="G67" s="212" t="s">
        <v>600</v>
      </c>
      <c r="H67" s="215" t="s">
        <v>613</v>
      </c>
      <c r="I67" s="215" t="s">
        <v>614</v>
      </c>
      <c r="J67" s="214" t="str">
        <f t="shared" si="0"/>
        <v>Responsable del proceso Talento humano Restringe Las reuniones dentro del área para evitar manipulaciones indebidas o evitar pérdida de información física y electrónica</v>
      </c>
      <c r="K67" s="215" t="s">
        <v>403</v>
      </c>
      <c r="L67" s="216">
        <f>IFERROR(VLOOKUP($K67,'11 FORMULAS'!$B$51:$C$53,2,0),"")</f>
        <v>0.25</v>
      </c>
      <c r="M67" s="216" t="str">
        <f>IFERROR(VLOOKUP($K67,'11 FORMULAS'!$B$51:$D$53,3,0),"")</f>
        <v>Probabilidad</v>
      </c>
      <c r="N67" s="217" t="s">
        <v>404</v>
      </c>
      <c r="O67" s="218">
        <f>IFERROR(VLOOKUP($N67,'11 FORMULAS'!$B$54:$C$55,2,0),"")</f>
        <v>0.25</v>
      </c>
      <c r="P67" s="219" t="s">
        <v>405</v>
      </c>
      <c r="Q67" s="219" t="s">
        <v>585</v>
      </c>
      <c r="R67" s="219" t="s">
        <v>407</v>
      </c>
      <c r="S67" s="219" t="s">
        <v>408</v>
      </c>
      <c r="T67" s="216">
        <f t="shared" si="1"/>
        <v>0.5</v>
      </c>
      <c r="U67" s="216">
        <f>IF(U66="","",IF($K67="",U66,IF($M67='11 FORMULAS'!$D$51,U66-(U66*$T67),U66)))</f>
        <v>0.12</v>
      </c>
      <c r="V67" s="216">
        <f>IF(V66="","",IF($K67="",V66,IF($M67='11 FORMULAS'!$D$53,V66-(V66*$T67),V66)))</f>
        <v>0.6</v>
      </c>
      <c r="W67" s="409"/>
      <c r="X67" s="482"/>
      <c r="Z67" s="142" t="s">
        <v>537</v>
      </c>
      <c r="AA67" s="139">
        <v>0.21</v>
      </c>
      <c r="AB67" s="138">
        <v>0.4</v>
      </c>
    </row>
    <row r="68" spans="1:28" ht="111" customHeight="1" thickBot="1" x14ac:dyDescent="0.3">
      <c r="A68" s="463"/>
      <c r="B68" s="409"/>
      <c r="C68" s="493"/>
      <c r="D68" s="409"/>
      <c r="E68" s="496"/>
      <c r="F68" s="266">
        <v>3</v>
      </c>
      <c r="G68" s="220" t="s">
        <v>588</v>
      </c>
      <c r="H68" s="215" t="s">
        <v>599</v>
      </c>
      <c r="I68" s="215" t="s">
        <v>615</v>
      </c>
      <c r="J68" s="214" t="str">
        <f t="shared" si="0"/>
        <v>Oficina Asesora de Planeación / Segunda línea de defensa Revisa  la matriz de riesgos para evaluar la materialización de los mismos</v>
      </c>
      <c r="K68" s="215" t="s">
        <v>403</v>
      </c>
      <c r="L68" s="216">
        <f>IFERROR(VLOOKUP($K68,'11 FORMULAS'!$B$51:$C$53,2,0),"")</f>
        <v>0.25</v>
      </c>
      <c r="M68" s="216" t="str">
        <f>IFERROR(VLOOKUP($K68,'11 FORMULAS'!$B$51:$D$53,3,0),"")</f>
        <v>Probabilidad</v>
      </c>
      <c r="N68" s="217" t="s">
        <v>415</v>
      </c>
      <c r="O68" s="218">
        <f>IFERROR(VLOOKUP($N68,'11 FORMULAS'!$B$54:$C$55,2,0),"")</f>
        <v>0.15</v>
      </c>
      <c r="P68" s="219" t="s">
        <v>405</v>
      </c>
      <c r="Q68" s="219" t="s">
        <v>504</v>
      </c>
      <c r="R68" s="219" t="s">
        <v>418</v>
      </c>
      <c r="S68" s="219" t="s">
        <v>408</v>
      </c>
      <c r="T68" s="216">
        <f t="shared" si="1"/>
        <v>0.4</v>
      </c>
      <c r="U68" s="216">
        <f>IF(U67="","",IF($K68="",U67,IF($M68='11 FORMULAS'!$D$51,U67-(U67*$T68),U67)))</f>
        <v>7.1999999999999995E-2</v>
      </c>
      <c r="V68" s="216">
        <f>IF(V67="","",IF($K68="",V67,IF($M68='11 FORMULAS'!$D$53,V67-(V67*$T68),V67)))</f>
        <v>0.6</v>
      </c>
      <c r="W68" s="409"/>
      <c r="X68" s="482"/>
      <c r="Z68" s="145" t="s">
        <v>543</v>
      </c>
      <c r="AA68" s="139">
        <v>0.41</v>
      </c>
      <c r="AB68" s="138">
        <v>0.6</v>
      </c>
    </row>
    <row r="69" spans="1:28" ht="111" customHeight="1" thickBot="1" x14ac:dyDescent="0.3">
      <c r="A69" s="463"/>
      <c r="B69" s="409"/>
      <c r="C69" s="493"/>
      <c r="D69" s="409"/>
      <c r="E69" s="496"/>
      <c r="F69" s="266">
        <v>4</v>
      </c>
      <c r="G69" s="212" t="s">
        <v>600</v>
      </c>
      <c r="H69" s="215" t="s">
        <v>590</v>
      </c>
      <c r="I69" s="215" t="s">
        <v>591</v>
      </c>
      <c r="J69" s="214" t="str">
        <f t="shared" si="0"/>
        <v>Responsable del proceso Talento humano Corrige de forma inmediata desviaciones de ejecución, reprocesos, incumplimientos o falta de soportes, con responsable y fecha de cierre.</v>
      </c>
      <c r="K69" s="215" t="s">
        <v>425</v>
      </c>
      <c r="L69" s="216">
        <f>IFERROR(VLOOKUP($K69,'11 FORMULAS'!$B$51:$C$53,2,0),"")</f>
        <v>0.1</v>
      </c>
      <c r="M69" s="216" t="str">
        <f>IFERROR(VLOOKUP($K69,'11 FORMULAS'!$B$51:$D$53,3,0),"")</f>
        <v>Impacto</v>
      </c>
      <c r="N69" s="217" t="s">
        <v>415</v>
      </c>
      <c r="O69" s="218">
        <f>IFERROR(VLOOKUP($N69,'11 FORMULAS'!$B$54:$C$55,2,0),"")</f>
        <v>0.15</v>
      </c>
      <c r="P69" s="219" t="s">
        <v>405</v>
      </c>
      <c r="Q69" s="219" t="s">
        <v>585</v>
      </c>
      <c r="R69" s="219" t="s">
        <v>418</v>
      </c>
      <c r="S69" s="219" t="s">
        <v>408</v>
      </c>
      <c r="T69" s="216">
        <f t="shared" si="1"/>
        <v>0.25</v>
      </c>
      <c r="U69" s="216">
        <f>IF(U68="","",IF($K69="",U68,IF($M69='11 FORMULAS'!$D$51,U68-(U68*$T69),U68)))</f>
        <v>7.1999999999999995E-2</v>
      </c>
      <c r="V69" s="216">
        <f>IF(V68="","",IF($K69="",V68,IF($M69='11 FORMULAS'!$D$53,V68-(V68*$T69),V68)))</f>
        <v>0.44999999999999996</v>
      </c>
      <c r="W69" s="409"/>
      <c r="X69" s="482"/>
      <c r="Z69" s="146" t="s">
        <v>546</v>
      </c>
      <c r="AA69" s="139">
        <v>0.61</v>
      </c>
      <c r="AB69" s="138">
        <v>0.8</v>
      </c>
    </row>
    <row r="70" spans="1:28" ht="111" customHeight="1" thickBot="1" x14ac:dyDescent="0.3">
      <c r="A70" s="463"/>
      <c r="B70" s="409"/>
      <c r="C70" s="493"/>
      <c r="D70" s="409"/>
      <c r="E70" s="496"/>
      <c r="F70" s="266">
        <v>5</v>
      </c>
      <c r="G70" s="220" t="s">
        <v>616</v>
      </c>
      <c r="H70" s="215" t="s">
        <v>617</v>
      </c>
      <c r="I70" s="215" t="s">
        <v>618</v>
      </c>
      <c r="J70" s="214" t="str">
        <f t="shared" si="0"/>
        <v>Vicerrectoría Administrativa y Financiera Garantiza La seguridad en el acceso a la oficina de talento humano para evitar la entrada de personal no autorizado</v>
      </c>
      <c r="K70" s="215" t="s">
        <v>403</v>
      </c>
      <c r="L70" s="216">
        <f>IFERROR(VLOOKUP($K70,'11 FORMULAS'!$B$51:$C$53,2,0),"")</f>
        <v>0.25</v>
      </c>
      <c r="M70" s="216" t="str">
        <f>IFERROR(VLOOKUP($K70,'11 FORMULAS'!$B$51:$D$53,3,0),"")</f>
        <v>Probabilidad</v>
      </c>
      <c r="N70" s="217" t="s">
        <v>415</v>
      </c>
      <c r="O70" s="218">
        <f>IFERROR(VLOOKUP($N70,'11 FORMULAS'!$B$54:$C$55,2,0),"")</f>
        <v>0.15</v>
      </c>
      <c r="P70" s="219" t="s">
        <v>405</v>
      </c>
      <c r="Q70" s="219" t="s">
        <v>585</v>
      </c>
      <c r="R70" s="219" t="s">
        <v>418</v>
      </c>
      <c r="S70" s="219" t="s">
        <v>408</v>
      </c>
      <c r="T70" s="216">
        <f t="shared" si="1"/>
        <v>0.4</v>
      </c>
      <c r="U70" s="216">
        <f>IF(U69="","",IF($K70="",U69,IF($M70='11 FORMULAS'!$D$51,U69-(U69*$T70),U69)))</f>
        <v>4.3199999999999995E-2</v>
      </c>
      <c r="V70" s="216">
        <f>IF(V69="","",IF($K70="",V69,IF($M70='11 FORMULAS'!$D$53,V69-(V69*$T70),V69)))</f>
        <v>0.44999999999999996</v>
      </c>
      <c r="W70" s="409"/>
      <c r="X70" s="482"/>
      <c r="Z70" s="147" t="s">
        <v>549</v>
      </c>
      <c r="AA70" s="139">
        <v>0.81</v>
      </c>
      <c r="AB70" s="138">
        <v>1</v>
      </c>
    </row>
    <row r="71" spans="1:28" ht="97.15" customHeight="1" thickBot="1" x14ac:dyDescent="0.3">
      <c r="A71" s="464"/>
      <c r="B71" s="394"/>
      <c r="C71" s="494"/>
      <c r="D71" s="394"/>
      <c r="E71" s="497"/>
      <c r="F71" s="222">
        <v>6</v>
      </c>
      <c r="G71" s="223" t="s">
        <v>593</v>
      </c>
      <c r="H71" s="224" t="s">
        <v>594</v>
      </c>
      <c r="I71" s="224" t="s">
        <v>595</v>
      </c>
      <c r="J71" s="214" t="str">
        <f t="shared" si="0"/>
        <v>Oficina de Control Interno Evalúa mediante seguimiento independiente la efectividad del control y formula recomendaciones o acciones correctivas institucionales.</v>
      </c>
      <c r="K71" s="215" t="s">
        <v>425</v>
      </c>
      <c r="L71" s="216">
        <f>IFERROR(VLOOKUP($K71,'11 FORMULAS'!$B$51:$C$53,2,0),"")</f>
        <v>0.1</v>
      </c>
      <c r="M71" s="216" t="str">
        <f>IFERROR(VLOOKUP($K71,'11 FORMULAS'!$B$51:$D$53,3,0),"")</f>
        <v>Impacto</v>
      </c>
      <c r="N71" s="217" t="s">
        <v>404</v>
      </c>
      <c r="O71" s="218">
        <f>IFERROR(VLOOKUP($N71,'11 FORMULAS'!$B$54:$C$55,2,0),"")</f>
        <v>0.25</v>
      </c>
      <c r="P71" s="219" t="s">
        <v>405</v>
      </c>
      <c r="Q71" s="219" t="s">
        <v>504</v>
      </c>
      <c r="R71" s="219" t="s">
        <v>418</v>
      </c>
      <c r="S71" s="219" t="s">
        <v>408</v>
      </c>
      <c r="T71" s="216">
        <f t="shared" si="1"/>
        <v>0.35</v>
      </c>
      <c r="U71" s="216">
        <f>IF(U70="","",IF($K71="",U70,IF($M71='11 FORMULAS'!$D$51,U70-(U70*$T71),U70)))</f>
        <v>4.3199999999999995E-2</v>
      </c>
      <c r="V71" s="216">
        <f>IF(V70="","",IF($K71="",V70,IF($M71='11 FORMULAS'!$D$53,V70-(V70*$T71),V70)))</f>
        <v>0.29249999999999998</v>
      </c>
      <c r="W71" s="394"/>
      <c r="X71" s="483"/>
      <c r="Z71" s="221"/>
      <c r="AA71" s="221"/>
      <c r="AB71" s="221"/>
    </row>
    <row r="72" spans="1:28" ht="111" customHeight="1" thickBot="1" x14ac:dyDescent="0.3">
      <c r="A72" s="486" t="s">
        <v>181</v>
      </c>
      <c r="B72" s="487" t="s">
        <v>755</v>
      </c>
      <c r="C72" s="492" t="s">
        <v>182</v>
      </c>
      <c r="D72" s="480">
        <f>+'3 PROBABIL E IMPACTO INHERENTE'!F21</f>
        <v>0.4</v>
      </c>
      <c r="E72" s="495">
        <f>+'3 PROBABIL E IMPACTO INHERENTE'!N21</f>
        <v>0.4</v>
      </c>
      <c r="F72" s="266">
        <v>1</v>
      </c>
      <c r="G72" s="212" t="s">
        <v>619</v>
      </c>
      <c r="H72" s="213" t="s">
        <v>583</v>
      </c>
      <c r="I72" s="213" t="s">
        <v>754</v>
      </c>
      <c r="J72" s="214" t="str">
        <f t="shared" si="0"/>
        <v>Responsable del proceso Bienestar Verifica mensualmente el cumplimiento del plan operativo indicadores, cronograma, procedimientos y evidencias del proceso.</v>
      </c>
      <c r="K72" s="215" t="s">
        <v>403</v>
      </c>
      <c r="L72" s="216">
        <f>IFERROR(VLOOKUP($K72,'11 FORMULAS'!$B$51:$C$53,2,0),"")</f>
        <v>0.25</v>
      </c>
      <c r="M72" s="216" t="str">
        <f>IFERROR(VLOOKUP($K72,'11 FORMULAS'!$B$51:$D$53,3,0),"")</f>
        <v>Probabilidad</v>
      </c>
      <c r="N72" s="217" t="s">
        <v>404</v>
      </c>
      <c r="O72" s="218">
        <f>IFERROR(VLOOKUP($N72,'11 FORMULAS'!$B$54:$C$55,2,0),"")</f>
        <v>0.25</v>
      </c>
      <c r="P72" s="219" t="s">
        <v>405</v>
      </c>
      <c r="Q72" s="219" t="s">
        <v>501</v>
      </c>
      <c r="R72" s="219" t="s">
        <v>418</v>
      </c>
      <c r="S72" s="219" t="s">
        <v>408</v>
      </c>
      <c r="T72" s="216">
        <f t="shared" si="1"/>
        <v>0.5</v>
      </c>
      <c r="U72" s="216">
        <f>IF($D72="","",IF($K72="",$D72,IF($M72='11 FORMULAS'!$D$51,$D72-($D72*$T72),$D72)))</f>
        <v>0.2</v>
      </c>
      <c r="V72" s="216">
        <f>IF($E72="","",IF($K72="",$E72,IF($M72='11 FORMULAS'!$D$53,$E72-($E72*$T72),$E72)))</f>
        <v>0.4</v>
      </c>
      <c r="W72" s="491">
        <f>IF(U77="","",U77)</f>
        <v>4.3199999999999995E-2</v>
      </c>
      <c r="X72" s="481">
        <f>IF(V77="","",V77)</f>
        <v>0.22500000000000003</v>
      </c>
      <c r="Z72" s="135" t="s">
        <v>531</v>
      </c>
      <c r="AA72" s="139">
        <v>0.01</v>
      </c>
      <c r="AB72" s="138">
        <v>0.2</v>
      </c>
    </row>
    <row r="73" spans="1:28" ht="97.15" customHeight="1" thickBot="1" x14ac:dyDescent="0.3">
      <c r="A73" s="463"/>
      <c r="B73" s="409"/>
      <c r="C73" s="493"/>
      <c r="D73" s="409"/>
      <c r="E73" s="496"/>
      <c r="F73" s="266">
        <v>2</v>
      </c>
      <c r="G73" s="212" t="s">
        <v>619</v>
      </c>
      <c r="H73" s="215" t="s">
        <v>586</v>
      </c>
      <c r="I73" s="215" t="s">
        <v>756</v>
      </c>
      <c r="J73" s="214" t="str">
        <f t="shared" si="0"/>
        <v>Responsable del proceso Bienestar Actualiza los procedimientos, formatos, responsables y medidas de control cuando se identifiquen cambios normativos u operativos.</v>
      </c>
      <c r="K73" s="215" t="s">
        <v>403</v>
      </c>
      <c r="L73" s="216">
        <f>IFERROR(VLOOKUP($K73,'11 FORMULAS'!$B$51:$C$53,2,0),"")</f>
        <v>0.25</v>
      </c>
      <c r="M73" s="216" t="str">
        <f>IFERROR(VLOOKUP($K73,'11 FORMULAS'!$B$51:$D$53,3,0),"")</f>
        <v>Probabilidad</v>
      </c>
      <c r="N73" s="217" t="s">
        <v>415</v>
      </c>
      <c r="O73" s="218">
        <f>IFERROR(VLOOKUP($N73,'11 FORMULAS'!$B$54:$C$55,2,0),"")</f>
        <v>0.15</v>
      </c>
      <c r="P73" s="219" t="s">
        <v>405</v>
      </c>
      <c r="Q73" s="219" t="s">
        <v>585</v>
      </c>
      <c r="R73" s="219" t="s">
        <v>407</v>
      </c>
      <c r="S73" s="219" t="s">
        <v>408</v>
      </c>
      <c r="T73" s="216">
        <f t="shared" si="1"/>
        <v>0.4</v>
      </c>
      <c r="U73" s="216">
        <f>IF(U72="","",IF($K73="",U72,IF($M73='11 FORMULAS'!$D$51,U72-(U72*$T73),U72)))</f>
        <v>0.12</v>
      </c>
      <c r="V73" s="216">
        <f>IF(V72="","",IF($K73="",V72,IF($M73='11 FORMULAS'!$D$53,V72-(V72*$T73),V72)))</f>
        <v>0.4</v>
      </c>
      <c r="W73" s="409"/>
      <c r="X73" s="482"/>
      <c r="Z73" s="142" t="s">
        <v>537</v>
      </c>
      <c r="AA73" s="139">
        <v>0.21</v>
      </c>
      <c r="AB73" s="138">
        <v>0.4</v>
      </c>
    </row>
    <row r="74" spans="1:28" ht="111" customHeight="1" thickBot="1" x14ac:dyDescent="0.3">
      <c r="A74" s="463"/>
      <c r="B74" s="409"/>
      <c r="C74" s="493"/>
      <c r="D74" s="409"/>
      <c r="E74" s="496"/>
      <c r="F74" s="266">
        <v>3</v>
      </c>
      <c r="G74" s="220" t="s">
        <v>588</v>
      </c>
      <c r="H74" s="215" t="s">
        <v>589</v>
      </c>
      <c r="I74" s="215" t="s">
        <v>620</v>
      </c>
      <c r="J74" s="214" t="str">
        <f t="shared" si="0"/>
        <v>Oficina Asesora de Planeación / Segunda línea de defensa Monitorea el avance de metas, indicadores, riesgos y acciones de mejora del proceso, dejando evidencia en matriz de seguimiento.</v>
      </c>
      <c r="K74" s="215" t="s">
        <v>403</v>
      </c>
      <c r="L74" s="216">
        <f>IFERROR(VLOOKUP($K74,'11 FORMULAS'!$B$51:$C$53,2,0),"")</f>
        <v>0.25</v>
      </c>
      <c r="M74" s="216" t="str">
        <f>IFERROR(VLOOKUP($K74,'11 FORMULAS'!$B$51:$D$53,3,0),"")</f>
        <v>Probabilidad</v>
      </c>
      <c r="N74" s="217" t="s">
        <v>415</v>
      </c>
      <c r="O74" s="218">
        <f>IFERROR(VLOOKUP($N74,'11 FORMULAS'!$B$54:$C$55,2,0),"")</f>
        <v>0.15</v>
      </c>
      <c r="P74" s="219" t="s">
        <v>405</v>
      </c>
      <c r="Q74" s="219" t="s">
        <v>503</v>
      </c>
      <c r="R74" s="219" t="s">
        <v>407</v>
      </c>
      <c r="S74" s="219" t="s">
        <v>408</v>
      </c>
      <c r="T74" s="216">
        <f t="shared" si="1"/>
        <v>0.4</v>
      </c>
      <c r="U74" s="216">
        <f>IF(U73="","",IF($K74="",U73,IF($M74='11 FORMULAS'!$D$51,U73-(U73*$T74),U73)))</f>
        <v>7.1999999999999995E-2</v>
      </c>
      <c r="V74" s="216">
        <f>IF(V73="","",IF($K74="",V73,IF($M74='11 FORMULAS'!$D$53,V73-(V73*$T74),V73)))</f>
        <v>0.4</v>
      </c>
      <c r="W74" s="409"/>
      <c r="X74" s="482"/>
      <c r="Z74" s="145" t="s">
        <v>543</v>
      </c>
      <c r="AA74" s="139">
        <v>0.41</v>
      </c>
      <c r="AB74" s="138">
        <v>0.6</v>
      </c>
    </row>
    <row r="75" spans="1:28" ht="111" customHeight="1" thickBot="1" x14ac:dyDescent="0.3">
      <c r="A75" s="463"/>
      <c r="B75" s="409"/>
      <c r="C75" s="493"/>
      <c r="D75" s="409"/>
      <c r="E75" s="496"/>
      <c r="F75" s="266">
        <v>4</v>
      </c>
      <c r="G75" s="212" t="s">
        <v>619</v>
      </c>
      <c r="H75" s="215" t="s">
        <v>590</v>
      </c>
      <c r="I75" s="215" t="s">
        <v>591</v>
      </c>
      <c r="J75" s="214" t="str">
        <f t="shared" si="0"/>
        <v>Responsable del proceso Bienestar Corrige de forma inmediata desviaciones de ejecución, reprocesos, incumplimientos o falta de soportes, con responsable y fecha de cierre.</v>
      </c>
      <c r="K75" s="215" t="s">
        <v>425</v>
      </c>
      <c r="L75" s="216">
        <f>IFERROR(VLOOKUP($K75,'11 FORMULAS'!$B$51:$C$53,2,0),"")</f>
        <v>0.1</v>
      </c>
      <c r="M75" s="216" t="str">
        <f>IFERROR(VLOOKUP($K75,'11 FORMULAS'!$B$51:$D$53,3,0),"")</f>
        <v>Impacto</v>
      </c>
      <c r="N75" s="217" t="s">
        <v>415</v>
      </c>
      <c r="O75" s="218">
        <f>IFERROR(VLOOKUP($N75,'11 FORMULAS'!$B$54:$C$55,2,0),"")</f>
        <v>0.15</v>
      </c>
      <c r="P75" s="219" t="s">
        <v>405</v>
      </c>
      <c r="Q75" s="219" t="s">
        <v>585</v>
      </c>
      <c r="R75" s="219" t="s">
        <v>407</v>
      </c>
      <c r="S75" s="219" t="s">
        <v>408</v>
      </c>
      <c r="T75" s="216">
        <f t="shared" si="1"/>
        <v>0.25</v>
      </c>
      <c r="U75" s="216">
        <f>IF(U74="","",IF($K75="",U74,IF($M75='11 FORMULAS'!$D$51,U74-(U74*$T75),U74)))</f>
        <v>7.1999999999999995E-2</v>
      </c>
      <c r="V75" s="216">
        <f>IF(V74="","",IF($K75="",V74,IF($M75='11 FORMULAS'!$D$53,V74-(V74*$T75),V74)))</f>
        <v>0.30000000000000004</v>
      </c>
      <c r="W75" s="409"/>
      <c r="X75" s="482"/>
      <c r="Z75" s="146" t="s">
        <v>546</v>
      </c>
      <c r="AA75" s="139">
        <v>0.61</v>
      </c>
      <c r="AB75" s="138">
        <v>0.8</v>
      </c>
    </row>
    <row r="76" spans="1:28" ht="111" customHeight="1" thickBot="1" x14ac:dyDescent="0.3">
      <c r="A76" s="463"/>
      <c r="B76" s="409"/>
      <c r="C76" s="493"/>
      <c r="D76" s="409"/>
      <c r="E76" s="496"/>
      <c r="F76" s="266">
        <v>5</v>
      </c>
      <c r="G76" s="220" t="s">
        <v>588</v>
      </c>
      <c r="H76" s="215" t="s">
        <v>583</v>
      </c>
      <c r="I76" s="215" t="s">
        <v>621</v>
      </c>
      <c r="J76" s="214" t="str">
        <f t="shared" ref="J76:J139" si="2">CONCATENATE(G76," ",H76," ",I76)</f>
        <v>Oficina Asesora de Planeación / Segunda línea de defensa Verifica la calidad de evidencias, cumplimiento de controles y coherencia del reporte del líder del proceso.</v>
      </c>
      <c r="K76" s="215" t="s">
        <v>403</v>
      </c>
      <c r="L76" s="216">
        <f>IFERROR(VLOOKUP($K76,'11 FORMULAS'!$B$51:$C$53,2,0),"")</f>
        <v>0.25</v>
      </c>
      <c r="M76" s="216" t="str">
        <f>IFERROR(VLOOKUP($K76,'11 FORMULAS'!$B$51:$D$53,3,0),"")</f>
        <v>Probabilidad</v>
      </c>
      <c r="N76" s="217" t="s">
        <v>415</v>
      </c>
      <c r="O76" s="218">
        <f>IFERROR(VLOOKUP($N76,'11 FORMULAS'!$B$54:$C$55,2,0),"")</f>
        <v>0.15</v>
      </c>
      <c r="P76" s="219" t="s">
        <v>405</v>
      </c>
      <c r="Q76" s="219" t="s">
        <v>504</v>
      </c>
      <c r="R76" s="219" t="s">
        <v>407</v>
      </c>
      <c r="S76" s="219" t="s">
        <v>408</v>
      </c>
      <c r="T76" s="216">
        <f t="shared" ref="T76:T139" si="3">IF(OR($L76="",$O76=""),"",IFERROR($L76+$O76,""))</f>
        <v>0.4</v>
      </c>
      <c r="U76" s="216">
        <f>IF(U75="","",IF($K76="",U75,IF($M76='11 FORMULAS'!$D$51,U75-(U75*$T76),U75)))</f>
        <v>4.3199999999999995E-2</v>
      </c>
      <c r="V76" s="216">
        <f>IF(V75="","",IF($K76="",V75,IF($M76='11 FORMULAS'!$D$53,V75-(V75*$T76),V75)))</f>
        <v>0.30000000000000004</v>
      </c>
      <c r="W76" s="409"/>
      <c r="X76" s="482"/>
      <c r="Z76" s="147" t="s">
        <v>549</v>
      </c>
      <c r="AA76" s="139">
        <v>0.81</v>
      </c>
      <c r="AB76" s="138">
        <v>1</v>
      </c>
    </row>
    <row r="77" spans="1:28" ht="97.15" customHeight="1" thickBot="1" x14ac:dyDescent="0.3">
      <c r="A77" s="464"/>
      <c r="B77" s="394"/>
      <c r="C77" s="494"/>
      <c r="D77" s="394"/>
      <c r="E77" s="497"/>
      <c r="F77" s="222">
        <v>6</v>
      </c>
      <c r="G77" s="223" t="s">
        <v>593</v>
      </c>
      <c r="H77" s="224" t="s">
        <v>594</v>
      </c>
      <c r="I77" s="224" t="s">
        <v>595</v>
      </c>
      <c r="J77" s="214" t="str">
        <f t="shared" si="2"/>
        <v>Oficina de Control Interno Evalúa mediante seguimiento independiente la efectividad del control y formula recomendaciones o acciones correctivas institucionales.</v>
      </c>
      <c r="K77" s="215" t="s">
        <v>425</v>
      </c>
      <c r="L77" s="216">
        <f>IFERROR(VLOOKUP($K77,'11 FORMULAS'!$B$51:$C$53,2,0),"")</f>
        <v>0.1</v>
      </c>
      <c r="M77" s="216" t="str">
        <f>IFERROR(VLOOKUP($K77,'11 FORMULAS'!$B$51:$D$53,3,0),"")</f>
        <v>Impacto</v>
      </c>
      <c r="N77" s="217" t="s">
        <v>415</v>
      </c>
      <c r="O77" s="218">
        <f>IFERROR(VLOOKUP($N77,'11 FORMULAS'!$B$54:$C$55,2,0),"")</f>
        <v>0.15</v>
      </c>
      <c r="P77" s="219" t="s">
        <v>405</v>
      </c>
      <c r="Q77" s="219" t="s">
        <v>722</v>
      </c>
      <c r="R77" s="219" t="s">
        <v>407</v>
      </c>
      <c r="S77" s="219" t="s">
        <v>408</v>
      </c>
      <c r="T77" s="216">
        <f t="shared" si="3"/>
        <v>0.25</v>
      </c>
      <c r="U77" s="216">
        <f>IF(U76="","",IF($K77="",U76,IF($M77='11 FORMULAS'!$D$51,U76-(U76*$T77),U76)))</f>
        <v>4.3199999999999995E-2</v>
      </c>
      <c r="V77" s="216">
        <f>IF(V76="","",IF($K77="",V76,IF($M77='11 FORMULAS'!$D$53,V76-(V76*$T77),V76)))</f>
        <v>0.22500000000000003</v>
      </c>
      <c r="W77" s="394"/>
      <c r="X77" s="483"/>
      <c r="Z77" s="221"/>
      <c r="AA77" s="221"/>
      <c r="AB77" s="221"/>
    </row>
    <row r="78" spans="1:28" ht="143.65" customHeight="1" thickBot="1" x14ac:dyDescent="0.3">
      <c r="A78" s="486" t="s">
        <v>185</v>
      </c>
      <c r="B78" s="487" t="s">
        <v>189</v>
      </c>
      <c r="C78" s="492" t="s">
        <v>182</v>
      </c>
      <c r="D78" s="480">
        <f>+'3 PROBABIL E IMPACTO INHERENTE'!F22</f>
        <v>0.4</v>
      </c>
      <c r="E78" s="495">
        <f>+'3 PROBABIL E IMPACTO INHERENTE'!N22</f>
        <v>0.6</v>
      </c>
      <c r="F78" s="266">
        <v>1</v>
      </c>
      <c r="G78" s="212" t="s">
        <v>619</v>
      </c>
      <c r="H78" s="213" t="s">
        <v>761</v>
      </c>
      <c r="I78" s="213" t="s">
        <v>762</v>
      </c>
      <c r="J78" s="214" t="str">
        <f t="shared" si="2"/>
        <v>Responsable del proceso Bienestar Elabora el Plan operativo de Bienestar con actividades, cronograma y responsables</v>
      </c>
      <c r="K78" s="215" t="s">
        <v>403</v>
      </c>
      <c r="L78" s="216">
        <f>IFERROR(VLOOKUP($K78,'11 FORMULAS'!$B$51:$C$53,2,0),"")</f>
        <v>0.25</v>
      </c>
      <c r="M78" s="216" t="str">
        <f>IFERROR(VLOOKUP($K78,'11 FORMULAS'!$B$51:$D$53,3,0),"")</f>
        <v>Probabilidad</v>
      </c>
      <c r="N78" s="217" t="s">
        <v>415</v>
      </c>
      <c r="O78" s="218">
        <f>IFERROR(VLOOKUP($N78,'11 FORMULAS'!$B$54:$C$55,2,0),"")</f>
        <v>0.15</v>
      </c>
      <c r="P78" s="219" t="s">
        <v>405</v>
      </c>
      <c r="Q78" s="219" t="s">
        <v>722</v>
      </c>
      <c r="R78" s="219" t="s">
        <v>407</v>
      </c>
      <c r="S78" s="219" t="s">
        <v>408</v>
      </c>
      <c r="T78" s="216">
        <f t="shared" si="3"/>
        <v>0.4</v>
      </c>
      <c r="U78" s="216">
        <f>IF($D78="","",IF($K78="",$D78,IF($M78='11 FORMULAS'!$D$51,$D78-($D78*$T78),$D78)))</f>
        <v>0.24</v>
      </c>
      <c r="V78" s="216">
        <f>IF($E78="","",IF($K78="",$E78,IF($M78='11 FORMULAS'!$D$53,$E78-($E78*$T78),$E78)))</f>
        <v>0.6</v>
      </c>
      <c r="W78" s="491">
        <f>IF(U83="","",U83)</f>
        <v>4.3199999999999995E-2</v>
      </c>
      <c r="X78" s="481">
        <f>IF(V83="","",V83)</f>
        <v>0.33749999999999997</v>
      </c>
      <c r="Z78" s="135" t="s">
        <v>531</v>
      </c>
      <c r="AA78" s="139">
        <v>0.01</v>
      </c>
      <c r="AB78" s="138">
        <v>0.2</v>
      </c>
    </row>
    <row r="79" spans="1:28" ht="97.15" customHeight="1" thickBot="1" x14ac:dyDescent="0.3">
      <c r="A79" s="463"/>
      <c r="B79" s="409"/>
      <c r="C79" s="493"/>
      <c r="D79" s="409"/>
      <c r="E79" s="496"/>
      <c r="F79" s="266">
        <v>2</v>
      </c>
      <c r="G79" s="212" t="s">
        <v>619</v>
      </c>
      <c r="H79" s="215" t="s">
        <v>599</v>
      </c>
      <c r="I79" s="215" t="s">
        <v>763</v>
      </c>
      <c r="J79" s="214" t="str">
        <f t="shared" si="2"/>
        <v>Responsable del proceso Bienestar Revisa las actividades programadas con las ejecutadas y el cumplimiento de los indicadores dentro de la planeación estrátegica</v>
      </c>
      <c r="K79" s="215" t="s">
        <v>403</v>
      </c>
      <c r="L79" s="216">
        <f>IFERROR(VLOOKUP($K79,'11 FORMULAS'!$B$51:$C$53,2,0),"")</f>
        <v>0.25</v>
      </c>
      <c r="M79" s="216" t="str">
        <f>IFERROR(VLOOKUP($K79,'11 FORMULAS'!$B$51:$D$53,3,0),"")</f>
        <v>Probabilidad</v>
      </c>
      <c r="N79" s="217" t="s">
        <v>415</v>
      </c>
      <c r="O79" s="218">
        <f>IFERROR(VLOOKUP($N79,'11 FORMULAS'!$B$54:$C$55,2,0),"")</f>
        <v>0.15</v>
      </c>
      <c r="P79" s="219" t="s">
        <v>405</v>
      </c>
      <c r="Q79" s="219" t="s">
        <v>503</v>
      </c>
      <c r="R79" s="219" t="s">
        <v>407</v>
      </c>
      <c r="S79" s="219" t="s">
        <v>408</v>
      </c>
      <c r="T79" s="216">
        <f t="shared" si="3"/>
        <v>0.4</v>
      </c>
      <c r="U79" s="216">
        <f>IF(U78="","",IF($K79="",U78,IF($M79='11 FORMULAS'!$D$51,U78-(U78*$T79),U78)))</f>
        <v>0.14399999999999999</v>
      </c>
      <c r="V79" s="216">
        <f>IF(V78="","",IF($K79="",V78,IF($M79='11 FORMULAS'!$D$53,V78-(V78*$T79),V78)))</f>
        <v>0.6</v>
      </c>
      <c r="W79" s="409"/>
      <c r="X79" s="482"/>
      <c r="Z79" s="142" t="s">
        <v>537</v>
      </c>
      <c r="AA79" s="139">
        <v>0.21</v>
      </c>
      <c r="AB79" s="138">
        <v>0.4</v>
      </c>
    </row>
    <row r="80" spans="1:28" ht="111" customHeight="1" thickBot="1" x14ac:dyDescent="0.3">
      <c r="A80" s="463"/>
      <c r="B80" s="409"/>
      <c r="C80" s="493"/>
      <c r="D80" s="409"/>
      <c r="E80" s="496"/>
      <c r="F80" s="266">
        <v>3</v>
      </c>
      <c r="G80" s="220" t="s">
        <v>588</v>
      </c>
      <c r="H80" s="215" t="s">
        <v>589</v>
      </c>
      <c r="I80" s="215" t="s">
        <v>764</v>
      </c>
      <c r="J80" s="214" t="str">
        <f t="shared" si="2"/>
        <v>Oficina Asesora de Planeación / Segunda línea de defensa Monitorea  el avance de metas, indicadores, riesgos y acciones de mejora del proceso, dejando evidencia en matriz de seguimiento.</v>
      </c>
      <c r="K80" s="215" t="s">
        <v>403</v>
      </c>
      <c r="L80" s="216">
        <f>IFERROR(VLOOKUP($K80,'11 FORMULAS'!$B$51:$C$53,2,0),"")</f>
        <v>0.25</v>
      </c>
      <c r="M80" s="216" t="str">
        <f>IFERROR(VLOOKUP($K80,'11 FORMULAS'!$B$51:$D$53,3,0),"")</f>
        <v>Probabilidad</v>
      </c>
      <c r="N80" s="217" t="s">
        <v>404</v>
      </c>
      <c r="O80" s="218">
        <f>IFERROR(VLOOKUP($N80,'11 FORMULAS'!$B$54:$C$55,2,0),"")</f>
        <v>0.25</v>
      </c>
      <c r="P80" s="219" t="s">
        <v>405</v>
      </c>
      <c r="Q80" s="219" t="s">
        <v>503</v>
      </c>
      <c r="R80" s="219" t="s">
        <v>407</v>
      </c>
      <c r="S80" s="219" t="s">
        <v>408</v>
      </c>
      <c r="T80" s="216">
        <f t="shared" si="3"/>
        <v>0.5</v>
      </c>
      <c r="U80" s="216">
        <f>IF(U79="","",IF($K80="",U79,IF($M80='11 FORMULAS'!$D$51,U79-(U79*$T80),U79)))</f>
        <v>7.1999999999999995E-2</v>
      </c>
      <c r="V80" s="216">
        <f>IF(V79="","",IF($K80="",V79,IF($M80='11 FORMULAS'!$D$53,V79-(V79*$T80),V79)))</f>
        <v>0.6</v>
      </c>
      <c r="W80" s="409"/>
      <c r="X80" s="482"/>
      <c r="Z80" s="145" t="s">
        <v>543</v>
      </c>
      <c r="AA80" s="139">
        <v>0.41</v>
      </c>
      <c r="AB80" s="138">
        <v>0.6</v>
      </c>
    </row>
    <row r="81" spans="1:28" ht="111" customHeight="1" thickBot="1" x14ac:dyDescent="0.3">
      <c r="A81" s="463"/>
      <c r="B81" s="409"/>
      <c r="C81" s="493"/>
      <c r="D81" s="409"/>
      <c r="E81" s="496"/>
      <c r="F81" s="266">
        <v>4</v>
      </c>
      <c r="G81" s="212" t="s">
        <v>619</v>
      </c>
      <c r="H81" s="215" t="s">
        <v>590</v>
      </c>
      <c r="I81" s="215" t="s">
        <v>591</v>
      </c>
      <c r="J81" s="214" t="str">
        <f t="shared" si="2"/>
        <v>Responsable del proceso Bienestar Corrige de forma inmediata desviaciones de ejecución, reprocesos, incumplimientos o falta de soportes, con responsable y fecha de cierre.</v>
      </c>
      <c r="K81" s="215" t="s">
        <v>425</v>
      </c>
      <c r="L81" s="216">
        <f>IFERROR(VLOOKUP($K81,'11 FORMULAS'!$B$51:$C$53,2,0),"")</f>
        <v>0.1</v>
      </c>
      <c r="M81" s="216" t="str">
        <f>IFERROR(VLOOKUP($K81,'11 FORMULAS'!$B$51:$D$53,3,0),"")</f>
        <v>Impacto</v>
      </c>
      <c r="N81" s="217" t="s">
        <v>415</v>
      </c>
      <c r="O81" s="218">
        <f>IFERROR(VLOOKUP($N81,'11 FORMULAS'!$B$54:$C$55,2,0),"")</f>
        <v>0.15</v>
      </c>
      <c r="P81" s="219" t="s">
        <v>405</v>
      </c>
      <c r="Q81" s="219" t="s">
        <v>585</v>
      </c>
      <c r="R81" s="219" t="s">
        <v>407</v>
      </c>
      <c r="S81" s="219" t="s">
        <v>408</v>
      </c>
      <c r="T81" s="216">
        <f t="shared" si="3"/>
        <v>0.25</v>
      </c>
      <c r="U81" s="216">
        <f>IF(U80="","",IF($K81="",U80,IF($M81='11 FORMULAS'!$D$51,U80-(U80*$T81),U80)))</f>
        <v>7.1999999999999995E-2</v>
      </c>
      <c r="V81" s="216">
        <f>IF(V80="","",IF($K81="",V80,IF($M81='11 FORMULAS'!$D$53,V80-(V80*$T81),V80)))</f>
        <v>0.44999999999999996</v>
      </c>
      <c r="W81" s="409"/>
      <c r="X81" s="482"/>
      <c r="Z81" s="146" t="s">
        <v>546</v>
      </c>
      <c r="AA81" s="139">
        <v>0.61</v>
      </c>
      <c r="AB81" s="138">
        <v>0.8</v>
      </c>
    </row>
    <row r="82" spans="1:28" ht="111" customHeight="1" thickBot="1" x14ac:dyDescent="0.3">
      <c r="A82" s="463"/>
      <c r="B82" s="409"/>
      <c r="C82" s="493"/>
      <c r="D82" s="409"/>
      <c r="E82" s="496"/>
      <c r="F82" s="266">
        <v>5</v>
      </c>
      <c r="G82" s="220" t="s">
        <v>588</v>
      </c>
      <c r="H82" s="215" t="s">
        <v>765</v>
      </c>
      <c r="I82" s="215" t="s">
        <v>766</v>
      </c>
      <c r="J82" s="214" t="str">
        <f t="shared" si="2"/>
        <v>Oficina Asesora de Planeación / Segunda línea de defensa Solicita  reportes periódicos de avance del Plan de Bienestar para identificar retrasos y recomendar ajustes oportunos en la programación</v>
      </c>
      <c r="K82" s="215" t="s">
        <v>403</v>
      </c>
      <c r="L82" s="216">
        <f>IFERROR(VLOOKUP($K82,'11 FORMULAS'!$B$51:$C$53,2,0),"")</f>
        <v>0.25</v>
      </c>
      <c r="M82" s="216" t="str">
        <f>IFERROR(VLOOKUP($K82,'11 FORMULAS'!$B$51:$D$53,3,0),"")</f>
        <v>Probabilidad</v>
      </c>
      <c r="N82" s="217" t="s">
        <v>415</v>
      </c>
      <c r="O82" s="218">
        <f>IFERROR(VLOOKUP($N82,'11 FORMULAS'!$B$54:$C$55,2,0),"")</f>
        <v>0.15</v>
      </c>
      <c r="P82" s="219" t="s">
        <v>405</v>
      </c>
      <c r="Q82" s="219" t="s">
        <v>504</v>
      </c>
      <c r="R82" s="219" t="s">
        <v>407</v>
      </c>
      <c r="S82" s="219" t="s">
        <v>408</v>
      </c>
      <c r="T82" s="216">
        <f t="shared" si="3"/>
        <v>0.4</v>
      </c>
      <c r="U82" s="216">
        <f>IF(U81="","",IF($K82="",U81,IF($M82='11 FORMULAS'!$D$51,U81-(U81*$T82),U81)))</f>
        <v>4.3199999999999995E-2</v>
      </c>
      <c r="V82" s="216">
        <f>IF(V81="","",IF($K82="",V81,IF($M82='11 FORMULAS'!$D$53,V81-(V81*$T82),V81)))</f>
        <v>0.44999999999999996</v>
      </c>
      <c r="W82" s="409"/>
      <c r="X82" s="482"/>
      <c r="Z82" s="147" t="s">
        <v>549</v>
      </c>
      <c r="AA82" s="139">
        <v>0.81</v>
      </c>
      <c r="AB82" s="138">
        <v>1</v>
      </c>
    </row>
    <row r="83" spans="1:28" ht="97.15" customHeight="1" thickBot="1" x14ac:dyDescent="0.3">
      <c r="A83" s="464"/>
      <c r="B83" s="394"/>
      <c r="C83" s="494"/>
      <c r="D83" s="394"/>
      <c r="E83" s="497"/>
      <c r="F83" s="222">
        <v>6</v>
      </c>
      <c r="G83" s="223" t="s">
        <v>593</v>
      </c>
      <c r="H83" s="224" t="s">
        <v>594</v>
      </c>
      <c r="I83" s="224" t="s">
        <v>595</v>
      </c>
      <c r="J83" s="214" t="str">
        <f t="shared" si="2"/>
        <v>Oficina de Control Interno Evalúa mediante seguimiento independiente la efectividad del control y formula recomendaciones o acciones correctivas institucionales.</v>
      </c>
      <c r="K83" s="215" t="s">
        <v>425</v>
      </c>
      <c r="L83" s="216">
        <f>IFERROR(VLOOKUP($K83,'11 FORMULAS'!$B$51:$C$53,2,0),"")</f>
        <v>0.1</v>
      </c>
      <c r="M83" s="216" t="str">
        <f>IFERROR(VLOOKUP($K83,'11 FORMULAS'!$B$51:$D$53,3,0),"")</f>
        <v>Impacto</v>
      </c>
      <c r="N83" s="217" t="s">
        <v>415</v>
      </c>
      <c r="O83" s="218">
        <f>IFERROR(VLOOKUP($N83,'11 FORMULAS'!$B$54:$C$55,2,0),"")</f>
        <v>0.15</v>
      </c>
      <c r="P83" s="219" t="s">
        <v>405</v>
      </c>
      <c r="Q83" s="219" t="s">
        <v>504</v>
      </c>
      <c r="R83" s="219" t="s">
        <v>418</v>
      </c>
      <c r="S83" s="219" t="s">
        <v>408</v>
      </c>
      <c r="T83" s="216">
        <f t="shared" si="3"/>
        <v>0.25</v>
      </c>
      <c r="U83" s="216">
        <f>IF(U82="","",IF($K83="",U82,IF($M83='11 FORMULAS'!$D$51,U82-(U82*$T83),U82)))</f>
        <v>4.3199999999999995E-2</v>
      </c>
      <c r="V83" s="216">
        <f>IF(V82="","",IF($K83="",V82,IF($M83='11 FORMULAS'!$D$53,V82-(V82*$T83),V82)))</f>
        <v>0.33749999999999997</v>
      </c>
      <c r="W83" s="394"/>
      <c r="X83" s="483"/>
      <c r="Z83" s="221"/>
      <c r="AA83" s="221"/>
      <c r="AB83" s="221"/>
    </row>
    <row r="84" spans="1:28" ht="144" customHeight="1" thickBot="1" x14ac:dyDescent="0.3">
      <c r="A84" s="486" t="s">
        <v>191</v>
      </c>
      <c r="B84" s="487" t="s">
        <v>195</v>
      </c>
      <c r="C84" s="498" t="s">
        <v>182</v>
      </c>
      <c r="D84" s="480">
        <f>+'3 PROBABIL E IMPACTO INHERENTE'!F23</f>
        <v>0.6</v>
      </c>
      <c r="E84" s="495">
        <f>+'3 PROBABIL E IMPACTO INHERENTE'!N23</f>
        <v>0.4</v>
      </c>
      <c r="F84" s="266">
        <v>1</v>
      </c>
      <c r="G84" s="212" t="s">
        <v>619</v>
      </c>
      <c r="H84" s="213" t="s">
        <v>769</v>
      </c>
      <c r="I84" s="213" t="s">
        <v>770</v>
      </c>
      <c r="J84" s="214" t="str">
        <f t="shared" si="2"/>
        <v>Responsable del proceso Bienestar Definir Previamente los criterios objetivos de asignación de beneficios, estímulos o actividades de bienestar, indicando requisitos, población beneficiaria, cupos disponibles y forma de selección.</v>
      </c>
      <c r="K84" s="215" t="s">
        <v>403</v>
      </c>
      <c r="L84" s="216">
        <f>IFERROR(VLOOKUP($K84,'11 FORMULAS'!$B$51:$C$53,2,0),"")</f>
        <v>0.25</v>
      </c>
      <c r="M84" s="216" t="str">
        <f>IFERROR(VLOOKUP($K84,'11 FORMULAS'!$B$51:$D$53,3,0),"")</f>
        <v>Probabilidad</v>
      </c>
      <c r="N84" s="217" t="s">
        <v>415</v>
      </c>
      <c r="O84" s="218">
        <f>IFERROR(VLOOKUP($N84,'11 FORMULAS'!$B$54:$C$55,2,0),"")</f>
        <v>0.15</v>
      </c>
      <c r="P84" s="219" t="s">
        <v>405</v>
      </c>
      <c r="Q84" s="219" t="s">
        <v>585</v>
      </c>
      <c r="R84" s="219" t="s">
        <v>407</v>
      </c>
      <c r="S84" s="219" t="s">
        <v>408</v>
      </c>
      <c r="T84" s="216">
        <f t="shared" si="3"/>
        <v>0.4</v>
      </c>
      <c r="U84" s="216">
        <f>IF($D84="","",IF($K84="",$D84,IF($M84='11 FORMULAS'!$D$51,$D84-($D84*$T84),$D84)))</f>
        <v>0.36</v>
      </c>
      <c r="V84" s="216">
        <f>IF($E84="","",IF($K84="",$E84,IF($M84='11 FORMULAS'!$D$53,$E84-($E84*$T84),$E84)))</f>
        <v>0.4</v>
      </c>
      <c r="W84" s="491">
        <f>IF(U89="","",U89)</f>
        <v>7.5600000000000001E-2</v>
      </c>
      <c r="X84" s="481">
        <f>IF(V89="","",V89)</f>
        <v>0.19500000000000003</v>
      </c>
      <c r="Z84" s="135" t="s">
        <v>531</v>
      </c>
      <c r="AA84" s="139">
        <v>0.01</v>
      </c>
      <c r="AB84" s="138">
        <v>0.2</v>
      </c>
    </row>
    <row r="85" spans="1:28" ht="121.15" customHeight="1" thickBot="1" x14ac:dyDescent="0.3">
      <c r="A85" s="463"/>
      <c r="B85" s="409"/>
      <c r="C85" s="493"/>
      <c r="D85" s="409"/>
      <c r="E85" s="496"/>
      <c r="F85" s="266">
        <v>2</v>
      </c>
      <c r="G85" s="212" t="s">
        <v>619</v>
      </c>
      <c r="H85" s="215" t="s">
        <v>583</v>
      </c>
      <c r="I85" s="213" t="s">
        <v>771</v>
      </c>
      <c r="J85" s="214" t="str">
        <f t="shared" si="2"/>
        <v>Responsable del proceso Bienestar Verifica que la comunidad institucional beneficiada  cumpla los requisitos establecidos antes de otorgar el beneficio con soporte de la entrega</v>
      </c>
      <c r="K85" s="215" t="s">
        <v>403</v>
      </c>
      <c r="L85" s="216">
        <f>IFERROR(VLOOKUP($K85,'11 FORMULAS'!$B$51:$C$53,2,0),"")</f>
        <v>0.25</v>
      </c>
      <c r="M85" s="216" t="str">
        <f>IFERROR(VLOOKUP($K85,'11 FORMULAS'!$B$51:$D$53,3,0),"")</f>
        <v>Probabilidad</v>
      </c>
      <c r="N85" s="217" t="s">
        <v>415</v>
      </c>
      <c r="O85" s="218">
        <f>IFERROR(VLOOKUP($N85,'11 FORMULAS'!$B$54:$C$55,2,0),"")</f>
        <v>0.15</v>
      </c>
      <c r="P85" s="219" t="s">
        <v>405</v>
      </c>
      <c r="Q85" s="219" t="s">
        <v>585</v>
      </c>
      <c r="R85" s="219" t="s">
        <v>407</v>
      </c>
      <c r="S85" s="219" t="s">
        <v>408</v>
      </c>
      <c r="T85" s="216">
        <f t="shared" si="3"/>
        <v>0.4</v>
      </c>
      <c r="U85" s="216">
        <f>IF(U84="","",IF($K85="",U84,IF($M85='11 FORMULAS'!$D$51,U84-(U84*$T85),U84)))</f>
        <v>0.216</v>
      </c>
      <c r="V85" s="216">
        <f>IF(V84="","",IF($K85="",V84,IF($M85='11 FORMULAS'!$D$53,V84-(V84*$T85),V84)))</f>
        <v>0.4</v>
      </c>
      <c r="W85" s="409"/>
      <c r="X85" s="482"/>
      <c r="Z85" s="142" t="s">
        <v>537</v>
      </c>
      <c r="AA85" s="139">
        <v>0.21</v>
      </c>
      <c r="AB85" s="138">
        <v>0.4</v>
      </c>
    </row>
    <row r="86" spans="1:28" ht="111" customHeight="1" thickBot="1" x14ac:dyDescent="0.3">
      <c r="A86" s="463"/>
      <c r="B86" s="409"/>
      <c r="C86" s="493"/>
      <c r="D86" s="409"/>
      <c r="E86" s="496"/>
      <c r="F86" s="266">
        <v>3</v>
      </c>
      <c r="G86" s="212" t="s">
        <v>619</v>
      </c>
      <c r="H86" s="215" t="s">
        <v>772</v>
      </c>
      <c r="I86" s="215" t="s">
        <v>773</v>
      </c>
      <c r="J86" s="214" t="str">
        <f t="shared" si="2"/>
        <v>Responsable del proceso Bienestar Lleva Un registro actualizado de los beneficiarios indicando fecha, beneficio recibido y soporte de entrega</v>
      </c>
      <c r="K86" s="215" t="s">
        <v>414</v>
      </c>
      <c r="L86" s="216">
        <f>IFERROR(VLOOKUP($K86,'11 FORMULAS'!$B$51:$C$53,2,0),"")</f>
        <v>0.15</v>
      </c>
      <c r="M86" s="216" t="str">
        <f>IFERROR(VLOOKUP($K86,'11 FORMULAS'!$B$51:$D$53,3,0),"")</f>
        <v>Probabilidad</v>
      </c>
      <c r="N86" s="217" t="s">
        <v>415</v>
      </c>
      <c r="O86" s="218">
        <f>IFERROR(VLOOKUP($N86,'11 FORMULAS'!$B$54:$C$55,2,0),"")</f>
        <v>0.15</v>
      </c>
      <c r="P86" s="219" t="s">
        <v>405</v>
      </c>
      <c r="Q86" s="219" t="s">
        <v>504</v>
      </c>
      <c r="R86" s="219" t="s">
        <v>407</v>
      </c>
      <c r="S86" s="219" t="s">
        <v>408</v>
      </c>
      <c r="T86" s="216">
        <f t="shared" si="3"/>
        <v>0.3</v>
      </c>
      <c r="U86" s="216">
        <f>IF(U85="","",IF($K86="",U85,IF($M86='11 FORMULAS'!$D$51,U85-(U85*$T86),U85)))</f>
        <v>0.1512</v>
      </c>
      <c r="V86" s="216">
        <f>IF(V85="","",IF($K86="",V85,IF($M86='11 FORMULAS'!$D$53,V85-(V85*$T86),V85)))</f>
        <v>0.4</v>
      </c>
      <c r="W86" s="409"/>
      <c r="X86" s="482"/>
      <c r="Z86" s="145" t="s">
        <v>543</v>
      </c>
      <c r="AA86" s="139">
        <v>0.41</v>
      </c>
      <c r="AB86" s="138">
        <v>0.6</v>
      </c>
    </row>
    <row r="87" spans="1:28" ht="111" customHeight="1" thickBot="1" x14ac:dyDescent="0.3">
      <c r="A87" s="463"/>
      <c r="B87" s="409"/>
      <c r="C87" s="493"/>
      <c r="D87" s="409"/>
      <c r="E87" s="496"/>
      <c r="F87" s="266">
        <v>4</v>
      </c>
      <c r="G87" s="212" t="s">
        <v>619</v>
      </c>
      <c r="H87" s="215" t="s">
        <v>590</v>
      </c>
      <c r="I87" s="215" t="s">
        <v>591</v>
      </c>
      <c r="J87" s="214" t="str">
        <f t="shared" si="2"/>
        <v>Responsable del proceso Bienestar Corrige de forma inmediata desviaciones de ejecución, reprocesos, incumplimientos o falta de soportes, con responsable y fecha de cierre.</v>
      </c>
      <c r="K87" s="215" t="s">
        <v>425</v>
      </c>
      <c r="L87" s="216">
        <f>IFERROR(VLOOKUP($K87,'11 FORMULAS'!$B$51:$C$53,2,0),"")</f>
        <v>0.1</v>
      </c>
      <c r="M87" s="216" t="str">
        <f>IFERROR(VLOOKUP($K87,'11 FORMULAS'!$B$51:$D$53,3,0),"")</f>
        <v>Impacto</v>
      </c>
      <c r="N87" s="217" t="s">
        <v>415</v>
      </c>
      <c r="O87" s="218">
        <f>IFERROR(VLOOKUP($N87,'11 FORMULAS'!$B$54:$C$55,2,0),"")</f>
        <v>0.15</v>
      </c>
      <c r="P87" s="219" t="s">
        <v>405</v>
      </c>
      <c r="Q87" s="219" t="s">
        <v>585</v>
      </c>
      <c r="R87" s="219" t="s">
        <v>407</v>
      </c>
      <c r="S87" s="219" t="s">
        <v>408</v>
      </c>
      <c r="T87" s="216">
        <f t="shared" si="3"/>
        <v>0.25</v>
      </c>
      <c r="U87" s="216">
        <f>IF(U86="","",IF($K87="",U86,IF($M87='11 FORMULAS'!$D$51,U86-(U86*$T87),U86)))</f>
        <v>0.1512</v>
      </c>
      <c r="V87" s="216">
        <f>IF(V86="","",IF($K87="",V86,IF($M87='11 FORMULAS'!$D$53,V86-(V86*$T87),V86)))</f>
        <v>0.30000000000000004</v>
      </c>
      <c r="W87" s="409"/>
      <c r="X87" s="482"/>
      <c r="Z87" s="146" t="s">
        <v>546</v>
      </c>
      <c r="AA87" s="139">
        <v>0.61</v>
      </c>
      <c r="AB87" s="138">
        <v>0.8</v>
      </c>
    </row>
    <row r="88" spans="1:28" ht="111" customHeight="1" thickBot="1" x14ac:dyDescent="0.3">
      <c r="A88" s="463"/>
      <c r="B88" s="409"/>
      <c r="C88" s="493"/>
      <c r="D88" s="409"/>
      <c r="E88" s="496"/>
      <c r="F88" s="266">
        <v>5</v>
      </c>
      <c r="G88" s="220" t="s">
        <v>588</v>
      </c>
      <c r="H88" s="215" t="s">
        <v>583</v>
      </c>
      <c r="I88" s="215" t="s">
        <v>592</v>
      </c>
      <c r="J88" s="214" t="str">
        <f t="shared" si="2"/>
        <v>Oficina Asesora de Planeación / Segunda línea de defensa Verifica trimestralmente la calidad de evidencias, cumplimiento de controles y coherencia del reporte del líder del proceso.</v>
      </c>
      <c r="K88" s="215" t="s">
        <v>403</v>
      </c>
      <c r="L88" s="216">
        <f>IFERROR(VLOOKUP($K88,'11 FORMULAS'!$B$51:$C$53,2,0),"")</f>
        <v>0.25</v>
      </c>
      <c r="M88" s="216" t="str">
        <f>IFERROR(VLOOKUP($K88,'11 FORMULAS'!$B$51:$D$53,3,0),"")</f>
        <v>Probabilidad</v>
      </c>
      <c r="N88" s="217" t="s">
        <v>404</v>
      </c>
      <c r="O88" s="218">
        <f>IFERROR(VLOOKUP($N88,'11 FORMULAS'!$B$54:$C$55,2,0),"")</f>
        <v>0.25</v>
      </c>
      <c r="P88" s="219" t="s">
        <v>405</v>
      </c>
      <c r="Q88" s="219" t="s">
        <v>503</v>
      </c>
      <c r="R88" s="219" t="s">
        <v>407</v>
      </c>
      <c r="S88" s="219" t="s">
        <v>408</v>
      </c>
      <c r="T88" s="216">
        <f t="shared" si="3"/>
        <v>0.5</v>
      </c>
      <c r="U88" s="216">
        <f>IF(U87="","",IF($K88="",U87,IF($M88='11 FORMULAS'!$D$51,U87-(U87*$T88),U87)))</f>
        <v>7.5600000000000001E-2</v>
      </c>
      <c r="V88" s="216">
        <f>IF(V87="","",IF($K88="",V87,IF($M88='11 FORMULAS'!$D$53,V87-(V87*$T88),V87)))</f>
        <v>0.30000000000000004</v>
      </c>
      <c r="W88" s="409"/>
      <c r="X88" s="482"/>
      <c r="Z88" s="147" t="s">
        <v>549</v>
      </c>
      <c r="AA88" s="139">
        <v>0.81</v>
      </c>
      <c r="AB88" s="138">
        <v>1</v>
      </c>
    </row>
    <row r="89" spans="1:28" ht="97.15" customHeight="1" thickBot="1" x14ac:dyDescent="0.3">
      <c r="A89" s="464"/>
      <c r="B89" s="394"/>
      <c r="C89" s="499"/>
      <c r="D89" s="394"/>
      <c r="E89" s="497"/>
      <c r="F89" s="222">
        <v>6</v>
      </c>
      <c r="G89" s="223" t="s">
        <v>593</v>
      </c>
      <c r="H89" s="224" t="s">
        <v>594</v>
      </c>
      <c r="I89" s="224" t="s">
        <v>595</v>
      </c>
      <c r="J89" s="214" t="str">
        <f t="shared" si="2"/>
        <v>Oficina de Control Interno Evalúa mediante seguimiento independiente la efectividad del control y formula recomendaciones o acciones correctivas institucionales.</v>
      </c>
      <c r="K89" s="215" t="s">
        <v>425</v>
      </c>
      <c r="L89" s="216">
        <f>IFERROR(VLOOKUP($K89,'11 FORMULAS'!$B$51:$C$53,2,0),"")</f>
        <v>0.1</v>
      </c>
      <c r="M89" s="216" t="str">
        <f>IFERROR(VLOOKUP($K89,'11 FORMULAS'!$B$51:$D$53,3,0),"")</f>
        <v>Impacto</v>
      </c>
      <c r="N89" s="217" t="s">
        <v>404</v>
      </c>
      <c r="O89" s="218">
        <f>IFERROR(VLOOKUP($N89,'11 FORMULAS'!$B$54:$C$55,2,0),"")</f>
        <v>0.25</v>
      </c>
      <c r="P89" s="219" t="s">
        <v>405</v>
      </c>
      <c r="Q89" s="219" t="s">
        <v>504</v>
      </c>
      <c r="R89" s="219" t="s">
        <v>418</v>
      </c>
      <c r="S89" s="219" t="s">
        <v>408</v>
      </c>
      <c r="T89" s="216">
        <f t="shared" si="3"/>
        <v>0.35</v>
      </c>
      <c r="U89" s="216">
        <f>IF(U88="","",IF($K89="",U88,IF($M89='11 FORMULAS'!$D$51,U88-(U88*$T89),U88)))</f>
        <v>7.5600000000000001E-2</v>
      </c>
      <c r="V89" s="216">
        <f>IF(V88="","",IF($K89="",V88,IF($M89='11 FORMULAS'!$D$53,V88-(V88*$T89),V88)))</f>
        <v>0.19500000000000003</v>
      </c>
      <c r="W89" s="394"/>
      <c r="X89" s="483"/>
      <c r="Z89" s="221"/>
      <c r="AA89" s="221"/>
      <c r="AB89" s="221"/>
    </row>
    <row r="90" spans="1:28" ht="154.15" customHeight="1" thickBot="1" x14ac:dyDescent="0.3">
      <c r="A90" s="486" t="s">
        <v>197</v>
      </c>
      <c r="B90" s="487" t="s">
        <v>202</v>
      </c>
      <c r="C90" s="498" t="s">
        <v>198</v>
      </c>
      <c r="D90" s="480">
        <f>+'3 PROBABIL E IMPACTO INHERENTE'!F24</f>
        <v>0.6</v>
      </c>
      <c r="E90" s="495">
        <f>+'3 PROBABIL E IMPACTO INHERENTE'!N24</f>
        <v>0.4</v>
      </c>
      <c r="F90" s="266">
        <v>1</v>
      </c>
      <c r="G90" s="212" t="s">
        <v>622</v>
      </c>
      <c r="H90" s="213" t="s">
        <v>583</v>
      </c>
      <c r="I90" s="213" t="s">
        <v>931</v>
      </c>
      <c r="J90" s="214" t="str">
        <f t="shared" si="2"/>
        <v>Responsable del proceso Legal Administrativa Verifica Que cada trámite contractual, administrativo o de bienes cuente con solicitud, justificación, soportes mínimos y responsable asignado antes de iniciar su gestión.</v>
      </c>
      <c r="K90" s="215" t="s">
        <v>403</v>
      </c>
      <c r="L90" s="216">
        <f>IFERROR(VLOOKUP($K90,'11 FORMULAS'!$B$51:$C$53,2,0),"")</f>
        <v>0.25</v>
      </c>
      <c r="M90" s="216" t="str">
        <f>IFERROR(VLOOKUP($K90,'11 FORMULAS'!$B$51:$D$53,3,0),"")</f>
        <v>Probabilidad</v>
      </c>
      <c r="N90" s="217" t="s">
        <v>415</v>
      </c>
      <c r="O90" s="218">
        <f>IFERROR(VLOOKUP($N90,'11 FORMULAS'!$B$54:$C$55,2,0),"")</f>
        <v>0.15</v>
      </c>
      <c r="P90" s="219" t="s">
        <v>405</v>
      </c>
      <c r="Q90" s="219" t="s">
        <v>585</v>
      </c>
      <c r="R90" s="219" t="s">
        <v>407</v>
      </c>
      <c r="S90" s="219" t="s">
        <v>408</v>
      </c>
      <c r="T90" s="216">
        <f t="shared" si="3"/>
        <v>0.4</v>
      </c>
      <c r="U90" s="216">
        <f>IF($D90="","",IF($K90="",$D90,IF($M90='11 FORMULAS'!$D$51,$D90-($D90*$T90),$D90)))</f>
        <v>0.36</v>
      </c>
      <c r="V90" s="216">
        <f>IF($E90="","",IF($K90="",$E90,IF($M90='11 FORMULAS'!$D$53,$E90-($E90*$T90),$E90)))</f>
        <v>0.4</v>
      </c>
      <c r="W90" s="491">
        <f>IF(U95="","",U95)</f>
        <v>6.4799999999999996E-2</v>
      </c>
      <c r="X90" s="481">
        <f>IF(V95="","",V95)</f>
        <v>0.16900000000000001</v>
      </c>
      <c r="Z90" s="135" t="s">
        <v>531</v>
      </c>
      <c r="AA90" s="139">
        <v>0.01</v>
      </c>
      <c r="AB90" s="138">
        <v>0.2</v>
      </c>
    </row>
    <row r="91" spans="1:28" ht="137.65" customHeight="1" thickBot="1" x14ac:dyDescent="0.3">
      <c r="A91" s="463"/>
      <c r="B91" s="409"/>
      <c r="C91" s="493"/>
      <c r="D91" s="409"/>
      <c r="E91" s="496"/>
      <c r="F91" s="266">
        <v>2</v>
      </c>
      <c r="G91" s="212" t="s">
        <v>932</v>
      </c>
      <c r="H91" s="215" t="s">
        <v>599</v>
      </c>
      <c r="I91" s="215" t="s">
        <v>933</v>
      </c>
      <c r="J91" s="214" t="str">
        <f t="shared" si="2"/>
        <v>Responsable del proceso Legal Administrativa- area contratación  Revisa Los documentos contractuales o administrativos antes de su aprobación, verificando requisitos, objeto, obligaciones, plazo, valor y soportes.</v>
      </c>
      <c r="K91" s="215" t="s">
        <v>403</v>
      </c>
      <c r="L91" s="216">
        <f>IFERROR(VLOOKUP($K91,'11 FORMULAS'!$B$51:$C$53,2,0),"")</f>
        <v>0.25</v>
      </c>
      <c r="M91" s="216" t="str">
        <f>IFERROR(VLOOKUP($K91,'11 FORMULAS'!$B$51:$D$53,3,0),"")</f>
        <v>Probabilidad</v>
      </c>
      <c r="N91" s="217" t="s">
        <v>415</v>
      </c>
      <c r="O91" s="218">
        <f>IFERROR(VLOOKUP($N91,'11 FORMULAS'!$B$54:$C$55,2,0),"")</f>
        <v>0.15</v>
      </c>
      <c r="P91" s="219" t="s">
        <v>405</v>
      </c>
      <c r="Q91" s="219" t="s">
        <v>585</v>
      </c>
      <c r="R91" s="219" t="s">
        <v>407</v>
      </c>
      <c r="S91" s="219" t="s">
        <v>408</v>
      </c>
      <c r="T91" s="216">
        <f t="shared" si="3"/>
        <v>0.4</v>
      </c>
      <c r="U91" s="216">
        <f>IF(U90="","",IF($K91="",U90,IF($M91='11 FORMULAS'!$D$51,U90-(U90*$T91),U90)))</f>
        <v>0.216</v>
      </c>
      <c r="V91" s="216">
        <f>IF(V90="","",IF($K91="",V90,IF($M91='11 FORMULAS'!$D$53,V90-(V90*$T91),V90)))</f>
        <v>0.4</v>
      </c>
      <c r="W91" s="409"/>
      <c r="X91" s="482"/>
      <c r="Z91" s="142" t="s">
        <v>537</v>
      </c>
      <c r="AA91" s="139">
        <v>0.21</v>
      </c>
      <c r="AB91" s="138">
        <v>0.4</v>
      </c>
    </row>
    <row r="92" spans="1:28" ht="111" customHeight="1" thickBot="1" x14ac:dyDescent="0.3">
      <c r="A92" s="463"/>
      <c r="B92" s="409"/>
      <c r="C92" s="493"/>
      <c r="D92" s="409"/>
      <c r="E92" s="496"/>
      <c r="F92" s="266">
        <v>3</v>
      </c>
      <c r="G92" s="212" t="s">
        <v>934</v>
      </c>
      <c r="H92" s="215" t="s">
        <v>816</v>
      </c>
      <c r="I92" s="215" t="s">
        <v>937</v>
      </c>
      <c r="J92" s="214" t="str">
        <f t="shared" si="2"/>
        <v>Responsable del proceso Legal Administrativa- area financiera Verificar Disponibilidad presupuestal, correcta imputación del rubro y coherencia entre el valor aprobado, el compromiso y el pago</v>
      </c>
      <c r="K92" s="215" t="s">
        <v>403</v>
      </c>
      <c r="L92" s="216">
        <f>IFERROR(VLOOKUP($K92,'11 FORMULAS'!$B$51:$C$53,2,0),"")</f>
        <v>0.25</v>
      </c>
      <c r="M92" s="216" t="str">
        <f>IFERROR(VLOOKUP($K92,'11 FORMULAS'!$B$51:$D$53,3,0),"")</f>
        <v>Probabilidad</v>
      </c>
      <c r="N92" s="217" t="s">
        <v>415</v>
      </c>
      <c r="O92" s="218">
        <f>IFERROR(VLOOKUP($N92,'11 FORMULAS'!$B$54:$C$55,2,0),"")</f>
        <v>0.15</v>
      </c>
      <c r="P92" s="219" t="s">
        <v>405</v>
      </c>
      <c r="Q92" s="219" t="s">
        <v>585</v>
      </c>
      <c r="R92" s="219" t="s">
        <v>407</v>
      </c>
      <c r="S92" s="219" t="s">
        <v>408</v>
      </c>
      <c r="T92" s="216">
        <f t="shared" si="3"/>
        <v>0.4</v>
      </c>
      <c r="U92" s="216">
        <f>IF(U91="","",IF($K92="",U91,IF($M92='11 FORMULAS'!$D$51,U91-(U91*$T92),U91)))</f>
        <v>0.12959999999999999</v>
      </c>
      <c r="V92" s="216">
        <f>IF(V91="","",IF($K92="",V91,IF($M92='11 FORMULAS'!$D$53,V91-(V91*$T92),V91)))</f>
        <v>0.4</v>
      </c>
      <c r="W92" s="409"/>
      <c r="X92" s="482"/>
      <c r="Z92" s="145" t="s">
        <v>543</v>
      </c>
      <c r="AA92" s="139">
        <v>0.41</v>
      </c>
      <c r="AB92" s="138">
        <v>0.6</v>
      </c>
    </row>
    <row r="93" spans="1:28" ht="163.9" customHeight="1" thickBot="1" x14ac:dyDescent="0.3">
      <c r="A93" s="463"/>
      <c r="B93" s="409"/>
      <c r="C93" s="493"/>
      <c r="D93" s="409"/>
      <c r="E93" s="496"/>
      <c r="F93" s="266">
        <v>4</v>
      </c>
      <c r="G93" s="212" t="s">
        <v>940</v>
      </c>
      <c r="H93" s="215" t="s">
        <v>938</v>
      </c>
      <c r="I93" s="215" t="s">
        <v>939</v>
      </c>
      <c r="J93" s="214" t="str">
        <f t="shared" si="2"/>
        <v>Responsable del proceso Legal Administrativa/ responsable del área (financiiera, contratacion, administrativo) Subsana Los trámites contractuales, administrativos o financieros cuando se identifiquen soportes faltantes, inconsistencias, errores de trámite o documentos incompleto</v>
      </c>
      <c r="K93" s="215" t="s">
        <v>425</v>
      </c>
      <c r="L93" s="216">
        <f>IFERROR(VLOOKUP($K93,'11 FORMULAS'!$B$51:$C$53,2,0),"")</f>
        <v>0.1</v>
      </c>
      <c r="M93" s="216" t="str">
        <f>IFERROR(VLOOKUP($K93,'11 FORMULAS'!$B$51:$D$53,3,0),"")</f>
        <v>Impacto</v>
      </c>
      <c r="N93" s="217" t="s">
        <v>404</v>
      </c>
      <c r="O93" s="218">
        <f>IFERROR(VLOOKUP($N93,'11 FORMULAS'!$B$54:$C$55,2,0),"")</f>
        <v>0.25</v>
      </c>
      <c r="P93" s="219" t="s">
        <v>405</v>
      </c>
      <c r="Q93" s="219" t="s">
        <v>585</v>
      </c>
      <c r="R93" s="219" t="s">
        <v>407</v>
      </c>
      <c r="S93" s="219" t="s">
        <v>408</v>
      </c>
      <c r="T93" s="216">
        <f t="shared" si="3"/>
        <v>0.35</v>
      </c>
      <c r="U93" s="216">
        <f>IF(U92="","",IF($K93="",U92,IF($M93='11 FORMULAS'!$D$51,U92-(U92*$T93),U92)))</f>
        <v>0.12959999999999999</v>
      </c>
      <c r="V93" s="216">
        <f>IF(V92="","",IF($K93="",V92,IF($M93='11 FORMULAS'!$D$53,V92-(V92*$T93),V92)))</f>
        <v>0.26</v>
      </c>
      <c r="W93" s="409"/>
      <c r="X93" s="482"/>
      <c r="Z93" s="146" t="s">
        <v>546</v>
      </c>
      <c r="AA93" s="139">
        <v>0.61</v>
      </c>
      <c r="AB93" s="138">
        <v>0.8</v>
      </c>
    </row>
    <row r="94" spans="1:28" ht="111" customHeight="1" thickBot="1" x14ac:dyDescent="0.3">
      <c r="A94" s="463"/>
      <c r="B94" s="409"/>
      <c r="C94" s="493"/>
      <c r="D94" s="409"/>
      <c r="E94" s="496"/>
      <c r="F94" s="266">
        <v>5</v>
      </c>
      <c r="G94" s="220" t="s">
        <v>588</v>
      </c>
      <c r="H94" s="215" t="s">
        <v>870</v>
      </c>
      <c r="I94" s="215" t="s">
        <v>936</v>
      </c>
      <c r="J94" s="214" t="str">
        <f t="shared" si="2"/>
        <v>Oficina Asesora de Planeación / Segunda línea de defensa Hace Seguimiento a los trámites, contratos u obligaciones incluidas en planes, metas o proyectos institucionales, identificando retrasos o inconsistencias.</v>
      </c>
      <c r="K94" s="215" t="s">
        <v>403</v>
      </c>
      <c r="L94" s="216">
        <f>IFERROR(VLOOKUP($K94,'11 FORMULAS'!$B$51:$C$53,2,0),"")</f>
        <v>0.25</v>
      </c>
      <c r="M94" s="216" t="str">
        <f>IFERROR(VLOOKUP($K94,'11 FORMULAS'!$B$51:$D$53,3,0),"")</f>
        <v>Probabilidad</v>
      </c>
      <c r="N94" s="217" t="s">
        <v>404</v>
      </c>
      <c r="O94" s="218">
        <f>IFERROR(VLOOKUP($N94,'11 FORMULAS'!$B$54:$C$55,2,0),"")</f>
        <v>0.25</v>
      </c>
      <c r="P94" s="219" t="s">
        <v>405</v>
      </c>
      <c r="Q94" s="219" t="s">
        <v>503</v>
      </c>
      <c r="R94" s="219" t="s">
        <v>418</v>
      </c>
      <c r="S94" s="219" t="s">
        <v>408</v>
      </c>
      <c r="T94" s="216">
        <f t="shared" si="3"/>
        <v>0.5</v>
      </c>
      <c r="U94" s="216">
        <f>IF(U93="","",IF($K94="",U93,IF($M94='11 FORMULAS'!$D$51,U93-(U93*$T94),U93)))</f>
        <v>6.4799999999999996E-2</v>
      </c>
      <c r="V94" s="216">
        <f>IF(V93="","",IF($K94="",V93,IF($M94='11 FORMULAS'!$D$53,V93-(V93*$T94),V93)))</f>
        <v>0.26</v>
      </c>
      <c r="W94" s="409"/>
      <c r="X94" s="482"/>
      <c r="Z94" s="147" t="s">
        <v>549</v>
      </c>
      <c r="AA94" s="139">
        <v>0.81</v>
      </c>
      <c r="AB94" s="138">
        <v>1</v>
      </c>
    </row>
    <row r="95" spans="1:28" ht="129.6" customHeight="1" thickBot="1" x14ac:dyDescent="0.3">
      <c r="A95" s="464"/>
      <c r="B95" s="394"/>
      <c r="C95" s="499"/>
      <c r="D95" s="394"/>
      <c r="E95" s="497"/>
      <c r="F95" s="222">
        <v>6</v>
      </c>
      <c r="G95" s="223" t="s">
        <v>593</v>
      </c>
      <c r="H95" s="224" t="s">
        <v>599</v>
      </c>
      <c r="I95" s="224" t="s">
        <v>941</v>
      </c>
      <c r="J95" s="214" t="str">
        <f t="shared" si="2"/>
        <v>Oficina de Control Interno Revisa De forma aleatoria trámites contractuales, administrativos, financieros y de bienes, verificando soportes, cumplimiento de procedimientos y acciones correctivas.</v>
      </c>
      <c r="K95" s="215" t="s">
        <v>425</v>
      </c>
      <c r="L95" s="216">
        <f>IFERROR(VLOOKUP($K95,'11 FORMULAS'!$B$51:$C$53,2,0),"")</f>
        <v>0.1</v>
      </c>
      <c r="M95" s="216" t="str">
        <f>IFERROR(VLOOKUP($K95,'11 FORMULAS'!$B$51:$D$53,3,0),"")</f>
        <v>Impacto</v>
      </c>
      <c r="N95" s="217" t="s">
        <v>404</v>
      </c>
      <c r="O95" s="218">
        <f>IFERROR(VLOOKUP($N95,'11 FORMULAS'!$B$54:$C$55,2,0),"")</f>
        <v>0.25</v>
      </c>
      <c r="P95" s="219" t="s">
        <v>405</v>
      </c>
      <c r="Q95" s="219" t="s">
        <v>722</v>
      </c>
      <c r="R95" s="219" t="s">
        <v>407</v>
      </c>
      <c r="S95" s="219" t="s">
        <v>408</v>
      </c>
      <c r="T95" s="216">
        <f t="shared" si="3"/>
        <v>0.35</v>
      </c>
      <c r="U95" s="216">
        <f>IF(U94="","",IF($K95="",U94,IF($M95='11 FORMULAS'!$D$51,U94-(U94*$T95),U94)))</f>
        <v>6.4799999999999996E-2</v>
      </c>
      <c r="V95" s="216">
        <f>IF(V94="","",IF($K95="",V94,IF($M95='11 FORMULAS'!$D$53,V94-(V94*$T95),V94)))</f>
        <v>0.16900000000000001</v>
      </c>
      <c r="W95" s="394"/>
      <c r="X95" s="483"/>
      <c r="Z95" s="221"/>
      <c r="AA95" s="221"/>
      <c r="AB95" s="221"/>
    </row>
    <row r="96" spans="1:28" ht="111" customHeight="1" thickBot="1" x14ac:dyDescent="0.3">
      <c r="A96" s="486" t="s">
        <v>204</v>
      </c>
      <c r="B96" s="487" t="s">
        <v>208</v>
      </c>
      <c r="C96" s="498" t="s">
        <v>198</v>
      </c>
      <c r="D96" s="480">
        <f>+'3 PROBABIL E IMPACTO INHERENTE'!F25</f>
        <v>0.4</v>
      </c>
      <c r="E96" s="495">
        <f>+'3 PROBABIL E IMPACTO INHERENTE'!N25</f>
        <v>0.4</v>
      </c>
      <c r="F96" s="266">
        <v>1</v>
      </c>
      <c r="G96" s="212" t="s">
        <v>947</v>
      </c>
      <c r="H96" s="213" t="s">
        <v>942</v>
      </c>
      <c r="I96" s="213" t="s">
        <v>943</v>
      </c>
      <c r="J96" s="214" t="str">
        <f t="shared" si="2"/>
        <v>Área solicitante Justifica  Técnicamente la necesidad de la compra o contratación, evitando requisitos innecesarios, restrictivos o dirigidos a un proveedor específico.</v>
      </c>
      <c r="K96" s="215" t="s">
        <v>403</v>
      </c>
      <c r="L96" s="216">
        <f>IFERROR(VLOOKUP($K96,'11 FORMULAS'!$B$51:$C$53,2,0),"")</f>
        <v>0.25</v>
      </c>
      <c r="M96" s="216" t="str">
        <f>IFERROR(VLOOKUP($K96,'11 FORMULAS'!$B$51:$D$53,3,0),"")</f>
        <v>Probabilidad</v>
      </c>
      <c r="N96" s="217" t="s">
        <v>415</v>
      </c>
      <c r="O96" s="218">
        <f>IFERROR(VLOOKUP($N96,'11 FORMULAS'!$B$54:$C$55,2,0),"")</f>
        <v>0.15</v>
      </c>
      <c r="P96" s="219" t="s">
        <v>405</v>
      </c>
      <c r="Q96" s="219" t="s">
        <v>585</v>
      </c>
      <c r="R96" s="219" t="s">
        <v>407</v>
      </c>
      <c r="S96" s="219" t="s">
        <v>408</v>
      </c>
      <c r="T96" s="216">
        <f t="shared" si="3"/>
        <v>0.4</v>
      </c>
      <c r="U96" s="216">
        <f>IF($D96="","",IF($K96="",$D96,IF($M96='11 FORMULAS'!$D$51,$D96-($D96*$T96),$D96)))</f>
        <v>0.24</v>
      </c>
      <c r="V96" s="216">
        <f>IF($E96="","",IF($K96="",$E96,IF($M96='11 FORMULAS'!$D$53,$E96-($E96*$T96),$E96)))</f>
        <v>0.4</v>
      </c>
      <c r="W96" s="491">
        <f>IF(U101="","",U101)</f>
        <v>5.183999999999999E-2</v>
      </c>
      <c r="X96" s="481">
        <f>IF(V101="","",V101)</f>
        <v>0.22500000000000003</v>
      </c>
      <c r="Z96" s="135" t="s">
        <v>531</v>
      </c>
      <c r="AA96" s="139">
        <v>0.01</v>
      </c>
      <c r="AB96" s="138">
        <v>0.2</v>
      </c>
    </row>
    <row r="97" spans="1:28" ht="97.15" customHeight="1" thickBot="1" x14ac:dyDescent="0.3">
      <c r="A97" s="463"/>
      <c r="B97" s="409"/>
      <c r="C97" s="493"/>
      <c r="D97" s="409"/>
      <c r="E97" s="496"/>
      <c r="F97" s="266">
        <v>2</v>
      </c>
      <c r="G97" s="212" t="s">
        <v>932</v>
      </c>
      <c r="H97" s="215" t="s">
        <v>599</v>
      </c>
      <c r="I97" s="215" t="s">
        <v>944</v>
      </c>
      <c r="J97" s="214" t="str">
        <f t="shared" si="2"/>
        <v>Responsable del proceso Legal Administrativa- area contratación  Revisa Que  los estudios previos, requisitos habilitantes y criterios de evaluación sean objetivos, proporcionales y acordes con el objeto contractual.</v>
      </c>
      <c r="K97" s="215" t="s">
        <v>403</v>
      </c>
      <c r="L97" s="216">
        <f>IFERROR(VLOOKUP($K97,'11 FORMULAS'!$B$51:$C$53,2,0),"")</f>
        <v>0.25</v>
      </c>
      <c r="M97" s="216" t="str">
        <f>IFERROR(VLOOKUP($K97,'11 FORMULAS'!$B$51:$D$53,3,0),"")</f>
        <v>Probabilidad</v>
      </c>
      <c r="N97" s="217" t="s">
        <v>415</v>
      </c>
      <c r="O97" s="218">
        <f>IFERROR(VLOOKUP($N97,'11 FORMULAS'!$B$54:$C$55,2,0),"")</f>
        <v>0.15</v>
      </c>
      <c r="P97" s="219" t="s">
        <v>405</v>
      </c>
      <c r="Q97" s="219" t="s">
        <v>585</v>
      </c>
      <c r="R97" s="219" t="s">
        <v>407</v>
      </c>
      <c r="S97" s="219" t="s">
        <v>408</v>
      </c>
      <c r="T97" s="216">
        <f t="shared" si="3"/>
        <v>0.4</v>
      </c>
      <c r="U97" s="216">
        <f>IF(U96="","",IF($K97="",U96,IF($M97='11 FORMULAS'!$D$51,U96-(U96*$T97),U96)))</f>
        <v>0.14399999999999999</v>
      </c>
      <c r="V97" s="216">
        <f>IF(V96="","",IF($K97="",V96,IF($M97='11 FORMULAS'!$D$53,V96-(V96*$T97),V96)))</f>
        <v>0.4</v>
      </c>
      <c r="W97" s="409"/>
      <c r="X97" s="482"/>
      <c r="Z97" s="142" t="s">
        <v>537</v>
      </c>
      <c r="AA97" s="139">
        <v>0.21</v>
      </c>
      <c r="AB97" s="138">
        <v>0.4</v>
      </c>
    </row>
    <row r="98" spans="1:28" ht="111" customHeight="1" thickBot="1" x14ac:dyDescent="0.3">
      <c r="A98" s="463"/>
      <c r="B98" s="409"/>
      <c r="C98" s="493"/>
      <c r="D98" s="409"/>
      <c r="E98" s="496"/>
      <c r="F98" s="266">
        <v>3</v>
      </c>
      <c r="G98" s="212" t="s">
        <v>932</v>
      </c>
      <c r="H98" s="215" t="s">
        <v>583</v>
      </c>
      <c r="I98" s="215" t="s">
        <v>945</v>
      </c>
      <c r="J98" s="214" t="str">
        <f t="shared" si="2"/>
        <v>Responsable del proceso Legal Administrativa- area contratación  Verifica Que la selección del contratista o proveedor esté justificada, soportada, acorde con el objeto contractual y sin condiciones restrictivas o dirigida</v>
      </c>
      <c r="K98" s="215" t="s">
        <v>403</v>
      </c>
      <c r="L98" s="216">
        <f>IFERROR(VLOOKUP($K98,'11 FORMULAS'!$B$51:$C$53,2,0),"")</f>
        <v>0.25</v>
      </c>
      <c r="M98" s="216" t="str">
        <f>IFERROR(VLOOKUP($K98,'11 FORMULAS'!$B$51:$D$53,3,0),"")</f>
        <v>Probabilidad</v>
      </c>
      <c r="N98" s="217" t="s">
        <v>415</v>
      </c>
      <c r="O98" s="218">
        <f>IFERROR(VLOOKUP($N98,'11 FORMULAS'!$B$54:$C$55,2,0),"")</f>
        <v>0.15</v>
      </c>
      <c r="P98" s="219" t="s">
        <v>405</v>
      </c>
      <c r="Q98" s="219" t="s">
        <v>585</v>
      </c>
      <c r="R98" s="219" t="s">
        <v>407</v>
      </c>
      <c r="S98" s="219" t="s">
        <v>408</v>
      </c>
      <c r="T98" s="216">
        <f t="shared" si="3"/>
        <v>0.4</v>
      </c>
      <c r="U98" s="216">
        <f>IF(U97="","",IF($K98="",U97,IF($M98='11 FORMULAS'!$D$51,U97-(U97*$T98),U97)))</f>
        <v>8.6399999999999991E-2</v>
      </c>
      <c r="V98" s="216">
        <f>IF(V97="","",IF($K98="",V97,IF($M98='11 FORMULAS'!$D$53,V97-(V97*$T98),V97)))</f>
        <v>0.4</v>
      </c>
      <c r="W98" s="409"/>
      <c r="X98" s="482"/>
      <c r="Z98" s="145" t="s">
        <v>543</v>
      </c>
      <c r="AA98" s="139">
        <v>0.41</v>
      </c>
      <c r="AB98" s="138">
        <v>0.6</v>
      </c>
    </row>
    <row r="99" spans="1:28" ht="111" customHeight="1" thickBot="1" x14ac:dyDescent="0.3">
      <c r="A99" s="463"/>
      <c r="B99" s="409"/>
      <c r="C99" s="493"/>
      <c r="D99" s="409"/>
      <c r="E99" s="496"/>
      <c r="F99" s="266">
        <v>4</v>
      </c>
      <c r="G99" s="220" t="s">
        <v>588</v>
      </c>
      <c r="H99" s="215" t="s">
        <v>583</v>
      </c>
      <c r="I99" s="215" t="s">
        <v>1087</v>
      </c>
      <c r="J99" s="214" t="str">
        <f t="shared" si="2"/>
        <v>Oficina Asesora de Planeación / Segunda línea de defensa Verifica Que la contratación o compra esté incluida en el plan de acción, plan anual de adquisiciones o necesidad institucional aprobada</v>
      </c>
      <c r="K99" s="215" t="s">
        <v>403</v>
      </c>
      <c r="L99" s="216">
        <f>IFERROR(VLOOKUP($K99,'11 FORMULAS'!$B$51:$C$53,2,0),"")</f>
        <v>0.25</v>
      </c>
      <c r="M99" s="216" t="str">
        <f>IFERROR(VLOOKUP($K99,'11 FORMULAS'!$B$51:$D$53,3,0),"")</f>
        <v>Probabilidad</v>
      </c>
      <c r="N99" s="217" t="s">
        <v>415</v>
      </c>
      <c r="O99" s="218">
        <f>IFERROR(VLOOKUP($N99,'11 FORMULAS'!$B$54:$C$55,2,0),"")</f>
        <v>0.15</v>
      </c>
      <c r="P99" s="219" t="s">
        <v>405</v>
      </c>
      <c r="Q99" s="219" t="s">
        <v>503</v>
      </c>
      <c r="R99" s="219" t="s">
        <v>418</v>
      </c>
      <c r="S99" s="219" t="s">
        <v>408</v>
      </c>
      <c r="T99" s="216">
        <f t="shared" si="3"/>
        <v>0.4</v>
      </c>
      <c r="U99" s="216">
        <f>IF(U98="","",IF($K99="",U98,IF($M99='11 FORMULAS'!$D$51,U98-(U98*$T99),U98)))</f>
        <v>5.183999999999999E-2</v>
      </c>
      <c r="V99" s="216">
        <f>IF(V98="","",IF($K99="",V98,IF($M99='11 FORMULAS'!$D$53,V98-(V98*$T99),V98)))</f>
        <v>0.4</v>
      </c>
      <c r="W99" s="409"/>
      <c r="X99" s="482"/>
      <c r="Z99" s="146" t="s">
        <v>546</v>
      </c>
      <c r="AA99" s="139">
        <v>0.61</v>
      </c>
      <c r="AB99" s="138">
        <v>0.8</v>
      </c>
    </row>
    <row r="100" spans="1:28" ht="126.6" customHeight="1" thickBot="1" x14ac:dyDescent="0.3">
      <c r="A100" s="463"/>
      <c r="B100" s="409"/>
      <c r="C100" s="493"/>
      <c r="D100" s="409"/>
      <c r="E100" s="496"/>
      <c r="F100" s="266">
        <v>5</v>
      </c>
      <c r="G100" s="220" t="s">
        <v>946</v>
      </c>
      <c r="H100" s="215" t="s">
        <v>938</v>
      </c>
      <c r="I100" s="215" t="s">
        <v>948</v>
      </c>
      <c r="J100" s="214" t="str">
        <f t="shared" si="2"/>
        <v>Área de contratación / Área solicitante Subsana O  ajusta los estudios previos, requisitos o evaluaciones cuando se identifiquen condiciones restrictivas, inconsistencias o falta de soportes</v>
      </c>
      <c r="K100" s="215" t="s">
        <v>425</v>
      </c>
      <c r="L100" s="216">
        <f>IFERROR(VLOOKUP($K100,'11 FORMULAS'!$B$51:$C$53,2,0),"")</f>
        <v>0.1</v>
      </c>
      <c r="M100" s="216" t="str">
        <f>IFERROR(VLOOKUP($K100,'11 FORMULAS'!$B$51:$D$53,3,0),"")</f>
        <v>Impacto</v>
      </c>
      <c r="N100" s="217" t="s">
        <v>415</v>
      </c>
      <c r="O100" s="218">
        <f>IFERROR(VLOOKUP($N100,'11 FORMULAS'!$B$54:$C$55,2,0),"")</f>
        <v>0.15</v>
      </c>
      <c r="P100" s="219" t="s">
        <v>405</v>
      </c>
      <c r="Q100" s="219" t="s">
        <v>585</v>
      </c>
      <c r="R100" s="219" t="s">
        <v>407</v>
      </c>
      <c r="S100" s="219" t="s">
        <v>408</v>
      </c>
      <c r="T100" s="216">
        <f t="shared" si="3"/>
        <v>0.25</v>
      </c>
      <c r="U100" s="216">
        <f>IF(U99="","",IF($K100="",U99,IF($M100='11 FORMULAS'!$D$51,U99-(U99*$T100),U99)))</f>
        <v>5.183999999999999E-2</v>
      </c>
      <c r="V100" s="216">
        <f>IF(V99="","",IF($K100="",V99,IF($M100='11 FORMULAS'!$D$53,V99-(V99*$T100),V99)))</f>
        <v>0.30000000000000004</v>
      </c>
      <c r="W100" s="409"/>
      <c r="X100" s="482"/>
      <c r="Z100" s="147" t="s">
        <v>549</v>
      </c>
      <c r="AA100" s="139">
        <v>0.81</v>
      </c>
      <c r="AB100" s="138">
        <v>1</v>
      </c>
    </row>
    <row r="101" spans="1:28" ht="135" customHeight="1" thickBot="1" x14ac:dyDescent="0.3">
      <c r="A101" s="464"/>
      <c r="B101" s="394"/>
      <c r="C101" s="499"/>
      <c r="D101" s="394"/>
      <c r="E101" s="497"/>
      <c r="F101" s="222">
        <v>6</v>
      </c>
      <c r="G101" s="223" t="s">
        <v>593</v>
      </c>
      <c r="H101" s="224" t="s">
        <v>599</v>
      </c>
      <c r="I101" s="224" t="s">
        <v>949</v>
      </c>
      <c r="J101" s="214" t="str">
        <f t="shared" si="2"/>
        <v>Oficina de Control Interno Revisa De forma aleatoria procesos contractuales y compras, verificando trazabilidad, criterios de selección, conflictos de interés, evaluación de ofertas y acciones correctivas.</v>
      </c>
      <c r="K101" s="215" t="s">
        <v>425</v>
      </c>
      <c r="L101" s="216">
        <f>IFERROR(VLOOKUP($K101,'11 FORMULAS'!$B$51:$C$53,2,0),"")</f>
        <v>0.1</v>
      </c>
      <c r="M101" s="216" t="str">
        <f>IFERROR(VLOOKUP($K101,'11 FORMULAS'!$B$51:$D$53,3,0),"")</f>
        <v>Impacto</v>
      </c>
      <c r="N101" s="217" t="s">
        <v>415</v>
      </c>
      <c r="O101" s="218">
        <f>IFERROR(VLOOKUP($N101,'11 FORMULAS'!$B$54:$C$55,2,0),"")</f>
        <v>0.15</v>
      </c>
      <c r="P101" s="219" t="s">
        <v>405</v>
      </c>
      <c r="Q101" s="219" t="s">
        <v>722</v>
      </c>
      <c r="R101" s="219" t="s">
        <v>407</v>
      </c>
      <c r="S101" s="219" t="s">
        <v>408</v>
      </c>
      <c r="T101" s="216">
        <f t="shared" si="3"/>
        <v>0.25</v>
      </c>
      <c r="U101" s="216">
        <f>IF(U100="","",IF($K101="",U100,IF($M101='11 FORMULAS'!$D$51,U100-(U100*$T101),U100)))</f>
        <v>5.183999999999999E-2</v>
      </c>
      <c r="V101" s="216">
        <f>IF(V100="","",IF($K101="",V100,IF($M101='11 FORMULAS'!$D$53,V100-(V100*$T101),V100)))</f>
        <v>0.22500000000000003</v>
      </c>
      <c r="W101" s="394"/>
      <c r="X101" s="483"/>
      <c r="Z101" s="221"/>
      <c r="AA101" s="221"/>
      <c r="AB101" s="221"/>
    </row>
    <row r="102" spans="1:28" ht="155.65" customHeight="1" thickBot="1" x14ac:dyDescent="0.3">
      <c r="A102" s="486" t="s">
        <v>210</v>
      </c>
      <c r="B102" s="487" t="s">
        <v>217</v>
      </c>
      <c r="C102" s="498" t="s">
        <v>198</v>
      </c>
      <c r="D102" s="480">
        <f>+'3 PROBABIL E IMPACTO INHERENTE'!F26</f>
        <v>0.4</v>
      </c>
      <c r="E102" s="495">
        <f>+'3 PROBABIL E IMPACTO INHERENTE'!N26</f>
        <v>0.6</v>
      </c>
      <c r="F102" s="266">
        <v>1</v>
      </c>
      <c r="G102" s="212" t="s">
        <v>932</v>
      </c>
      <c r="H102" s="213" t="s">
        <v>765</v>
      </c>
      <c r="I102" s="213" t="s">
        <v>952</v>
      </c>
      <c r="J102" s="214" t="str">
        <f t="shared" si="2"/>
        <v>Responsable del proceso Legal Administrativa- area contratación  Solicita Documentos mínimos del proveedor, contratista o aliado antes de vincularlo: identificación, RUT, cámara de comercio, representante legal, certificación bancaria y datos de contacto.</v>
      </c>
      <c r="K102" s="215" t="s">
        <v>403</v>
      </c>
      <c r="L102" s="216">
        <f>IFERROR(VLOOKUP($K102,'11 FORMULAS'!$B$51:$C$53,2,0),"")</f>
        <v>0.25</v>
      </c>
      <c r="M102" s="216" t="str">
        <f>IFERROR(VLOOKUP($K102,'11 FORMULAS'!$B$51:$D$53,3,0),"")</f>
        <v>Probabilidad</v>
      </c>
      <c r="N102" s="217" t="s">
        <v>415</v>
      </c>
      <c r="O102" s="218">
        <f>IFERROR(VLOOKUP($N102,'11 FORMULAS'!$B$54:$C$55,2,0),"")</f>
        <v>0.15</v>
      </c>
      <c r="P102" s="219" t="s">
        <v>405</v>
      </c>
      <c r="Q102" s="219" t="s">
        <v>585</v>
      </c>
      <c r="R102" s="219" t="s">
        <v>407</v>
      </c>
      <c r="S102" s="219" t="s">
        <v>408</v>
      </c>
      <c r="T102" s="216">
        <f t="shared" si="3"/>
        <v>0.4</v>
      </c>
      <c r="U102" s="216">
        <f>IF($D102="","",IF($K102="",$D102,IF($M102='11 FORMULAS'!$D$51,$D102-($D102*$T102),$D102)))</f>
        <v>0.24</v>
      </c>
      <c r="V102" s="216">
        <f>IF($E102="","",IF($K102="",$E102,IF($M102='11 FORMULAS'!$D$53,$E102-($E102*$T102),$E102)))</f>
        <v>0.6</v>
      </c>
      <c r="W102" s="491">
        <f>IF(U107="","",U107)</f>
        <v>5.183999999999999E-2</v>
      </c>
      <c r="X102" s="481">
        <f>IF(V107="","",V107)</f>
        <v>0.29249999999999998</v>
      </c>
      <c r="Z102" s="135" t="s">
        <v>531</v>
      </c>
      <c r="AA102" s="139">
        <v>0.01</v>
      </c>
      <c r="AB102" s="138">
        <v>0.2</v>
      </c>
    </row>
    <row r="103" spans="1:28" ht="97.15" customHeight="1" thickBot="1" x14ac:dyDescent="0.3">
      <c r="A103" s="463"/>
      <c r="B103" s="409"/>
      <c r="C103" s="493"/>
      <c r="D103" s="409"/>
      <c r="E103" s="496"/>
      <c r="F103" s="266">
        <v>2</v>
      </c>
      <c r="G103" s="212" t="s">
        <v>932</v>
      </c>
      <c r="H103" s="215" t="s">
        <v>583</v>
      </c>
      <c r="I103" s="215" t="s">
        <v>953</v>
      </c>
      <c r="J103" s="214" t="str">
        <f t="shared" si="2"/>
        <v>Responsable del proceso Legal Administrativa- area contratación  Verifica Que el objeto contractual, actividad económica y experiencia del tercero sean coherentes con el bien, servicio o alianza requerida.</v>
      </c>
      <c r="K103" s="215" t="s">
        <v>403</v>
      </c>
      <c r="L103" s="216">
        <f>IFERROR(VLOOKUP($K103,'11 FORMULAS'!$B$51:$C$53,2,0),"")</f>
        <v>0.25</v>
      </c>
      <c r="M103" s="216" t="str">
        <f>IFERROR(VLOOKUP($K103,'11 FORMULAS'!$B$51:$D$53,3,0),"")</f>
        <v>Probabilidad</v>
      </c>
      <c r="N103" s="217" t="s">
        <v>415</v>
      </c>
      <c r="O103" s="218">
        <f>IFERROR(VLOOKUP($N103,'11 FORMULAS'!$B$54:$C$55,2,0),"")</f>
        <v>0.15</v>
      </c>
      <c r="P103" s="219" t="s">
        <v>405</v>
      </c>
      <c r="Q103" s="219" t="s">
        <v>585</v>
      </c>
      <c r="R103" s="219" t="s">
        <v>407</v>
      </c>
      <c r="S103" s="219" t="s">
        <v>408</v>
      </c>
      <c r="T103" s="216">
        <f t="shared" si="3"/>
        <v>0.4</v>
      </c>
      <c r="U103" s="216">
        <f>IF(U102="","",IF($K103="",U102,IF($M103='11 FORMULAS'!$D$51,U102-(U102*$T103),U102)))</f>
        <v>0.14399999999999999</v>
      </c>
      <c r="V103" s="216">
        <f>IF(V102="","",IF($K103="",V102,IF($M103='11 FORMULAS'!$D$53,V102-(V102*$T103),V102)))</f>
        <v>0.6</v>
      </c>
      <c r="W103" s="409"/>
      <c r="X103" s="482"/>
      <c r="Z103" s="142" t="s">
        <v>537</v>
      </c>
      <c r="AA103" s="139">
        <v>0.21</v>
      </c>
      <c r="AB103" s="138">
        <v>0.4</v>
      </c>
    </row>
    <row r="104" spans="1:28" ht="111" customHeight="1" thickBot="1" x14ac:dyDescent="0.3">
      <c r="A104" s="463"/>
      <c r="B104" s="409"/>
      <c r="C104" s="493"/>
      <c r="D104" s="409"/>
      <c r="E104" s="496"/>
      <c r="F104" s="266">
        <v>3</v>
      </c>
      <c r="G104" s="220" t="s">
        <v>588</v>
      </c>
      <c r="H104" s="215" t="s">
        <v>954</v>
      </c>
      <c r="I104" s="215" t="s">
        <v>955</v>
      </c>
      <c r="J104" s="214" t="str">
        <f t="shared" si="2"/>
        <v>Oficina Asesora de Planeación / Segunda línea de defensa Consulta Al tercero, representante legal y beneficiarios finales en listas restrictivas o fuentes de verificación disponibles antes de contratar o paga</v>
      </c>
      <c r="K104" s="215" t="s">
        <v>403</v>
      </c>
      <c r="L104" s="216">
        <f>IFERROR(VLOOKUP($K104,'11 FORMULAS'!$B$51:$C$53,2,0),"")</f>
        <v>0.25</v>
      </c>
      <c r="M104" s="216" t="str">
        <f>IFERROR(VLOOKUP($K104,'11 FORMULAS'!$B$51:$D$53,3,0),"")</f>
        <v>Probabilidad</v>
      </c>
      <c r="N104" s="217" t="s">
        <v>415</v>
      </c>
      <c r="O104" s="218">
        <f>IFERROR(VLOOKUP($N104,'11 FORMULAS'!$B$54:$C$55,2,0),"")</f>
        <v>0.15</v>
      </c>
      <c r="P104" s="219" t="s">
        <v>405</v>
      </c>
      <c r="Q104" s="219" t="s">
        <v>585</v>
      </c>
      <c r="R104" s="219" t="s">
        <v>407</v>
      </c>
      <c r="S104" s="219" t="s">
        <v>408</v>
      </c>
      <c r="T104" s="216">
        <f t="shared" si="3"/>
        <v>0.4</v>
      </c>
      <c r="U104" s="216">
        <f>IF(U103="","",IF($K104="",U103,IF($M104='11 FORMULAS'!$D$51,U103-(U103*$T104),U103)))</f>
        <v>8.6399999999999991E-2</v>
      </c>
      <c r="V104" s="216">
        <f>IF(V103="","",IF($K104="",V103,IF($M104='11 FORMULAS'!$D$53,V103-(V103*$T104),V103)))</f>
        <v>0.6</v>
      </c>
      <c r="W104" s="409"/>
      <c r="X104" s="482"/>
      <c r="Z104" s="145" t="s">
        <v>543</v>
      </c>
      <c r="AA104" s="139">
        <v>0.41</v>
      </c>
      <c r="AB104" s="138">
        <v>0.6</v>
      </c>
    </row>
    <row r="105" spans="1:28" ht="111" customHeight="1" thickBot="1" x14ac:dyDescent="0.3">
      <c r="A105" s="463"/>
      <c r="B105" s="409"/>
      <c r="C105" s="493"/>
      <c r="D105" s="409"/>
      <c r="E105" s="496"/>
      <c r="F105" s="266">
        <v>4</v>
      </c>
      <c r="G105" s="212" t="s">
        <v>934</v>
      </c>
      <c r="H105" s="215" t="s">
        <v>583</v>
      </c>
      <c r="I105" s="215" t="s">
        <v>956</v>
      </c>
      <c r="J105" s="214" t="str">
        <f t="shared" si="2"/>
        <v>Responsable del proceso Legal Administrativa- area financiera Verifica Que los pagos se realicen únicamente a cuentas bancarias a nombre del proveedor o contratista vinculado y registrado en el trámite</v>
      </c>
      <c r="K105" s="215" t="s">
        <v>403</v>
      </c>
      <c r="L105" s="216">
        <f>IFERROR(VLOOKUP($K105,'11 FORMULAS'!$B$51:$C$53,2,0),"")</f>
        <v>0.25</v>
      </c>
      <c r="M105" s="216" t="str">
        <f>IFERROR(VLOOKUP($K105,'11 FORMULAS'!$B$51:$D$53,3,0),"")</f>
        <v>Probabilidad</v>
      </c>
      <c r="N105" s="217" t="s">
        <v>415</v>
      </c>
      <c r="O105" s="218">
        <f>IFERROR(VLOOKUP($N105,'11 FORMULAS'!$B$54:$C$55,2,0),"")</f>
        <v>0.15</v>
      </c>
      <c r="P105" s="219" t="s">
        <v>405</v>
      </c>
      <c r="Q105" s="219" t="s">
        <v>585</v>
      </c>
      <c r="R105" s="219" t="s">
        <v>407</v>
      </c>
      <c r="S105" s="219" t="s">
        <v>408</v>
      </c>
      <c r="T105" s="216">
        <f t="shared" si="3"/>
        <v>0.4</v>
      </c>
      <c r="U105" s="216">
        <f>IF(U104="","",IF($K105="",U104,IF($M105='11 FORMULAS'!$D$51,U104-(U104*$T105),U104)))</f>
        <v>5.183999999999999E-2</v>
      </c>
      <c r="V105" s="216">
        <f>IF(V104="","",IF($K105="",V104,IF($M105='11 FORMULAS'!$D$53,V104-(V104*$T105),V104)))</f>
        <v>0.6</v>
      </c>
      <c r="W105" s="409"/>
      <c r="X105" s="482"/>
      <c r="Z105" s="146" t="s">
        <v>546</v>
      </c>
      <c r="AA105" s="139">
        <v>0.61</v>
      </c>
      <c r="AB105" s="138">
        <v>0.8</v>
      </c>
    </row>
    <row r="106" spans="1:28" ht="209.65" customHeight="1" thickBot="1" x14ac:dyDescent="0.3">
      <c r="A106" s="463"/>
      <c r="B106" s="409"/>
      <c r="C106" s="493"/>
      <c r="D106" s="409"/>
      <c r="E106" s="496"/>
      <c r="F106" s="266">
        <v>5</v>
      </c>
      <c r="G106" s="212" t="s">
        <v>932</v>
      </c>
      <c r="H106" s="215" t="s">
        <v>957</v>
      </c>
      <c r="I106" s="215" t="s">
        <v>958</v>
      </c>
      <c r="J106" s="214" t="str">
        <f t="shared" si="2"/>
        <v>Responsable del proceso Legal Administrativa- area contratación  Devuelve El trámite contractual al área solicitante cuando el proveedor o contratista no cuente con verificación completa de debida diligencia, consulta en listas, beneficiario final o soportes mínimos, suspendiendo la continuidad del proceso hasta su subsanación.</v>
      </c>
      <c r="K106" s="215" t="s">
        <v>425</v>
      </c>
      <c r="L106" s="216">
        <f>IFERROR(VLOOKUP($K106,'11 FORMULAS'!$B$51:$C$53,2,0),"")</f>
        <v>0.1</v>
      </c>
      <c r="M106" s="216" t="str">
        <f>IFERROR(VLOOKUP($K106,'11 FORMULAS'!$B$51:$D$53,3,0),"")</f>
        <v>Impacto</v>
      </c>
      <c r="N106" s="217" t="s">
        <v>415</v>
      </c>
      <c r="O106" s="218">
        <f>IFERROR(VLOOKUP($N106,'11 FORMULAS'!$B$54:$C$55,2,0),"")</f>
        <v>0.15</v>
      </c>
      <c r="P106" s="219" t="s">
        <v>405</v>
      </c>
      <c r="Q106" s="219" t="s">
        <v>503</v>
      </c>
      <c r="R106" s="219" t="s">
        <v>407</v>
      </c>
      <c r="S106" s="219" t="s">
        <v>408</v>
      </c>
      <c r="T106" s="216">
        <f t="shared" si="3"/>
        <v>0.25</v>
      </c>
      <c r="U106" s="216">
        <f>IF(U105="","",IF($K106="",U105,IF($M106='11 FORMULAS'!$D$51,U105-(U105*$T106),U105)))</f>
        <v>5.183999999999999E-2</v>
      </c>
      <c r="V106" s="216">
        <f>IF(V105="","",IF($K106="",V105,IF($M106='11 FORMULAS'!$D$53,V105-(V105*$T106),V105)))</f>
        <v>0.44999999999999996</v>
      </c>
      <c r="W106" s="409"/>
      <c r="X106" s="482"/>
      <c r="Z106" s="147" t="s">
        <v>549</v>
      </c>
      <c r="AA106" s="139">
        <v>0.81</v>
      </c>
      <c r="AB106" s="138">
        <v>1</v>
      </c>
    </row>
    <row r="107" spans="1:28" ht="129" customHeight="1" thickBot="1" x14ac:dyDescent="0.3">
      <c r="A107" s="464"/>
      <c r="B107" s="394"/>
      <c r="C107" s="499"/>
      <c r="D107" s="394"/>
      <c r="E107" s="497"/>
      <c r="F107" s="222">
        <v>6</v>
      </c>
      <c r="G107" s="223" t="s">
        <v>593</v>
      </c>
      <c r="H107" s="224" t="s">
        <v>959</v>
      </c>
      <c r="I107" s="224" t="s">
        <v>960</v>
      </c>
      <c r="J107" s="214" t="str">
        <f t="shared" si="2"/>
        <v>Oficina de Control Interno Suspende O escala la contratación, pago o relación cuando se detecten señales de alerta, inconsistencias documentales o coincidencias en listas, dejando trazabilidad de la decisión</v>
      </c>
      <c r="K107" s="215" t="s">
        <v>425</v>
      </c>
      <c r="L107" s="216">
        <f>IFERROR(VLOOKUP($K107,'11 FORMULAS'!$B$51:$C$53,2,0),"")</f>
        <v>0.1</v>
      </c>
      <c r="M107" s="216" t="str">
        <f>IFERROR(VLOOKUP($K107,'11 FORMULAS'!$B$51:$D$53,3,0),"")</f>
        <v>Impacto</v>
      </c>
      <c r="N107" s="217" t="s">
        <v>404</v>
      </c>
      <c r="O107" s="218">
        <f>IFERROR(VLOOKUP($N107,'11 FORMULAS'!$B$54:$C$55,2,0),"")</f>
        <v>0.25</v>
      </c>
      <c r="P107" s="219" t="s">
        <v>405</v>
      </c>
      <c r="Q107" s="219" t="s">
        <v>503</v>
      </c>
      <c r="R107" s="219" t="s">
        <v>418</v>
      </c>
      <c r="S107" s="219" t="s">
        <v>408</v>
      </c>
      <c r="T107" s="216">
        <f t="shared" si="3"/>
        <v>0.35</v>
      </c>
      <c r="U107" s="216">
        <f>IF(U106="","",IF($K107="",U106,IF($M107='11 FORMULAS'!$D$51,U106-(U106*$T107),U106)))</f>
        <v>5.183999999999999E-2</v>
      </c>
      <c r="V107" s="216">
        <f>IF(V106="","",IF($K107="",V106,IF($M107='11 FORMULAS'!$D$53,V106-(V106*$T107),V106)))</f>
        <v>0.29249999999999998</v>
      </c>
      <c r="W107" s="394"/>
      <c r="X107" s="483"/>
      <c r="Z107" s="221"/>
      <c r="AA107" s="221"/>
      <c r="AB107" s="221"/>
    </row>
    <row r="108" spans="1:28" ht="111" customHeight="1" thickBot="1" x14ac:dyDescent="0.3">
      <c r="A108" s="486" t="s">
        <v>219</v>
      </c>
      <c r="B108" s="487" t="s">
        <v>222</v>
      </c>
      <c r="C108" s="498" t="s">
        <v>198</v>
      </c>
      <c r="D108" s="480">
        <f>+'3 PROBABIL E IMPACTO INHERENTE'!F27</f>
        <v>0.6</v>
      </c>
      <c r="E108" s="495">
        <f>+'3 PROBABIL E IMPACTO INHERENTE'!N27</f>
        <v>0.6</v>
      </c>
      <c r="F108" s="266">
        <v>1</v>
      </c>
      <c r="G108" s="212" t="s">
        <v>965</v>
      </c>
      <c r="H108" s="213" t="s">
        <v>583</v>
      </c>
      <c r="I108" s="213" t="s">
        <v>962</v>
      </c>
      <c r="J108" s="214" t="str">
        <f t="shared" si="2"/>
        <v>Supervisor / Área responsable Verifica El cumplimiento de obligaciones, productos, informes o bienes antes de autorizar pagos.</v>
      </c>
      <c r="K108" s="215" t="s">
        <v>403</v>
      </c>
      <c r="L108" s="216">
        <f>IFERROR(VLOOKUP($K108,'11 FORMULAS'!$B$51:$C$53,2,0),"")</f>
        <v>0.25</v>
      </c>
      <c r="M108" s="216" t="str">
        <f>IFERROR(VLOOKUP($K108,'11 FORMULAS'!$B$51:$D$53,3,0),"")</f>
        <v>Probabilidad</v>
      </c>
      <c r="N108" s="217" t="s">
        <v>415</v>
      </c>
      <c r="O108" s="218">
        <f>IFERROR(VLOOKUP($N108,'11 FORMULAS'!$B$54:$C$55,2,0),"")</f>
        <v>0.15</v>
      </c>
      <c r="P108" s="219" t="s">
        <v>405</v>
      </c>
      <c r="Q108" s="219" t="s">
        <v>585</v>
      </c>
      <c r="R108" s="219" t="s">
        <v>407</v>
      </c>
      <c r="S108" s="219" t="s">
        <v>408</v>
      </c>
      <c r="T108" s="216">
        <f t="shared" si="3"/>
        <v>0.4</v>
      </c>
      <c r="U108" s="216">
        <f>IF($D108="","",IF($K108="",$D108,IF($M108='11 FORMULAS'!$D$51,$D108-($D108*$T108),$D108)))</f>
        <v>0.36</v>
      </c>
      <c r="V108" s="216">
        <f>IF($E108="","",IF($K108="",$E108,IF($M108='11 FORMULAS'!$D$53,$E108-($E108*$T108),$E108)))</f>
        <v>0.6</v>
      </c>
      <c r="W108" s="491">
        <f>IF(U113="","",U113)</f>
        <v>7.7759999999999996E-2</v>
      </c>
      <c r="X108" s="481">
        <f>IF(V113="","",V113)</f>
        <v>0.33749999999999997</v>
      </c>
      <c r="Z108" s="135" t="s">
        <v>531</v>
      </c>
      <c r="AA108" s="139">
        <v>0.01</v>
      </c>
      <c r="AB108" s="138">
        <v>0.2</v>
      </c>
    </row>
    <row r="109" spans="1:28" ht="97.15" customHeight="1" thickBot="1" x14ac:dyDescent="0.3">
      <c r="A109" s="463"/>
      <c r="B109" s="409"/>
      <c r="C109" s="493"/>
      <c r="D109" s="409"/>
      <c r="E109" s="496"/>
      <c r="F109" s="266">
        <v>2</v>
      </c>
      <c r="G109" s="212" t="s">
        <v>965</v>
      </c>
      <c r="H109" s="215" t="s">
        <v>963</v>
      </c>
      <c r="I109" s="215" t="s">
        <v>964</v>
      </c>
      <c r="J109" s="214" t="str">
        <f t="shared" si="2"/>
        <v>Supervisor / Área responsable Emite Recibo a satisfacción antes de tramitar pagos por bienes, servicios u obras.</v>
      </c>
      <c r="K109" s="215" t="s">
        <v>403</v>
      </c>
      <c r="L109" s="216">
        <f>IFERROR(VLOOKUP($K109,'11 FORMULAS'!$B$51:$C$53,2,0),"")</f>
        <v>0.25</v>
      </c>
      <c r="M109" s="216" t="str">
        <f>IFERROR(VLOOKUP($K109,'11 FORMULAS'!$B$51:$D$53,3,0),"")</f>
        <v>Probabilidad</v>
      </c>
      <c r="N109" s="217" t="s">
        <v>415</v>
      </c>
      <c r="O109" s="218">
        <f>IFERROR(VLOOKUP($N109,'11 FORMULAS'!$B$54:$C$55,2,0),"")</f>
        <v>0.15</v>
      </c>
      <c r="P109" s="219" t="s">
        <v>405</v>
      </c>
      <c r="Q109" s="219" t="s">
        <v>585</v>
      </c>
      <c r="R109" s="219" t="s">
        <v>407</v>
      </c>
      <c r="S109" s="219" t="s">
        <v>408</v>
      </c>
      <c r="T109" s="216">
        <f t="shared" si="3"/>
        <v>0.4</v>
      </c>
      <c r="U109" s="216">
        <f>IF(U108="","",IF($K109="",U108,IF($M109='11 FORMULAS'!$D$51,U108-(U108*$T109),U108)))</f>
        <v>0.216</v>
      </c>
      <c r="V109" s="216">
        <f>IF(V108="","",IF($K109="",V108,IF($M109='11 FORMULAS'!$D$53,V108-(V108*$T109),V108)))</f>
        <v>0.6</v>
      </c>
      <c r="W109" s="409"/>
      <c r="X109" s="482"/>
      <c r="Z109" s="142" t="s">
        <v>537</v>
      </c>
      <c r="AA109" s="139">
        <v>0.21</v>
      </c>
      <c r="AB109" s="138">
        <v>0.4</v>
      </c>
    </row>
    <row r="110" spans="1:28" ht="111" customHeight="1" thickBot="1" x14ac:dyDescent="0.3">
      <c r="A110" s="463"/>
      <c r="B110" s="409"/>
      <c r="C110" s="493"/>
      <c r="D110" s="409"/>
      <c r="E110" s="496"/>
      <c r="F110" s="266">
        <v>3</v>
      </c>
      <c r="G110" s="212" t="s">
        <v>934</v>
      </c>
      <c r="H110" s="215" t="s">
        <v>599</v>
      </c>
      <c r="I110" s="283" t="s">
        <v>967</v>
      </c>
      <c r="J110" s="214" t="str">
        <f t="shared" si="2"/>
        <v>Responsable del proceso Legal Administrativa- area financiera Revisa Soportes completos, aprobación del supervisor y documentos presupuestales.</v>
      </c>
      <c r="K110" s="215" t="s">
        <v>403</v>
      </c>
      <c r="L110" s="216">
        <f>IFERROR(VLOOKUP($K110,'11 FORMULAS'!$B$51:$C$53,2,0),"")</f>
        <v>0.25</v>
      </c>
      <c r="M110" s="216" t="str">
        <f>IFERROR(VLOOKUP($K110,'11 FORMULAS'!$B$51:$D$53,3,0),"")</f>
        <v>Probabilidad</v>
      </c>
      <c r="N110" s="217" t="s">
        <v>415</v>
      </c>
      <c r="O110" s="218">
        <f>IFERROR(VLOOKUP($N110,'11 FORMULAS'!$B$54:$C$55,2,0),"")</f>
        <v>0.15</v>
      </c>
      <c r="P110" s="219" t="s">
        <v>405</v>
      </c>
      <c r="Q110" s="219" t="s">
        <v>585</v>
      </c>
      <c r="R110" s="219" t="s">
        <v>407</v>
      </c>
      <c r="S110" s="219" t="s">
        <v>408</v>
      </c>
      <c r="T110" s="216">
        <f t="shared" si="3"/>
        <v>0.4</v>
      </c>
      <c r="U110" s="216">
        <f>IF(U109="","",IF($K110="",U109,IF($M110='11 FORMULAS'!$D$51,U109-(U109*$T110),U109)))</f>
        <v>0.12959999999999999</v>
      </c>
      <c r="V110" s="216">
        <f>IF(V109="","",IF($K110="",V109,IF($M110='11 FORMULAS'!$D$53,V109-(V109*$T110),V109)))</f>
        <v>0.6</v>
      </c>
      <c r="W110" s="409"/>
      <c r="X110" s="482"/>
      <c r="Z110" s="145" t="s">
        <v>543</v>
      </c>
      <c r="AA110" s="139">
        <v>0.41</v>
      </c>
      <c r="AB110" s="138">
        <v>0.6</v>
      </c>
    </row>
    <row r="111" spans="1:28" ht="111" customHeight="1" thickBot="1" x14ac:dyDescent="0.3">
      <c r="A111" s="463"/>
      <c r="B111" s="409"/>
      <c r="C111" s="493"/>
      <c r="D111" s="409"/>
      <c r="E111" s="496"/>
      <c r="F111" s="266">
        <v>4</v>
      </c>
      <c r="G111" s="220" t="s">
        <v>935</v>
      </c>
      <c r="H111" s="215" t="s">
        <v>583</v>
      </c>
      <c r="I111" s="215" t="s">
        <v>966</v>
      </c>
      <c r="J111" s="214" t="str">
        <f t="shared" si="2"/>
        <v>Almacén  Verifica Y  registra el ingreso de bienes antes de pagos por compras o suministros</v>
      </c>
      <c r="K111" s="215" t="s">
        <v>403</v>
      </c>
      <c r="L111" s="216">
        <f>IFERROR(VLOOKUP($K111,'11 FORMULAS'!$B$51:$C$53,2,0),"")</f>
        <v>0.25</v>
      </c>
      <c r="M111" s="216" t="str">
        <f>IFERROR(VLOOKUP($K111,'11 FORMULAS'!$B$51:$D$53,3,0),"")</f>
        <v>Probabilidad</v>
      </c>
      <c r="N111" s="217" t="s">
        <v>415</v>
      </c>
      <c r="O111" s="218">
        <f>IFERROR(VLOOKUP($N111,'11 FORMULAS'!$B$54:$C$55,2,0),"")</f>
        <v>0.15</v>
      </c>
      <c r="P111" s="219" t="s">
        <v>405</v>
      </c>
      <c r="Q111" s="219" t="s">
        <v>585</v>
      </c>
      <c r="R111" s="219" t="s">
        <v>407</v>
      </c>
      <c r="S111" s="219" t="s">
        <v>408</v>
      </c>
      <c r="T111" s="216">
        <f t="shared" si="3"/>
        <v>0.4</v>
      </c>
      <c r="U111" s="216">
        <f>IF(U110="","",IF($K111="",U110,IF($M111='11 FORMULAS'!$D$51,U110-(U110*$T111),U110)))</f>
        <v>7.7759999999999996E-2</v>
      </c>
      <c r="V111" s="216">
        <f>IF(V110="","",IF($K111="",V110,IF($M111='11 FORMULAS'!$D$53,V110-(V110*$T111),V110)))</f>
        <v>0.6</v>
      </c>
      <c r="W111" s="409"/>
      <c r="X111" s="482"/>
      <c r="Z111" s="146" t="s">
        <v>546</v>
      </c>
      <c r="AA111" s="139">
        <v>0.61</v>
      </c>
      <c r="AB111" s="138">
        <v>0.8</v>
      </c>
    </row>
    <row r="112" spans="1:28" ht="111" customHeight="1" thickBot="1" x14ac:dyDescent="0.3">
      <c r="A112" s="463"/>
      <c r="B112" s="409"/>
      <c r="C112" s="493"/>
      <c r="D112" s="409"/>
      <c r="E112" s="496"/>
      <c r="F112" s="266">
        <v>5</v>
      </c>
      <c r="G112" s="212" t="s">
        <v>932</v>
      </c>
      <c r="H112" s="215" t="s">
        <v>599</v>
      </c>
      <c r="I112" s="215" t="s">
        <v>968</v>
      </c>
      <c r="J112" s="214" t="str">
        <f t="shared" si="2"/>
        <v>Responsable del proceso Legal Administrativa- area contratación  Revisa Incumplimientos o inconsistencias contractuales y solicita subsanación antes de pago o cierre del contrato.</v>
      </c>
      <c r="K112" s="215" t="s">
        <v>425</v>
      </c>
      <c r="L112" s="216">
        <f>IFERROR(VLOOKUP($K112,'11 FORMULAS'!$B$51:$C$53,2,0),"")</f>
        <v>0.1</v>
      </c>
      <c r="M112" s="216" t="str">
        <f>IFERROR(VLOOKUP($K112,'11 FORMULAS'!$B$51:$D$53,3,0),"")</f>
        <v>Impacto</v>
      </c>
      <c r="N112" s="217" t="s">
        <v>415</v>
      </c>
      <c r="O112" s="218">
        <f>IFERROR(VLOOKUP($N112,'11 FORMULAS'!$B$54:$C$55,2,0),"")</f>
        <v>0.15</v>
      </c>
      <c r="P112" s="219" t="s">
        <v>405</v>
      </c>
      <c r="Q112" s="219" t="s">
        <v>585</v>
      </c>
      <c r="R112" s="219" t="s">
        <v>407</v>
      </c>
      <c r="S112" s="219" t="s">
        <v>408</v>
      </c>
      <c r="T112" s="216">
        <f t="shared" si="3"/>
        <v>0.25</v>
      </c>
      <c r="U112" s="216">
        <f>IF(U111="","",IF($K112="",U111,IF($M112='11 FORMULAS'!$D$51,U111-(U111*$T112),U111)))</f>
        <v>7.7759999999999996E-2</v>
      </c>
      <c r="V112" s="216">
        <f>IF(V111="","",IF($K112="",V111,IF($M112='11 FORMULAS'!$D$53,V111-(V111*$T112),V111)))</f>
        <v>0.44999999999999996</v>
      </c>
      <c r="W112" s="409"/>
      <c r="X112" s="482"/>
      <c r="Z112" s="147" t="s">
        <v>549</v>
      </c>
      <c r="AA112" s="139">
        <v>0.81</v>
      </c>
      <c r="AB112" s="138">
        <v>1</v>
      </c>
    </row>
    <row r="113" spans="1:28" ht="133.15" customHeight="1" thickBot="1" x14ac:dyDescent="0.3">
      <c r="A113" s="464"/>
      <c r="B113" s="394"/>
      <c r="C113" s="499"/>
      <c r="D113" s="394"/>
      <c r="E113" s="497"/>
      <c r="F113" s="222">
        <v>6</v>
      </c>
      <c r="G113" s="223" t="s">
        <v>593</v>
      </c>
      <c r="H113" s="224" t="s">
        <v>599</v>
      </c>
      <c r="I113" s="224" t="s">
        <v>969</v>
      </c>
      <c r="J113" s="214" t="str">
        <f t="shared" si="2"/>
        <v>Oficina de Control Interno Revisa De forma aleatoria pagos, contratos y soportes de ejecución, verificando cumplimiento contractual, recibo a satisfacción y acciones correctivas.</v>
      </c>
      <c r="K113" s="215" t="s">
        <v>425</v>
      </c>
      <c r="L113" s="216">
        <f>IFERROR(VLOOKUP($K113,'11 FORMULAS'!$B$51:$C$53,2,0),"")</f>
        <v>0.1</v>
      </c>
      <c r="M113" s="216" t="str">
        <f>IFERROR(VLOOKUP($K113,'11 FORMULAS'!$B$51:$D$53,3,0),"")</f>
        <v>Impacto</v>
      </c>
      <c r="N113" s="217" t="s">
        <v>415</v>
      </c>
      <c r="O113" s="218">
        <f>IFERROR(VLOOKUP($N113,'11 FORMULAS'!$B$54:$C$55,2,0),"")</f>
        <v>0.15</v>
      </c>
      <c r="P113" s="219" t="s">
        <v>405</v>
      </c>
      <c r="Q113" s="219" t="s">
        <v>722</v>
      </c>
      <c r="R113" s="219" t="s">
        <v>418</v>
      </c>
      <c r="S113" s="219" t="s">
        <v>408</v>
      </c>
      <c r="T113" s="216">
        <f t="shared" si="3"/>
        <v>0.25</v>
      </c>
      <c r="U113" s="216">
        <f>IF(U112="","",IF($K113="",U112,IF($M113='11 FORMULAS'!$D$51,U112-(U112*$T113),U112)))</f>
        <v>7.7759999999999996E-2</v>
      </c>
      <c r="V113" s="216">
        <f>IF(V112="","",IF($K113="",V112,IF($M113='11 FORMULAS'!$D$53,V112-(V112*$T113),V112)))</f>
        <v>0.33749999999999997</v>
      </c>
      <c r="W113" s="394"/>
      <c r="X113" s="483"/>
      <c r="Z113" s="221"/>
      <c r="AA113" s="221"/>
      <c r="AB113" s="221"/>
    </row>
    <row r="114" spans="1:28" ht="111" customHeight="1" thickBot="1" x14ac:dyDescent="0.3">
      <c r="A114" s="486" t="s">
        <v>224</v>
      </c>
      <c r="B114" s="487" t="s">
        <v>228</v>
      </c>
      <c r="C114" s="509" t="s">
        <v>198</v>
      </c>
      <c r="D114" s="480">
        <f>+'3 PROBABIL E IMPACTO INHERENTE'!F28</f>
        <v>0.6</v>
      </c>
      <c r="E114" s="495">
        <f>+'3 PROBABIL E IMPACTO INHERENTE'!N28</f>
        <v>0.4</v>
      </c>
      <c r="F114" s="266">
        <v>1</v>
      </c>
      <c r="G114" s="212" t="s">
        <v>977</v>
      </c>
      <c r="H114" s="213" t="s">
        <v>971</v>
      </c>
      <c r="I114" s="213" t="s">
        <v>976</v>
      </c>
      <c r="J114" s="214" t="str">
        <f t="shared" si="2"/>
        <v>Responsable del proceso Legal Administrativa/ responsable del área (financiera, contratacion, administrativo) Organizar Y custodia los trámites contractuales y administrativos en carpetas físicas o digitales oficiales, con identificación, responsable y soportes completos</v>
      </c>
      <c r="K114" s="215" t="s">
        <v>403</v>
      </c>
      <c r="L114" s="216">
        <f>IFERROR(VLOOKUP($K114,'11 FORMULAS'!$B$51:$C$53,2,0),"")</f>
        <v>0.25</v>
      </c>
      <c r="M114" s="216" t="str">
        <f>IFERROR(VLOOKUP($K114,'11 FORMULAS'!$B$51:$D$53,3,0),"")</f>
        <v>Probabilidad</v>
      </c>
      <c r="N114" s="217" t="s">
        <v>404</v>
      </c>
      <c r="O114" s="218">
        <f>IFERROR(VLOOKUP($N114,'11 FORMULAS'!$B$54:$C$55,2,0),"")</f>
        <v>0.25</v>
      </c>
      <c r="P114" s="219" t="s">
        <v>405</v>
      </c>
      <c r="Q114" s="219" t="s">
        <v>585</v>
      </c>
      <c r="R114" s="219" t="s">
        <v>407</v>
      </c>
      <c r="S114" s="219" t="s">
        <v>408</v>
      </c>
      <c r="T114" s="216">
        <f t="shared" si="3"/>
        <v>0.5</v>
      </c>
      <c r="U114" s="216">
        <f>IF($D114="","",IF($K114="",$D114,IF($M114='11 FORMULAS'!$D$51,$D114-($D114*$T114),$D114)))</f>
        <v>0.3</v>
      </c>
      <c r="V114" s="216">
        <f>IF($E114="","",IF($K114="",$E114,IF($M114='11 FORMULAS'!$D$53,$E114-($E114*$T114),$E114)))</f>
        <v>0.4</v>
      </c>
      <c r="W114" s="491">
        <f>IF(U119="","",U119)</f>
        <v>3.8879999999999998E-2</v>
      </c>
      <c r="X114" s="481">
        <f>IF(V119="","",V119)</f>
        <v>0.30000000000000004</v>
      </c>
      <c r="Z114" s="135" t="s">
        <v>531</v>
      </c>
      <c r="AA114" s="139">
        <v>0.01</v>
      </c>
      <c r="AB114" s="138">
        <v>0.2</v>
      </c>
    </row>
    <row r="115" spans="1:28" ht="97.15" customHeight="1" thickBot="1" x14ac:dyDescent="0.3">
      <c r="A115" s="463"/>
      <c r="B115" s="409"/>
      <c r="C115" s="493"/>
      <c r="D115" s="409"/>
      <c r="E115" s="496"/>
      <c r="F115" s="266">
        <v>2</v>
      </c>
      <c r="G115" s="212" t="s">
        <v>973</v>
      </c>
      <c r="H115" s="215" t="s">
        <v>972</v>
      </c>
      <c r="I115" s="215" t="s">
        <v>975</v>
      </c>
      <c r="J115" s="214" t="str">
        <f t="shared" si="2"/>
        <v>Responsable del proceso Gestion Tecnológica Asignar Permisos de acceso a archivos digitales y sistemas administrativos solo al personal autorizado según sus funciones</v>
      </c>
      <c r="K115" s="215" t="s">
        <v>403</v>
      </c>
      <c r="L115" s="216">
        <f>IFERROR(VLOOKUP($K115,'11 FORMULAS'!$B$51:$C$53,2,0),"")</f>
        <v>0.25</v>
      </c>
      <c r="M115" s="216" t="str">
        <f>IFERROR(VLOOKUP($K115,'11 FORMULAS'!$B$51:$D$53,3,0),"")</f>
        <v>Probabilidad</v>
      </c>
      <c r="N115" s="217" t="s">
        <v>415</v>
      </c>
      <c r="O115" s="218">
        <f>IFERROR(VLOOKUP($N115,'11 FORMULAS'!$B$54:$C$55,2,0),"")</f>
        <v>0.15</v>
      </c>
      <c r="P115" s="219" t="s">
        <v>405</v>
      </c>
      <c r="Q115" s="219" t="s">
        <v>585</v>
      </c>
      <c r="R115" s="219" t="s">
        <v>407</v>
      </c>
      <c r="S115" s="219" t="s">
        <v>408</v>
      </c>
      <c r="T115" s="216">
        <f t="shared" si="3"/>
        <v>0.4</v>
      </c>
      <c r="U115" s="216">
        <f>IF(U114="","",IF($K115="",U114,IF($M115='11 FORMULAS'!$D$51,U114-(U114*$T115),U114)))</f>
        <v>0.18</v>
      </c>
      <c r="V115" s="216">
        <f>IF(V114="","",IF($K115="",V114,IF($M115='11 FORMULAS'!$D$53,V114-(V114*$T115),V114)))</f>
        <v>0.4</v>
      </c>
      <c r="W115" s="409"/>
      <c r="X115" s="482"/>
      <c r="Z115" s="142" t="s">
        <v>537</v>
      </c>
      <c r="AA115" s="139">
        <v>0.21</v>
      </c>
      <c r="AB115" s="138">
        <v>0.4</v>
      </c>
    </row>
    <row r="116" spans="1:28" ht="111" customHeight="1" thickBot="1" x14ac:dyDescent="0.3">
      <c r="A116" s="463"/>
      <c r="B116" s="409"/>
      <c r="C116" s="493"/>
      <c r="D116" s="409"/>
      <c r="E116" s="496"/>
      <c r="F116" s="266">
        <v>3</v>
      </c>
      <c r="G116" s="212" t="s">
        <v>973</v>
      </c>
      <c r="H116" s="215" t="s">
        <v>780</v>
      </c>
      <c r="I116" s="215" t="s">
        <v>974</v>
      </c>
      <c r="J116" s="214" t="str">
        <f t="shared" si="2"/>
        <v>Responsable del proceso Gestion Tecnológica Realiza Copias de seguridad periódicas de arhivos digitales, bases de datos y sistemas de gestión administrativa.</v>
      </c>
      <c r="K116" s="215" t="s">
        <v>403</v>
      </c>
      <c r="L116" s="216">
        <f>IFERROR(VLOOKUP($K116,'11 FORMULAS'!$B$51:$C$53,2,0),"")</f>
        <v>0.25</v>
      </c>
      <c r="M116" s="216" t="str">
        <f>IFERROR(VLOOKUP($K116,'11 FORMULAS'!$B$51:$D$53,3,0),"")</f>
        <v>Probabilidad</v>
      </c>
      <c r="N116" s="217" t="s">
        <v>415</v>
      </c>
      <c r="O116" s="218">
        <f>IFERROR(VLOOKUP($N116,'11 FORMULAS'!$B$54:$C$55,2,0),"")</f>
        <v>0.15</v>
      </c>
      <c r="P116" s="219" t="s">
        <v>405</v>
      </c>
      <c r="Q116" s="219" t="s">
        <v>585</v>
      </c>
      <c r="R116" s="219" t="s">
        <v>407</v>
      </c>
      <c r="S116" s="219" t="s">
        <v>408</v>
      </c>
      <c r="T116" s="216">
        <f t="shared" si="3"/>
        <v>0.4</v>
      </c>
      <c r="U116" s="216">
        <f>IF(U115="","",IF($K116="",U115,IF($M116='11 FORMULAS'!$D$51,U115-(U115*$T116),U115)))</f>
        <v>0.108</v>
      </c>
      <c r="V116" s="216">
        <f>IF(V115="","",IF($K116="",V115,IF($M116='11 FORMULAS'!$D$53,V115-(V115*$T116),V115)))</f>
        <v>0.4</v>
      </c>
      <c r="W116" s="409"/>
      <c r="X116" s="482"/>
      <c r="Z116" s="145" t="s">
        <v>543</v>
      </c>
      <c r="AA116" s="139">
        <v>0.41</v>
      </c>
      <c r="AB116" s="138">
        <v>0.6</v>
      </c>
    </row>
    <row r="117" spans="1:28" ht="141" customHeight="1" thickBot="1" x14ac:dyDescent="0.3">
      <c r="A117" s="463"/>
      <c r="B117" s="409"/>
      <c r="C117" s="493"/>
      <c r="D117" s="409"/>
      <c r="E117" s="496"/>
      <c r="F117" s="266">
        <v>4</v>
      </c>
      <c r="G117" s="212" t="s">
        <v>977</v>
      </c>
      <c r="H117" s="215" t="s">
        <v>772</v>
      </c>
      <c r="I117" s="215" t="s">
        <v>1088</v>
      </c>
      <c r="J117" s="214" t="str">
        <f t="shared" si="2"/>
        <v>Responsable del proceso Legal Administrativa/ responsable del área (financiera, contratacion, administrativo) Lleva Lleva control de consulta, actualización y custodia de documentos físicos y electrónicos</v>
      </c>
      <c r="K117" s="215" t="s">
        <v>403</v>
      </c>
      <c r="L117" s="216">
        <f>IFERROR(VLOOKUP($K117,'11 FORMULAS'!$B$51:$C$53,2,0),"")</f>
        <v>0.25</v>
      </c>
      <c r="M117" s="216" t="str">
        <f>IFERROR(VLOOKUP($K117,'11 FORMULAS'!$B$51:$D$53,3,0),"")</f>
        <v>Probabilidad</v>
      </c>
      <c r="N117" s="217" t="s">
        <v>415</v>
      </c>
      <c r="O117" s="218">
        <f>IFERROR(VLOOKUP($N117,'11 FORMULAS'!$B$54:$C$55,2,0),"")</f>
        <v>0.15</v>
      </c>
      <c r="P117" s="219" t="s">
        <v>405</v>
      </c>
      <c r="Q117" s="219" t="s">
        <v>585</v>
      </c>
      <c r="R117" s="219" t="s">
        <v>407</v>
      </c>
      <c r="S117" s="219" t="s">
        <v>408</v>
      </c>
      <c r="T117" s="216">
        <f t="shared" si="3"/>
        <v>0.4</v>
      </c>
      <c r="U117" s="216">
        <f>IF(U116="","",IF($K117="",U116,IF($M117='11 FORMULAS'!$D$51,U116-(U116*$T117),U116)))</f>
        <v>6.4799999999999996E-2</v>
      </c>
      <c r="V117" s="216">
        <f>IF(V116="","",IF($K117="",V116,IF($M117='11 FORMULAS'!$D$53,V116-(V116*$T117),V116)))</f>
        <v>0.4</v>
      </c>
      <c r="W117" s="409"/>
      <c r="X117" s="482"/>
      <c r="Z117" s="146" t="s">
        <v>546</v>
      </c>
      <c r="AA117" s="139">
        <v>0.61</v>
      </c>
      <c r="AB117" s="138">
        <v>0.8</v>
      </c>
    </row>
    <row r="118" spans="1:28" ht="111" customHeight="1" thickBot="1" x14ac:dyDescent="0.3">
      <c r="A118" s="463"/>
      <c r="B118" s="409"/>
      <c r="C118" s="493"/>
      <c r="D118" s="409"/>
      <c r="E118" s="496"/>
      <c r="F118" s="266">
        <v>5</v>
      </c>
      <c r="G118" s="212" t="s">
        <v>977</v>
      </c>
      <c r="H118" s="215" t="s">
        <v>590</v>
      </c>
      <c r="I118" s="215" t="s">
        <v>978</v>
      </c>
      <c r="J118" s="214" t="str">
        <f t="shared" si="2"/>
        <v>Responsable del proceso Legal Administrativa/ responsable del área (financiera, contratacion, administrativo) Corrige  Expedientes cuando se detecten documentos faltantes, alterados, incompletos o mal archivados.</v>
      </c>
      <c r="K118" s="215" t="s">
        <v>403</v>
      </c>
      <c r="L118" s="216">
        <f>IFERROR(VLOOKUP($K118,'11 FORMULAS'!$B$51:$C$53,2,0),"")</f>
        <v>0.25</v>
      </c>
      <c r="M118" s="216" t="str">
        <f>IFERROR(VLOOKUP($K118,'11 FORMULAS'!$B$51:$D$53,3,0),"")</f>
        <v>Probabilidad</v>
      </c>
      <c r="N118" s="217" t="s">
        <v>415</v>
      </c>
      <c r="O118" s="218">
        <f>IFERROR(VLOOKUP($N118,'11 FORMULAS'!$B$54:$C$55,2,0),"")</f>
        <v>0.15</v>
      </c>
      <c r="P118" s="219" t="s">
        <v>405</v>
      </c>
      <c r="Q118" s="219" t="s">
        <v>585</v>
      </c>
      <c r="R118" s="219" t="s">
        <v>407</v>
      </c>
      <c r="S118" s="219" t="s">
        <v>408</v>
      </c>
      <c r="T118" s="216">
        <f t="shared" si="3"/>
        <v>0.4</v>
      </c>
      <c r="U118" s="216">
        <f>IF(U117="","",IF($K118="",U117,IF($M118='11 FORMULAS'!$D$51,U117-(U117*$T118),U117)))</f>
        <v>3.8879999999999998E-2</v>
      </c>
      <c r="V118" s="216">
        <f>IF(V117="","",IF($K118="",V117,IF($M118='11 FORMULAS'!$D$53,V117-(V117*$T118),V117)))</f>
        <v>0.4</v>
      </c>
      <c r="W118" s="409"/>
      <c r="X118" s="482"/>
      <c r="Z118" s="147" t="s">
        <v>549</v>
      </c>
      <c r="AA118" s="139">
        <v>0.81</v>
      </c>
      <c r="AB118" s="138">
        <v>1</v>
      </c>
    </row>
    <row r="119" spans="1:28" ht="97.15" customHeight="1" thickBot="1" x14ac:dyDescent="0.3">
      <c r="A119" s="464"/>
      <c r="B119" s="394"/>
      <c r="C119" s="499"/>
      <c r="D119" s="394"/>
      <c r="E119" s="497"/>
      <c r="F119" s="222">
        <v>6</v>
      </c>
      <c r="G119" s="223" t="s">
        <v>593</v>
      </c>
      <c r="H119" s="224" t="s">
        <v>879</v>
      </c>
      <c r="I119" s="224" t="s">
        <v>979</v>
      </c>
      <c r="J119" s="214" t="str">
        <f t="shared" si="2"/>
        <v>Oficina de Control Interno Verifica  De forma aleatoria la custodia, accesos, trazabilidad, respaldos y acciones correctivas aplicadas sobre expedientes físicos y digitales.</v>
      </c>
      <c r="K119" s="215" t="s">
        <v>425</v>
      </c>
      <c r="L119" s="216">
        <f>IFERROR(VLOOKUP($K119,'11 FORMULAS'!$B$51:$C$53,2,0),"")</f>
        <v>0.1</v>
      </c>
      <c r="M119" s="216" t="str">
        <f>IFERROR(VLOOKUP($K119,'11 FORMULAS'!$B$51:$D$53,3,0),"")</f>
        <v>Impacto</v>
      </c>
      <c r="N119" s="217" t="s">
        <v>415</v>
      </c>
      <c r="O119" s="218">
        <f>IFERROR(VLOOKUP($N119,'11 FORMULAS'!$B$54:$C$55,2,0),"")</f>
        <v>0.15</v>
      </c>
      <c r="P119" s="219" t="s">
        <v>405</v>
      </c>
      <c r="Q119" s="219" t="s">
        <v>722</v>
      </c>
      <c r="R119" s="219" t="s">
        <v>407</v>
      </c>
      <c r="S119" s="219" t="s">
        <v>408</v>
      </c>
      <c r="T119" s="216">
        <f t="shared" si="3"/>
        <v>0.25</v>
      </c>
      <c r="U119" s="216">
        <f>IF(U118="","",IF($K119="",U118,IF($M119='11 FORMULAS'!$D$51,U118-(U118*$T119),U118)))</f>
        <v>3.8879999999999998E-2</v>
      </c>
      <c r="V119" s="216">
        <f>IF(V118="","",IF($K119="",V118,IF($M119='11 FORMULAS'!$D$53,V118-(V118*$T119),V118)))</f>
        <v>0.30000000000000004</v>
      </c>
      <c r="W119" s="394"/>
      <c r="X119" s="483"/>
      <c r="Z119" s="221"/>
      <c r="AA119" s="221"/>
      <c r="AB119" s="221"/>
    </row>
    <row r="120" spans="1:28" ht="166.9" customHeight="1" thickBot="1" x14ac:dyDescent="0.3">
      <c r="A120" s="486" t="s">
        <v>230</v>
      </c>
      <c r="B120" s="487" t="s">
        <v>1015</v>
      </c>
      <c r="C120" s="509" t="s">
        <v>231</v>
      </c>
      <c r="D120" s="480">
        <f>+'3 PROBABIL E IMPACTO INHERENTE'!F29</f>
        <v>0.4</v>
      </c>
      <c r="E120" s="495">
        <f>+'3 PROBABIL E IMPACTO INHERENTE'!N29</f>
        <v>0.6</v>
      </c>
      <c r="F120" s="266">
        <v>1</v>
      </c>
      <c r="G120" s="212" t="s">
        <v>623</v>
      </c>
      <c r="H120" s="213" t="s">
        <v>583</v>
      </c>
      <c r="I120" s="213" t="s">
        <v>993</v>
      </c>
      <c r="J120" s="214" t="str">
        <f t="shared" si="2"/>
        <v>Responsable del proceso Extension Verifica Que cada curso, convenio, alianza, movilidad o proyecto de extensión cuente con un plan de trabajo que contenga objetivo, alcance, responsables, cronograma, recursos, población beneficiaria y resultados esperados</v>
      </c>
      <c r="K120" s="215" t="s">
        <v>403</v>
      </c>
      <c r="L120" s="216">
        <f>IFERROR(VLOOKUP($K120,'11 FORMULAS'!$B$51:$C$53,2,0),"")</f>
        <v>0.25</v>
      </c>
      <c r="M120" s="216" t="str">
        <f>IFERROR(VLOOKUP($K120,'11 FORMULAS'!$B$51:$D$53,3,0),"")</f>
        <v>Probabilidad</v>
      </c>
      <c r="N120" s="217" t="s">
        <v>415</v>
      </c>
      <c r="O120" s="218">
        <f>IFERROR(VLOOKUP($N120,'11 FORMULAS'!$B$54:$C$55,2,0),"")</f>
        <v>0.15</v>
      </c>
      <c r="P120" s="219" t="s">
        <v>405</v>
      </c>
      <c r="Q120" s="219" t="s">
        <v>585</v>
      </c>
      <c r="R120" s="219" t="s">
        <v>407</v>
      </c>
      <c r="S120" s="219" t="s">
        <v>408</v>
      </c>
      <c r="T120" s="216">
        <f t="shared" si="3"/>
        <v>0.4</v>
      </c>
      <c r="U120" s="216">
        <f>IF($D120="","",IF($K120="",$D120,IF($M120='11 FORMULAS'!$D$51,$D120-($D120*$T120),$D120)))</f>
        <v>0.24</v>
      </c>
      <c r="V120" s="216">
        <f>IF($E120="","",IF($K120="",$E120,IF($M120='11 FORMULAS'!$D$53,$E120-($E120*$T120),$E120)))</f>
        <v>0.6</v>
      </c>
      <c r="W120" s="491">
        <f>IF(U125="","",U125)</f>
        <v>5.183999999999999E-2</v>
      </c>
      <c r="X120" s="481">
        <f>IF(V125="","",V125)</f>
        <v>0.33749999999999997</v>
      </c>
      <c r="Z120" s="135" t="s">
        <v>531</v>
      </c>
      <c r="AA120" s="139">
        <v>0.01</v>
      </c>
      <c r="AB120" s="138">
        <v>0.2</v>
      </c>
    </row>
    <row r="121" spans="1:28" ht="142.15" customHeight="1" thickBot="1" x14ac:dyDescent="0.3">
      <c r="A121" s="463"/>
      <c r="B121" s="409"/>
      <c r="C121" s="493"/>
      <c r="D121" s="409"/>
      <c r="E121" s="496"/>
      <c r="F121" s="266">
        <v>2</v>
      </c>
      <c r="G121" s="212" t="s">
        <v>623</v>
      </c>
      <c r="H121" s="215" t="s">
        <v>599</v>
      </c>
      <c r="I121" s="215" t="s">
        <v>994</v>
      </c>
      <c r="J121" s="214" t="str">
        <f t="shared" si="2"/>
        <v>Responsable del proceso Extension Revisa Que las actividades de extensión cuenten con soportes previos completos, como propuesta, aprobación, agenda, listado de participantes, compromisos del tercero y responsables de ejecución.</v>
      </c>
      <c r="K121" s="215" t="s">
        <v>403</v>
      </c>
      <c r="L121" s="216">
        <f>IFERROR(VLOOKUP($K121,'11 FORMULAS'!$B$51:$C$53,2,0),"")</f>
        <v>0.25</v>
      </c>
      <c r="M121" s="216" t="str">
        <f>IFERROR(VLOOKUP($K121,'11 FORMULAS'!$B$51:$D$53,3,0),"")</f>
        <v>Probabilidad</v>
      </c>
      <c r="N121" s="217" t="s">
        <v>415</v>
      </c>
      <c r="O121" s="218">
        <f>IFERROR(VLOOKUP($N121,'11 FORMULAS'!$B$54:$C$55,2,0),"")</f>
        <v>0.15</v>
      </c>
      <c r="P121" s="219" t="s">
        <v>405</v>
      </c>
      <c r="Q121" s="219" t="s">
        <v>585</v>
      </c>
      <c r="R121" s="219" t="s">
        <v>407</v>
      </c>
      <c r="S121" s="219" t="s">
        <v>408</v>
      </c>
      <c r="T121" s="216">
        <f t="shared" si="3"/>
        <v>0.4</v>
      </c>
      <c r="U121" s="216">
        <f>IF(U120="","",IF($K121="",U120,IF($M121='11 FORMULAS'!$D$51,U120-(U120*$T121),U120)))</f>
        <v>0.14399999999999999</v>
      </c>
      <c r="V121" s="216">
        <f>IF(V120="","",IF($K121="",V120,IF($M121='11 FORMULAS'!$D$53,V120-(V120*$T121),V120)))</f>
        <v>0.6</v>
      </c>
      <c r="W121" s="409"/>
      <c r="X121" s="482"/>
      <c r="Z121" s="142" t="s">
        <v>537</v>
      </c>
      <c r="AA121" s="139">
        <v>0.21</v>
      </c>
      <c r="AB121" s="138">
        <v>0.4</v>
      </c>
    </row>
    <row r="122" spans="1:28" ht="156" customHeight="1" thickBot="1" x14ac:dyDescent="0.3">
      <c r="A122" s="463"/>
      <c r="B122" s="409"/>
      <c r="C122" s="493"/>
      <c r="D122" s="409"/>
      <c r="E122" s="496"/>
      <c r="F122" s="266">
        <v>3</v>
      </c>
      <c r="G122" s="220" t="s">
        <v>588</v>
      </c>
      <c r="H122" s="215" t="s">
        <v>995</v>
      </c>
      <c r="I122" s="215" t="s">
        <v>996</v>
      </c>
      <c r="J122" s="214" t="str">
        <f t="shared" si="2"/>
        <v>Oficina Asesora de Planeación / Segunda línea de defensa Verfica Que los programas, cursos, convenios, alianzas o movilidades estén articulados con el plan de acción institucional, metas, indicadores y líneas estratégicas de extensión.</v>
      </c>
      <c r="K122" s="215" t="s">
        <v>403</v>
      </c>
      <c r="L122" s="216">
        <f>IFERROR(VLOOKUP($K122,'11 FORMULAS'!$B$51:$C$53,2,0),"")</f>
        <v>0.25</v>
      </c>
      <c r="M122" s="216" t="str">
        <f>IFERROR(VLOOKUP($K122,'11 FORMULAS'!$B$51:$D$53,3,0),"")</f>
        <v>Probabilidad</v>
      </c>
      <c r="N122" s="217" t="s">
        <v>415</v>
      </c>
      <c r="O122" s="218">
        <f>IFERROR(VLOOKUP($N122,'11 FORMULAS'!$B$54:$C$55,2,0),"")</f>
        <v>0.15</v>
      </c>
      <c r="P122" s="219" t="s">
        <v>405</v>
      </c>
      <c r="Q122" s="219" t="s">
        <v>503</v>
      </c>
      <c r="R122" s="219" t="s">
        <v>407</v>
      </c>
      <c r="S122" s="219" t="s">
        <v>408</v>
      </c>
      <c r="T122" s="216">
        <f t="shared" si="3"/>
        <v>0.4</v>
      </c>
      <c r="U122" s="216">
        <f>IF(U121="","",IF($K122="",U121,IF($M122='11 FORMULAS'!$D$51,U121-(U121*$T122),U121)))</f>
        <v>8.6399999999999991E-2</v>
      </c>
      <c r="V122" s="216">
        <f>IF(V121="","",IF($K122="",V121,IF($M122='11 FORMULAS'!$D$53,V121-(V121*$T122),V121)))</f>
        <v>0.6</v>
      </c>
      <c r="W122" s="409"/>
      <c r="X122" s="482"/>
      <c r="Z122" s="145" t="s">
        <v>543</v>
      </c>
      <c r="AA122" s="139">
        <v>0.41</v>
      </c>
      <c r="AB122" s="138">
        <v>0.6</v>
      </c>
    </row>
    <row r="123" spans="1:28" ht="124.9" customHeight="1" thickBot="1" x14ac:dyDescent="0.3">
      <c r="A123" s="463"/>
      <c r="B123" s="409"/>
      <c r="C123" s="493"/>
      <c r="D123" s="409"/>
      <c r="E123" s="496"/>
      <c r="F123" s="266">
        <v>4</v>
      </c>
      <c r="G123" s="212" t="s">
        <v>999</v>
      </c>
      <c r="H123" s="215" t="s">
        <v>599</v>
      </c>
      <c r="I123" s="215" t="s">
        <v>998</v>
      </c>
      <c r="J123" s="214" t="str">
        <f t="shared" si="2"/>
        <v>Area de contratación Revisa Que los convenios, alianzas o acuerdos con terceros cuenten con obligaciones claras, responsables, plazos, productos, forma de seguimiento y causales de cierre o terminación.</v>
      </c>
      <c r="K123" s="215" t="s">
        <v>403</v>
      </c>
      <c r="L123" s="216">
        <f>IFERROR(VLOOKUP($K123,'11 FORMULAS'!$B$51:$C$53,2,0),"")</f>
        <v>0.25</v>
      </c>
      <c r="M123" s="216" t="str">
        <f>IFERROR(VLOOKUP($K123,'11 FORMULAS'!$B$51:$D$53,3,0),"")</f>
        <v>Probabilidad</v>
      </c>
      <c r="N123" s="217" t="s">
        <v>415</v>
      </c>
      <c r="O123" s="218">
        <f>IFERROR(VLOOKUP($N123,'11 FORMULAS'!$B$54:$C$55,2,0),"")</f>
        <v>0.15</v>
      </c>
      <c r="P123" s="219" t="s">
        <v>405</v>
      </c>
      <c r="Q123" s="219" t="s">
        <v>585</v>
      </c>
      <c r="R123" s="219" t="s">
        <v>407</v>
      </c>
      <c r="S123" s="219" t="s">
        <v>408</v>
      </c>
      <c r="T123" s="216">
        <f t="shared" si="3"/>
        <v>0.4</v>
      </c>
      <c r="U123" s="216">
        <f>IF(U122="","",IF($K123="",U122,IF($M123='11 FORMULAS'!$D$51,U122-(U122*$T123),U122)))</f>
        <v>5.183999999999999E-2</v>
      </c>
      <c r="V123" s="216">
        <f>IF(V122="","",IF($K123="",V122,IF($M123='11 FORMULAS'!$D$53,V122-(V122*$T123),V122)))</f>
        <v>0.6</v>
      </c>
      <c r="W123" s="409"/>
      <c r="X123" s="482"/>
      <c r="Z123" s="146" t="s">
        <v>546</v>
      </c>
      <c r="AA123" s="139">
        <v>0.61</v>
      </c>
      <c r="AB123" s="138">
        <v>0.8</v>
      </c>
    </row>
    <row r="124" spans="1:28" ht="175.9" customHeight="1" thickBot="1" x14ac:dyDescent="0.3">
      <c r="A124" s="463"/>
      <c r="B124" s="409"/>
      <c r="C124" s="493"/>
      <c r="D124" s="409"/>
      <c r="E124" s="496"/>
      <c r="F124" s="266">
        <v>5</v>
      </c>
      <c r="G124" s="212" t="s">
        <v>623</v>
      </c>
      <c r="H124" s="215" t="s">
        <v>887</v>
      </c>
      <c r="I124" s="215" t="s">
        <v>1000</v>
      </c>
      <c r="J124" s="214" t="str">
        <f t="shared" si="2"/>
        <v>Responsable del proceso Extension Realiza  Ajustes  cuando se identifiquen incumplimientos en cursos, convenios, alianzas, movilidades o proyectos de extensión, corrigiendo retrasos, soportes incompletos, actividades no ejecutadas o productos pendientes</v>
      </c>
      <c r="K124" s="215" t="s">
        <v>425</v>
      </c>
      <c r="L124" s="216">
        <f>IFERROR(VLOOKUP($K124,'11 FORMULAS'!$B$51:$C$53,2,0),"")</f>
        <v>0.1</v>
      </c>
      <c r="M124" s="216" t="str">
        <f>IFERROR(VLOOKUP($K124,'11 FORMULAS'!$B$51:$D$53,3,0),"")</f>
        <v>Impacto</v>
      </c>
      <c r="N124" s="217" t="s">
        <v>415</v>
      </c>
      <c r="O124" s="218">
        <f>IFERROR(VLOOKUP($N124,'11 FORMULAS'!$B$54:$C$55,2,0),"")</f>
        <v>0.15</v>
      </c>
      <c r="P124" s="219" t="s">
        <v>405</v>
      </c>
      <c r="Q124" s="219" t="s">
        <v>585</v>
      </c>
      <c r="R124" s="219" t="s">
        <v>407</v>
      </c>
      <c r="S124" s="219" t="s">
        <v>408</v>
      </c>
      <c r="T124" s="216">
        <f t="shared" si="3"/>
        <v>0.25</v>
      </c>
      <c r="U124" s="216">
        <f>IF(U123="","",IF($K124="",U123,IF($M124='11 FORMULAS'!$D$51,U123-(U123*$T124),U123)))</f>
        <v>5.183999999999999E-2</v>
      </c>
      <c r="V124" s="216">
        <f>IF(V123="","",IF($K124="",V123,IF($M124='11 FORMULAS'!$D$53,V123-(V123*$T124),V123)))</f>
        <v>0.44999999999999996</v>
      </c>
      <c r="W124" s="409"/>
      <c r="X124" s="482"/>
      <c r="Z124" s="147" t="s">
        <v>549</v>
      </c>
      <c r="AA124" s="139">
        <v>0.81</v>
      </c>
      <c r="AB124" s="138">
        <v>1</v>
      </c>
    </row>
    <row r="125" spans="1:28" ht="143.65" customHeight="1" thickBot="1" x14ac:dyDescent="0.3">
      <c r="A125" s="464"/>
      <c r="B125" s="394"/>
      <c r="C125" s="499"/>
      <c r="D125" s="394"/>
      <c r="E125" s="497"/>
      <c r="F125" s="222">
        <v>6</v>
      </c>
      <c r="G125" s="223" t="s">
        <v>593</v>
      </c>
      <c r="H125" s="224" t="s">
        <v>583</v>
      </c>
      <c r="I125" s="224" t="s">
        <v>1001</v>
      </c>
      <c r="J125" s="214" t="str">
        <f t="shared" si="2"/>
        <v>Oficina de Control Interno Verifica De  forma aleatoria programas, convenios, cursos o proyectos de extensión, revisando soportes, cumplimiento de obligaciones, cierre documental, indicadores y acciones correctivas frente a incumplimientos.</v>
      </c>
      <c r="K125" s="215" t="s">
        <v>425</v>
      </c>
      <c r="L125" s="216">
        <f>IFERROR(VLOOKUP($K125,'11 FORMULAS'!$B$51:$C$53,2,0),"")</f>
        <v>0.1</v>
      </c>
      <c r="M125" s="216" t="str">
        <f>IFERROR(VLOOKUP($K125,'11 FORMULAS'!$B$51:$D$53,3,0),"")</f>
        <v>Impacto</v>
      </c>
      <c r="N125" s="217" t="s">
        <v>415</v>
      </c>
      <c r="O125" s="218">
        <f>IFERROR(VLOOKUP($N125,'11 FORMULAS'!$B$54:$C$55,2,0),"")</f>
        <v>0.15</v>
      </c>
      <c r="P125" s="219" t="s">
        <v>405</v>
      </c>
      <c r="Q125" s="219" t="s">
        <v>722</v>
      </c>
      <c r="R125" s="219" t="s">
        <v>407</v>
      </c>
      <c r="S125" s="219" t="s">
        <v>408</v>
      </c>
      <c r="T125" s="216">
        <f t="shared" si="3"/>
        <v>0.25</v>
      </c>
      <c r="U125" s="216">
        <f>IF(U124="","",IF($K125="",U124,IF($M125='11 FORMULAS'!$D$51,U124-(U124*$T125),U124)))</f>
        <v>5.183999999999999E-2</v>
      </c>
      <c r="V125" s="216">
        <f>IF(V124="","",IF($K125="",V124,IF($M125='11 FORMULAS'!$D$53,V124-(V124*$T125),V124)))</f>
        <v>0.33749999999999997</v>
      </c>
      <c r="W125" s="394"/>
      <c r="X125" s="483"/>
      <c r="Z125" s="221"/>
      <c r="AA125" s="221"/>
      <c r="AB125" s="221"/>
    </row>
    <row r="126" spans="1:28" ht="159" customHeight="1" thickBot="1" x14ac:dyDescent="0.3">
      <c r="A126" s="486" t="s">
        <v>237</v>
      </c>
      <c r="B126" s="487" t="s">
        <v>1003</v>
      </c>
      <c r="C126" s="509" t="s">
        <v>231</v>
      </c>
      <c r="D126" s="480">
        <f>+'3 PROBABIL E IMPACTO INHERENTE'!F30</f>
        <v>0.4</v>
      </c>
      <c r="E126" s="495">
        <f>+'3 PROBABIL E IMPACTO INHERENTE'!N30</f>
        <v>0.6</v>
      </c>
      <c r="F126" s="266">
        <v>1</v>
      </c>
      <c r="G126" s="212" t="s">
        <v>623</v>
      </c>
      <c r="H126" s="213" t="s">
        <v>765</v>
      </c>
      <c r="I126" s="213" t="s">
        <v>1017</v>
      </c>
      <c r="J126" s="214" t="str">
        <f t="shared" si="2"/>
        <v>Responsable del proceso Extension Solicita Y verifica los documentos básicos del aliado, contraparte, entidad cooperante o participante externo antes de iniciar convenios, alianzas, movilidades, pagos o actividades de extensión</v>
      </c>
      <c r="K126" s="215" t="s">
        <v>403</v>
      </c>
      <c r="L126" s="216">
        <f>IFERROR(VLOOKUP($K126,'11 FORMULAS'!$B$51:$C$53,2,0),"")</f>
        <v>0.25</v>
      </c>
      <c r="M126" s="216" t="str">
        <f>IFERROR(VLOOKUP($K126,'11 FORMULAS'!$B$51:$D$53,3,0),"")</f>
        <v>Probabilidad</v>
      </c>
      <c r="N126" s="217" t="s">
        <v>415</v>
      </c>
      <c r="O126" s="218">
        <f>IFERROR(VLOOKUP($N126,'11 FORMULAS'!$B$54:$C$55,2,0),"")</f>
        <v>0.15</v>
      </c>
      <c r="P126" s="219" t="s">
        <v>405</v>
      </c>
      <c r="Q126" s="219" t="s">
        <v>585</v>
      </c>
      <c r="R126" s="219" t="s">
        <v>407</v>
      </c>
      <c r="S126" s="219" t="s">
        <v>408</v>
      </c>
      <c r="T126" s="216">
        <f t="shared" si="3"/>
        <v>0.4</v>
      </c>
      <c r="U126" s="216">
        <f>IF($D126="","",IF($K126="",$D126,IF($M126='11 FORMULAS'!$D$51,$D126-($D126*$T126),$D126)))</f>
        <v>0.24</v>
      </c>
      <c r="V126" s="216">
        <f>IF($E126="","",IF($K126="",$E126,IF($M126='11 FORMULAS'!$D$53,$E126-($E126*$T126),$E126)))</f>
        <v>0.6</v>
      </c>
      <c r="W126" s="491">
        <f>IF(U131="","",U131)</f>
        <v>5.183999999999999E-2</v>
      </c>
      <c r="X126" s="481">
        <f>IF(V131="","",V131)</f>
        <v>0.33749999999999997</v>
      </c>
      <c r="Z126" s="135" t="s">
        <v>531</v>
      </c>
      <c r="AA126" s="139">
        <v>0.01</v>
      </c>
      <c r="AB126" s="138">
        <v>0.2</v>
      </c>
    </row>
    <row r="127" spans="1:28" ht="139.9" customHeight="1" thickBot="1" x14ac:dyDescent="0.3">
      <c r="A127" s="463"/>
      <c r="B127" s="409"/>
      <c r="C127" s="493"/>
      <c r="D127" s="409"/>
      <c r="E127" s="496"/>
      <c r="F127" s="266">
        <v>2</v>
      </c>
      <c r="G127" s="212" t="s">
        <v>623</v>
      </c>
      <c r="H127" s="215" t="s">
        <v>599</v>
      </c>
      <c r="I127" s="215" t="s">
        <v>1005</v>
      </c>
      <c r="J127" s="214" t="str">
        <f t="shared" si="2"/>
        <v>Responsable del proceso Extension Revisa  la identificación de la contraparte, actividad económica, objeto de la alianza, convenio y beneficiario final cuando aplique.</v>
      </c>
      <c r="K127" s="215" t="s">
        <v>403</v>
      </c>
      <c r="L127" s="216">
        <f>IFERROR(VLOOKUP($K127,'11 FORMULAS'!$B$51:$C$53,2,0),"")</f>
        <v>0.25</v>
      </c>
      <c r="M127" s="216" t="str">
        <f>IFERROR(VLOOKUP($K127,'11 FORMULAS'!$B$51:$D$53,3,0),"")</f>
        <v>Probabilidad</v>
      </c>
      <c r="N127" s="217" t="s">
        <v>415</v>
      </c>
      <c r="O127" s="218">
        <f>IFERROR(VLOOKUP($N127,'11 FORMULAS'!$B$54:$C$55,2,0),"")</f>
        <v>0.15</v>
      </c>
      <c r="P127" s="219" t="s">
        <v>405</v>
      </c>
      <c r="Q127" s="219" t="s">
        <v>585</v>
      </c>
      <c r="R127" s="219" t="s">
        <v>407</v>
      </c>
      <c r="S127" s="219" t="s">
        <v>408</v>
      </c>
      <c r="T127" s="216">
        <f t="shared" si="3"/>
        <v>0.4</v>
      </c>
      <c r="U127" s="216">
        <f>IF(U126="","",IF($K127="",U126,IF($M127='11 FORMULAS'!$D$51,U126-(U126*$T127),U126)))</f>
        <v>0.14399999999999999</v>
      </c>
      <c r="V127" s="216">
        <f>IF(V126="","",IF($K127="",V126,IF($M127='11 FORMULAS'!$D$53,V126-(V126*$T127),V126)))</f>
        <v>0.6</v>
      </c>
      <c r="W127" s="409"/>
      <c r="X127" s="482"/>
      <c r="Z127" s="142" t="s">
        <v>537</v>
      </c>
      <c r="AA127" s="139">
        <v>0.21</v>
      </c>
      <c r="AB127" s="138">
        <v>0.4</v>
      </c>
    </row>
    <row r="128" spans="1:28" ht="188.65" customHeight="1" thickBot="1" x14ac:dyDescent="0.3">
      <c r="A128" s="463"/>
      <c r="B128" s="409"/>
      <c r="C128" s="493"/>
      <c r="D128" s="409"/>
      <c r="E128" s="496"/>
      <c r="F128" s="266">
        <v>3</v>
      </c>
      <c r="G128" s="220" t="s">
        <v>784</v>
      </c>
      <c r="H128" s="215" t="s">
        <v>583</v>
      </c>
      <c r="I128" s="215" t="s">
        <v>1018</v>
      </c>
      <c r="J128" s="214" t="str">
        <f t="shared" si="2"/>
        <v>Area contratación Verifica Mediante el formato Lista de Chequeo de Recepción de Documentos,  los documentos  necesarios para la elaboración de los contratos directos, convenios, alianzas y contratos interadministrativos</v>
      </c>
      <c r="K128" s="215" t="s">
        <v>403</v>
      </c>
      <c r="L128" s="216">
        <f>IFERROR(VLOOKUP($K128,'11 FORMULAS'!$B$51:$C$53,2,0),"")</f>
        <v>0.25</v>
      </c>
      <c r="M128" s="216" t="str">
        <f>IFERROR(VLOOKUP($K128,'11 FORMULAS'!$B$51:$D$53,3,0),"")</f>
        <v>Probabilidad</v>
      </c>
      <c r="N128" s="217" t="s">
        <v>415</v>
      </c>
      <c r="O128" s="218">
        <f>IFERROR(VLOOKUP($N128,'11 FORMULAS'!$B$54:$C$55,2,0),"")</f>
        <v>0.15</v>
      </c>
      <c r="P128" s="219" t="s">
        <v>405</v>
      </c>
      <c r="Q128" s="219" t="s">
        <v>585</v>
      </c>
      <c r="R128" s="219" t="s">
        <v>407</v>
      </c>
      <c r="S128" s="219" t="s">
        <v>408</v>
      </c>
      <c r="T128" s="216">
        <f t="shared" si="3"/>
        <v>0.4</v>
      </c>
      <c r="U128" s="216">
        <f>IF(U127="","",IF($K128="",U127,IF($M128='11 FORMULAS'!$D$51,U127-(U127*$T128),U127)))</f>
        <v>8.6399999999999991E-2</v>
      </c>
      <c r="V128" s="216">
        <f>IF(V127="","",IF($K128="",V127,IF($M128='11 FORMULAS'!$D$53,V127-(V127*$T128),V127)))</f>
        <v>0.6</v>
      </c>
      <c r="W128" s="409"/>
      <c r="X128" s="482"/>
      <c r="Z128" s="145" t="s">
        <v>543</v>
      </c>
      <c r="AA128" s="139">
        <v>0.41</v>
      </c>
      <c r="AB128" s="138">
        <v>0.6</v>
      </c>
    </row>
    <row r="129" spans="1:28" ht="180" customHeight="1" thickBot="1" x14ac:dyDescent="0.3">
      <c r="A129" s="463"/>
      <c r="B129" s="409"/>
      <c r="C129" s="493"/>
      <c r="D129" s="409"/>
      <c r="E129" s="496"/>
      <c r="F129" s="266">
        <v>4</v>
      </c>
      <c r="G129" s="220" t="s">
        <v>588</v>
      </c>
      <c r="H129" s="215" t="s">
        <v>583</v>
      </c>
      <c r="I129" s="215" t="s">
        <v>1006</v>
      </c>
      <c r="J129" s="214" t="str">
        <f t="shared" si="2"/>
        <v>Oficina Asesora de Planeación / Segunda línea de defensa Verifica Que el convenio, financiación o alianza  esté alineado con el Plan de Acción, objetivos institucionales, líneas de investigación y metas aprobadas, evitando alianzas improvisadas o sin justificación institucional</v>
      </c>
      <c r="K129" s="215" t="s">
        <v>403</v>
      </c>
      <c r="L129" s="216">
        <f>IFERROR(VLOOKUP($K129,'11 FORMULAS'!$B$51:$C$53,2,0),"")</f>
        <v>0.25</v>
      </c>
      <c r="M129" s="216" t="str">
        <f>IFERROR(VLOOKUP($K129,'11 FORMULAS'!$B$51:$D$53,3,0),"")</f>
        <v>Probabilidad</v>
      </c>
      <c r="N129" s="217" t="s">
        <v>415</v>
      </c>
      <c r="O129" s="218">
        <f>IFERROR(VLOOKUP($N129,'11 FORMULAS'!$B$54:$C$55,2,0),"")</f>
        <v>0.15</v>
      </c>
      <c r="P129" s="219" t="s">
        <v>405</v>
      </c>
      <c r="Q129" s="219" t="s">
        <v>503</v>
      </c>
      <c r="R129" s="219" t="s">
        <v>407</v>
      </c>
      <c r="S129" s="219" t="s">
        <v>408</v>
      </c>
      <c r="T129" s="216">
        <f t="shared" si="3"/>
        <v>0.4</v>
      </c>
      <c r="U129" s="216">
        <f>IF(U128="","",IF($K129="",U128,IF($M129='11 FORMULAS'!$D$51,U128-(U128*$T129),U128)))</f>
        <v>5.183999999999999E-2</v>
      </c>
      <c r="V129" s="216">
        <f>IF(V128="","",IF($K129="",V128,IF($M129='11 FORMULAS'!$D$53,V128-(V128*$T129),V128)))</f>
        <v>0.6</v>
      </c>
      <c r="W129" s="409"/>
      <c r="X129" s="482"/>
      <c r="Z129" s="146" t="s">
        <v>546</v>
      </c>
      <c r="AA129" s="139">
        <v>0.61</v>
      </c>
      <c r="AB129" s="138">
        <v>0.8</v>
      </c>
    </row>
    <row r="130" spans="1:28" ht="180" customHeight="1" thickBot="1" x14ac:dyDescent="0.3">
      <c r="A130" s="463"/>
      <c r="B130" s="409"/>
      <c r="C130" s="493"/>
      <c r="D130" s="409"/>
      <c r="E130" s="496"/>
      <c r="F130" s="266">
        <v>5</v>
      </c>
      <c r="G130" s="220" t="s">
        <v>785</v>
      </c>
      <c r="H130" s="215" t="s">
        <v>959</v>
      </c>
      <c r="I130" s="215" t="s">
        <v>1019</v>
      </c>
      <c r="J130" s="214" t="str">
        <f t="shared" si="2"/>
        <v>Area financiera Suspende Y correge el trámite cuando se evidencien pagos, aportes o recursos provenientes de cuentas no autorizadas, inconsistentes con el convenio o alianza o sin soporte suficiente, solicitando aclaraciones y dejando constancia de la decisión adoptada</v>
      </c>
      <c r="K130" s="215" t="s">
        <v>425</v>
      </c>
      <c r="L130" s="216">
        <f>IFERROR(VLOOKUP($K130,'11 FORMULAS'!$B$51:$C$53,2,0),"")</f>
        <v>0.1</v>
      </c>
      <c r="M130" s="216" t="str">
        <f>IFERROR(VLOOKUP($K130,'11 FORMULAS'!$B$51:$D$53,3,0),"")</f>
        <v>Impacto</v>
      </c>
      <c r="N130" s="217" t="s">
        <v>415</v>
      </c>
      <c r="O130" s="218">
        <f>IFERROR(VLOOKUP($N130,'11 FORMULAS'!$B$54:$C$55,2,0),"")</f>
        <v>0.15</v>
      </c>
      <c r="P130" s="219" t="s">
        <v>405</v>
      </c>
      <c r="Q130" s="219" t="s">
        <v>585</v>
      </c>
      <c r="R130" s="219" t="s">
        <v>407</v>
      </c>
      <c r="S130" s="219" t="s">
        <v>408</v>
      </c>
      <c r="T130" s="216">
        <f t="shared" si="3"/>
        <v>0.25</v>
      </c>
      <c r="U130" s="216">
        <f>IF(U129="","",IF($K130="",U129,IF($M130='11 FORMULAS'!$D$51,U129-(U129*$T130),U129)))</f>
        <v>5.183999999999999E-2</v>
      </c>
      <c r="V130" s="216">
        <f>IF(V129="","",IF($K130="",V129,IF($M130='11 FORMULAS'!$D$53,V129-(V129*$T130),V129)))</f>
        <v>0.44999999999999996</v>
      </c>
      <c r="W130" s="409"/>
      <c r="X130" s="482"/>
      <c r="Z130" s="147" t="s">
        <v>549</v>
      </c>
      <c r="AA130" s="139">
        <v>0.81</v>
      </c>
      <c r="AB130" s="138">
        <v>1</v>
      </c>
    </row>
    <row r="131" spans="1:28" ht="171.6" customHeight="1" thickBot="1" x14ac:dyDescent="0.3">
      <c r="A131" s="464"/>
      <c r="B131" s="394"/>
      <c r="C131" s="499"/>
      <c r="D131" s="394"/>
      <c r="E131" s="497"/>
      <c r="F131" s="222">
        <v>6</v>
      </c>
      <c r="G131" s="223" t="s">
        <v>593</v>
      </c>
      <c r="H131" s="224" t="s">
        <v>599</v>
      </c>
      <c r="I131" s="224" t="s">
        <v>1007</v>
      </c>
      <c r="J131" s="214" t="str">
        <f t="shared" si="2"/>
        <v>Oficina de Control Interno Revisa Aleatoriamente convenios, alianzas, movilidades o actividades de extensión para verificar debida diligencia, soportes, origen de recursos, consultas realizadas y acciones correctivas frente a señales de alerta LA/FT/FP.</v>
      </c>
      <c r="K131" s="215" t="s">
        <v>425</v>
      </c>
      <c r="L131" s="216">
        <f>IFERROR(VLOOKUP($K131,'11 FORMULAS'!$B$51:$C$53,2,0),"")</f>
        <v>0.1</v>
      </c>
      <c r="M131" s="216" t="str">
        <f>IFERROR(VLOOKUP($K131,'11 FORMULAS'!$B$51:$D$53,3,0),"")</f>
        <v>Impacto</v>
      </c>
      <c r="N131" s="217" t="s">
        <v>415</v>
      </c>
      <c r="O131" s="218">
        <f>IFERROR(VLOOKUP($N131,'11 FORMULAS'!$B$54:$C$55,2,0),"")</f>
        <v>0.15</v>
      </c>
      <c r="P131" s="219" t="s">
        <v>405</v>
      </c>
      <c r="Q131" s="219" t="s">
        <v>722</v>
      </c>
      <c r="R131" s="219" t="s">
        <v>407</v>
      </c>
      <c r="S131" s="219" t="s">
        <v>408</v>
      </c>
      <c r="T131" s="216">
        <f t="shared" si="3"/>
        <v>0.25</v>
      </c>
      <c r="U131" s="216">
        <f>IF(U130="","",IF($K131="",U130,IF($M131='11 FORMULAS'!$D$51,U130-(U130*$T131),U130)))</f>
        <v>5.183999999999999E-2</v>
      </c>
      <c r="V131" s="216">
        <f>IF(V130="","",IF($K131="",V130,IF($M131='11 FORMULAS'!$D$53,V130-(V130*$T131),V130)))</f>
        <v>0.33749999999999997</v>
      </c>
      <c r="W131" s="394"/>
      <c r="X131" s="483"/>
      <c r="Z131" s="221"/>
      <c r="AA131" s="221"/>
      <c r="AB131" s="221"/>
    </row>
    <row r="132" spans="1:28" ht="111" customHeight="1" thickBot="1" x14ac:dyDescent="0.3">
      <c r="A132" s="484" t="s">
        <v>241</v>
      </c>
      <c r="B132" s="487" t="s">
        <v>1023</v>
      </c>
      <c r="C132" s="509" t="s">
        <v>231</v>
      </c>
      <c r="D132" s="488">
        <f>+'3 PROBABIL E IMPACTO INHERENTE'!F31</f>
        <v>0.4</v>
      </c>
      <c r="E132" s="488">
        <f>+'3 PROBABIL E IMPACTO INHERENTE'!N31</f>
        <v>0.6</v>
      </c>
      <c r="F132" s="266">
        <v>1</v>
      </c>
      <c r="G132" s="212" t="s">
        <v>623</v>
      </c>
      <c r="H132" s="213" t="s">
        <v>583</v>
      </c>
      <c r="I132" s="213" t="s">
        <v>1009</v>
      </c>
      <c r="J132" s="214" t="str">
        <f t="shared" si="2"/>
        <v>Responsable del proceso Extension Verifica Que cada convenio, alianza, curso, movilidad o proyecto cuente con plan de trabajo, presupuesto, cronograma, responsables, productos esperados y soportes mínimos antes de iniciar ejecución</v>
      </c>
      <c r="K132" s="215" t="s">
        <v>403</v>
      </c>
      <c r="L132" s="216">
        <f>IFERROR(VLOOKUP($K132,'11 FORMULAS'!$B$51:$C$53,2,0),"")</f>
        <v>0.25</v>
      </c>
      <c r="M132" s="216" t="str">
        <f>IFERROR(VLOOKUP($K132,'11 FORMULAS'!$B$51:$D$53,3,0),"")</f>
        <v>Probabilidad</v>
      </c>
      <c r="N132" s="217" t="s">
        <v>415</v>
      </c>
      <c r="O132" s="218">
        <f>IFERROR(VLOOKUP($N132,'11 FORMULAS'!$B$54:$C$55,2,0),"")</f>
        <v>0.15</v>
      </c>
      <c r="P132" s="219" t="s">
        <v>405</v>
      </c>
      <c r="Q132" s="219" t="s">
        <v>585</v>
      </c>
      <c r="R132" s="219" t="s">
        <v>407</v>
      </c>
      <c r="S132" s="219" t="s">
        <v>408</v>
      </c>
      <c r="T132" s="216">
        <f t="shared" si="3"/>
        <v>0.4</v>
      </c>
      <c r="U132" s="216">
        <f>IF($D132="","",IF($K132="",$D132,IF($M132='11 FORMULAS'!$D$51,$D132-($D132*$T132),$D132)))</f>
        <v>0.24</v>
      </c>
      <c r="V132" s="216">
        <f>IF($E132="","",IF($K132="",$E132,IF($M132='11 FORMULAS'!$D$53,$E132-($E132*$T132),$E132)))</f>
        <v>0.6</v>
      </c>
      <c r="W132" s="491">
        <f>IF(U137="","",U137)</f>
        <v>5.183999999999999E-2</v>
      </c>
      <c r="X132" s="481">
        <f>IF(V137="","",V137)</f>
        <v>0.29249999999999998</v>
      </c>
      <c r="Z132" s="135" t="s">
        <v>531</v>
      </c>
      <c r="AA132" s="139">
        <v>0.01</v>
      </c>
      <c r="AB132" s="138">
        <v>0.2</v>
      </c>
    </row>
    <row r="133" spans="1:28" ht="123.6" customHeight="1" thickBot="1" x14ac:dyDescent="0.3">
      <c r="A133" s="463"/>
      <c r="B133" s="409"/>
      <c r="C133" s="493"/>
      <c r="D133" s="409"/>
      <c r="E133" s="409"/>
      <c r="F133" s="266">
        <v>2</v>
      </c>
      <c r="G133" s="212" t="s">
        <v>997</v>
      </c>
      <c r="H133" s="215" t="s">
        <v>599</v>
      </c>
      <c r="I133" s="215" t="s">
        <v>1024</v>
      </c>
      <c r="J133" s="214" t="str">
        <f t="shared" si="2"/>
        <v>Area de contratación  Revisa Que los distintos servicios de extensión, convenios o alianzas incluyan obligaciones claras, productos, fechas de entrega, responsables, soportes exigidos y condiciones para autorizar pagos o desembolsos.</v>
      </c>
      <c r="K133" s="215" t="s">
        <v>403</v>
      </c>
      <c r="L133" s="216">
        <f>IFERROR(VLOOKUP($K133,'11 FORMULAS'!$B$51:$C$53,2,0),"")</f>
        <v>0.25</v>
      </c>
      <c r="M133" s="216" t="str">
        <f>IFERROR(VLOOKUP($K133,'11 FORMULAS'!$B$51:$D$53,3,0),"")</f>
        <v>Probabilidad</v>
      </c>
      <c r="N133" s="217" t="s">
        <v>415</v>
      </c>
      <c r="O133" s="218">
        <f>IFERROR(VLOOKUP($N133,'11 FORMULAS'!$B$54:$C$55,2,0),"")</f>
        <v>0.15</v>
      </c>
      <c r="P133" s="219" t="s">
        <v>405</v>
      </c>
      <c r="Q133" s="219" t="s">
        <v>585</v>
      </c>
      <c r="R133" s="219" t="s">
        <v>407</v>
      </c>
      <c r="S133" s="219" t="s">
        <v>408</v>
      </c>
      <c r="T133" s="216">
        <f t="shared" si="3"/>
        <v>0.4</v>
      </c>
      <c r="U133" s="216">
        <f>IF(U132="","",IF($K133="",U132,IF($M133='11 FORMULAS'!$D$51,U132-(U132*$T133),U132)))</f>
        <v>0.14399999999999999</v>
      </c>
      <c r="V133" s="216">
        <f>IF(V132="","",IF($K133="",V132,IF($M133='11 FORMULAS'!$D$53,V132-(V132*$T133),V132)))</f>
        <v>0.6</v>
      </c>
      <c r="W133" s="409"/>
      <c r="X133" s="482"/>
      <c r="Z133" s="142" t="s">
        <v>537</v>
      </c>
      <c r="AA133" s="139">
        <v>0.21</v>
      </c>
      <c r="AB133" s="138">
        <v>0.4</v>
      </c>
    </row>
    <row r="134" spans="1:28" ht="158.65" customHeight="1" thickBot="1" x14ac:dyDescent="0.3">
      <c r="A134" s="463"/>
      <c r="B134" s="409"/>
      <c r="C134" s="493"/>
      <c r="D134" s="409"/>
      <c r="E134" s="409"/>
      <c r="F134" s="266">
        <v>3</v>
      </c>
      <c r="G134" s="220" t="s">
        <v>588</v>
      </c>
      <c r="H134" s="215" t="s">
        <v>832</v>
      </c>
      <c r="I134" s="215" t="s">
        <v>1010</v>
      </c>
      <c r="J134" s="214" t="str">
        <f t="shared" si="2"/>
        <v>Oficina Asesora de Planeación / Segunda línea de defensa Valida Que el proyecto, convenio o alianza de extensión esté articulado con el plan de acción, metas, indicadores y resultados esperados antes de comprometer recursos</v>
      </c>
      <c r="K134" s="215" t="s">
        <v>403</v>
      </c>
      <c r="L134" s="216">
        <f>IFERROR(VLOOKUP($K134,'11 FORMULAS'!$B$51:$C$53,2,0),"")</f>
        <v>0.25</v>
      </c>
      <c r="M134" s="216" t="str">
        <f>IFERROR(VLOOKUP($K134,'11 FORMULAS'!$B$51:$D$53,3,0),"")</f>
        <v>Probabilidad</v>
      </c>
      <c r="N134" s="217" t="s">
        <v>415</v>
      </c>
      <c r="O134" s="218">
        <f>IFERROR(VLOOKUP($N134,'11 FORMULAS'!$B$54:$C$55,2,0),"")</f>
        <v>0.15</v>
      </c>
      <c r="P134" s="219" t="s">
        <v>405</v>
      </c>
      <c r="Q134" s="219" t="s">
        <v>503</v>
      </c>
      <c r="R134" s="219" t="s">
        <v>407</v>
      </c>
      <c r="S134" s="219" t="s">
        <v>408</v>
      </c>
      <c r="T134" s="216">
        <f t="shared" si="3"/>
        <v>0.4</v>
      </c>
      <c r="U134" s="216">
        <f>IF(U133="","",IF($K134="",U133,IF($M134='11 FORMULAS'!$D$51,U133-(U133*$T134),U133)))</f>
        <v>8.6399999999999991E-2</v>
      </c>
      <c r="V134" s="216">
        <f>IF(V133="","",IF($K134="",V133,IF($M134='11 FORMULAS'!$D$53,V133-(V133*$T134),V133)))</f>
        <v>0.6</v>
      </c>
      <c r="W134" s="409"/>
      <c r="X134" s="482"/>
      <c r="Z134" s="145" t="s">
        <v>543</v>
      </c>
      <c r="AA134" s="139">
        <v>0.41</v>
      </c>
      <c r="AB134" s="138">
        <v>0.6</v>
      </c>
    </row>
    <row r="135" spans="1:28" ht="121.15" customHeight="1" thickBot="1" x14ac:dyDescent="0.3">
      <c r="A135" s="463"/>
      <c r="B135" s="409"/>
      <c r="C135" s="493"/>
      <c r="D135" s="409"/>
      <c r="E135" s="409"/>
      <c r="F135" s="266">
        <v>4</v>
      </c>
      <c r="G135" s="220" t="s">
        <v>785</v>
      </c>
      <c r="H135" s="215" t="s">
        <v>583</v>
      </c>
      <c r="I135" s="215" t="s">
        <v>1011</v>
      </c>
      <c r="J135" s="214" t="str">
        <f t="shared" si="2"/>
        <v>Area financiera Verifica Que todo pago, gasto o desembolso cuente con disponibilidad presupuestal, soporte contable y autorización conforme al convenio, alianza o proyecto aprobado.</v>
      </c>
      <c r="K135" s="215" t="s">
        <v>403</v>
      </c>
      <c r="L135" s="216">
        <f>IFERROR(VLOOKUP($K135,'11 FORMULAS'!$B$51:$C$53,2,0),"")</f>
        <v>0.25</v>
      </c>
      <c r="M135" s="216" t="str">
        <f>IFERROR(VLOOKUP($K135,'11 FORMULAS'!$B$51:$D$53,3,0),"")</f>
        <v>Probabilidad</v>
      </c>
      <c r="N135" s="217" t="s">
        <v>415</v>
      </c>
      <c r="O135" s="218">
        <f>IFERROR(VLOOKUP($N135,'11 FORMULAS'!$B$54:$C$55,2,0),"")</f>
        <v>0.15</v>
      </c>
      <c r="P135" s="219" t="s">
        <v>405</v>
      </c>
      <c r="Q135" s="219" t="s">
        <v>585</v>
      </c>
      <c r="R135" s="219" t="s">
        <v>407</v>
      </c>
      <c r="S135" s="219" t="s">
        <v>408</v>
      </c>
      <c r="T135" s="216">
        <f t="shared" si="3"/>
        <v>0.4</v>
      </c>
      <c r="U135" s="216">
        <f>IF(U134="","",IF($K135="",U134,IF($M135='11 FORMULAS'!$D$51,U134-(U134*$T135),U134)))</f>
        <v>5.183999999999999E-2</v>
      </c>
      <c r="V135" s="216">
        <f>IF(V134="","",IF($K135="",V134,IF($M135='11 FORMULAS'!$D$53,V134-(V134*$T135),V134)))</f>
        <v>0.6</v>
      </c>
      <c r="W135" s="409"/>
      <c r="X135" s="482"/>
      <c r="Z135" s="146" t="s">
        <v>546</v>
      </c>
      <c r="AA135" s="139">
        <v>0.61</v>
      </c>
      <c r="AB135" s="138">
        <v>0.8</v>
      </c>
    </row>
    <row r="136" spans="1:28" ht="160.15" customHeight="1" thickBot="1" x14ac:dyDescent="0.3">
      <c r="A136" s="463"/>
      <c r="B136" s="409"/>
      <c r="C136" s="493"/>
      <c r="D136" s="409"/>
      <c r="E136" s="409"/>
      <c r="F136" s="266">
        <v>5</v>
      </c>
      <c r="G136" s="212" t="s">
        <v>1013</v>
      </c>
      <c r="H136" s="215" t="s">
        <v>959</v>
      </c>
      <c r="I136" s="215" t="s">
        <v>1012</v>
      </c>
      <c r="J136" s="214" t="str">
        <f t="shared" si="2"/>
        <v>Responsable del proceso Extension / área financiera Suspende La autorización de pagos, gastos o desembolsos cuando no se evidencie cumplimiento de actividades, productos, soportes de ejecución o informes de cierre, dejando constancia de la novedad y solicitando los ajustes necesarios antes de continuar con la ejecución de recursos</v>
      </c>
      <c r="K136" s="215" t="s">
        <v>425</v>
      </c>
      <c r="L136" s="216">
        <f>IFERROR(VLOOKUP($K136,'11 FORMULAS'!$B$51:$C$53,2,0),"")</f>
        <v>0.1</v>
      </c>
      <c r="M136" s="216" t="str">
        <f>IFERROR(VLOOKUP($K136,'11 FORMULAS'!$B$51:$D$53,3,0),"")</f>
        <v>Impacto</v>
      </c>
      <c r="N136" s="217" t="s">
        <v>415</v>
      </c>
      <c r="O136" s="218">
        <f>IFERROR(VLOOKUP($N136,'11 FORMULAS'!$B$54:$C$55,2,0),"")</f>
        <v>0.15</v>
      </c>
      <c r="P136" s="219" t="s">
        <v>405</v>
      </c>
      <c r="Q136" s="219" t="s">
        <v>585</v>
      </c>
      <c r="R136" s="219" t="s">
        <v>407</v>
      </c>
      <c r="S136" s="219" t="s">
        <v>408</v>
      </c>
      <c r="T136" s="216">
        <f t="shared" si="3"/>
        <v>0.25</v>
      </c>
      <c r="U136" s="216">
        <f>IF(U135="","",IF($K136="",U135,IF($M136='11 FORMULAS'!$D$51,U135-(U135*$T136),U135)))</f>
        <v>5.183999999999999E-2</v>
      </c>
      <c r="V136" s="216">
        <f>IF(V135="","",IF($K136="",V135,IF($M136='11 FORMULAS'!$D$53,V135-(V135*$T136),V135)))</f>
        <v>0.44999999999999996</v>
      </c>
      <c r="W136" s="409"/>
      <c r="X136" s="482"/>
      <c r="Z136" s="147" t="s">
        <v>549</v>
      </c>
      <c r="AA136" s="139">
        <v>0.81</v>
      </c>
      <c r="AB136" s="138">
        <v>1</v>
      </c>
    </row>
    <row r="137" spans="1:28" ht="121.9" customHeight="1" thickBot="1" x14ac:dyDescent="0.3">
      <c r="A137" s="485"/>
      <c r="B137" s="394"/>
      <c r="C137" s="499"/>
      <c r="D137" s="489"/>
      <c r="E137" s="489"/>
      <c r="F137" s="222">
        <v>6</v>
      </c>
      <c r="G137" s="223" t="s">
        <v>593</v>
      </c>
      <c r="H137" s="224" t="s">
        <v>599</v>
      </c>
      <c r="I137" s="224" t="s">
        <v>1014</v>
      </c>
      <c r="J137" s="214" t="str">
        <f t="shared" si="2"/>
        <v>Oficina de Control Interno Revisa De forma aleatoria proyectos, convenios o alianzas de extensión para verificar soportes, ejecución financiera, cumplimiento de productos e informes de cierre.</v>
      </c>
      <c r="K137" s="215" t="s">
        <v>425</v>
      </c>
      <c r="L137" s="216">
        <f>IFERROR(VLOOKUP($K137,'11 FORMULAS'!$B$51:$C$53,2,0),"")</f>
        <v>0.1</v>
      </c>
      <c r="M137" s="216" t="str">
        <f>IFERROR(VLOOKUP($K137,'11 FORMULAS'!$B$51:$D$53,3,0),"")</f>
        <v>Impacto</v>
      </c>
      <c r="N137" s="217" t="s">
        <v>404</v>
      </c>
      <c r="O137" s="218">
        <f>IFERROR(VLOOKUP($N137,'11 FORMULAS'!$B$54:$C$55,2,0),"")</f>
        <v>0.25</v>
      </c>
      <c r="P137" s="219" t="s">
        <v>405</v>
      </c>
      <c r="Q137" s="219" t="s">
        <v>722</v>
      </c>
      <c r="R137" s="219" t="s">
        <v>407</v>
      </c>
      <c r="S137" s="219" t="s">
        <v>408</v>
      </c>
      <c r="T137" s="216">
        <f t="shared" si="3"/>
        <v>0.35</v>
      </c>
      <c r="U137" s="216">
        <f>IF(U136="","",IF($K137="",U136,IF($M137='11 FORMULAS'!$D$51,U136-(U136*$T137),U136)))</f>
        <v>5.183999999999999E-2</v>
      </c>
      <c r="V137" s="216">
        <f>IF(V136="","",IF($K137="",V136,IF($M137='11 FORMULAS'!$D$53,V136-(V136*$T137),V136)))</f>
        <v>0.29249999999999998</v>
      </c>
      <c r="W137" s="394"/>
      <c r="X137" s="483"/>
      <c r="Z137" s="221"/>
      <c r="AA137" s="221"/>
      <c r="AB137" s="221"/>
    </row>
    <row r="138" spans="1:28" ht="111" customHeight="1" thickBot="1" x14ac:dyDescent="0.3">
      <c r="A138" s="484" t="s">
        <v>245</v>
      </c>
      <c r="B138" s="487" t="s">
        <v>250</v>
      </c>
      <c r="C138" s="510" t="s">
        <v>246</v>
      </c>
      <c r="D138" s="488">
        <f>+'3 PROBABIL E IMPACTO INHERENTE'!F32</f>
        <v>0.4</v>
      </c>
      <c r="E138" s="488">
        <f>+'3 PROBABIL E IMPACTO INHERENTE'!N32</f>
        <v>0.6</v>
      </c>
      <c r="F138" s="266">
        <v>1</v>
      </c>
      <c r="G138" s="212" t="s">
        <v>624</v>
      </c>
      <c r="H138" s="213" t="s">
        <v>583</v>
      </c>
      <c r="I138" s="213" t="s">
        <v>584</v>
      </c>
      <c r="J138" s="214" t="str">
        <f t="shared" si="2"/>
        <v>Responsable del proceso Internacionalización-Bilinguismo Verifica mensualmente el cumplimiento del plan de acción, indicadores, cronograma, procedimientos y evidencias del proceso.</v>
      </c>
      <c r="K138" s="215" t="s">
        <v>403</v>
      </c>
      <c r="L138" s="216">
        <f>IFERROR(VLOOKUP($K138,'11 FORMULAS'!$B$51:$C$53,2,0),"")</f>
        <v>0.25</v>
      </c>
      <c r="M138" s="216" t="str">
        <f>IFERROR(VLOOKUP($K138,'11 FORMULAS'!$B$51:$D$53,3,0),"")</f>
        <v>Probabilidad</v>
      </c>
      <c r="N138" s="217" t="s">
        <v>415</v>
      </c>
      <c r="O138" s="218">
        <f>IFERROR(VLOOKUP($N138,'11 FORMULAS'!$B$54:$C$55,2,0),"")</f>
        <v>0.15</v>
      </c>
      <c r="P138" s="219" t="s">
        <v>405</v>
      </c>
      <c r="Q138" s="219" t="s">
        <v>585</v>
      </c>
      <c r="R138" s="219" t="s">
        <v>407</v>
      </c>
      <c r="S138" s="219" t="s">
        <v>408</v>
      </c>
      <c r="T138" s="216">
        <f t="shared" si="3"/>
        <v>0.4</v>
      </c>
      <c r="U138" s="216">
        <f>IF($D138="","",IF($K138="",$D138,IF($M138='11 FORMULAS'!$D$51,$D138-($D138*$T138),$D138)))</f>
        <v>0.24</v>
      </c>
      <c r="V138" s="216">
        <f>IF($E138="","",IF($K138="",$E138,IF($M138='11 FORMULAS'!$D$53,$E138-($E138*$T138),$E138)))</f>
        <v>0.6</v>
      </c>
      <c r="W138" s="491">
        <f>IF(U143="","",U143)</f>
        <v>4.3199999999999995E-2</v>
      </c>
      <c r="X138" s="481">
        <f>IF(V143="","",V143)</f>
        <v>0.25350000000000006</v>
      </c>
      <c r="Z138" s="135" t="s">
        <v>531</v>
      </c>
      <c r="AA138" s="139">
        <v>0.01</v>
      </c>
      <c r="AB138" s="138">
        <v>0.2</v>
      </c>
    </row>
    <row r="139" spans="1:28" ht="124.9" customHeight="1" thickBot="1" x14ac:dyDescent="0.3">
      <c r="A139" s="463"/>
      <c r="B139" s="409"/>
      <c r="C139" s="493"/>
      <c r="D139" s="409"/>
      <c r="E139" s="409"/>
      <c r="F139" s="266">
        <v>2</v>
      </c>
      <c r="G139" s="212" t="s">
        <v>624</v>
      </c>
      <c r="H139" s="215" t="s">
        <v>586</v>
      </c>
      <c r="I139" s="215" t="s">
        <v>587</v>
      </c>
      <c r="J139" s="214" t="str">
        <f t="shared" si="2"/>
        <v>Responsable del proceso Internacionalización-Bilinguismo Actualiza los procedimientos, formatos, responsables y puntos de control cuando se identifiquen cambios normativos u operativos.</v>
      </c>
      <c r="K139" s="215" t="s">
        <v>403</v>
      </c>
      <c r="L139" s="216">
        <f>IFERROR(VLOOKUP($K139,'11 FORMULAS'!$B$51:$C$53,2,0),"")</f>
        <v>0.25</v>
      </c>
      <c r="M139" s="216" t="str">
        <f>IFERROR(VLOOKUP($K139,'11 FORMULAS'!$B$51:$D$53,3,0),"")</f>
        <v>Probabilidad</v>
      </c>
      <c r="N139" s="217" t="s">
        <v>415</v>
      </c>
      <c r="O139" s="218">
        <f>IFERROR(VLOOKUP($N139,'11 FORMULAS'!$B$54:$C$55,2,0),"")</f>
        <v>0.15</v>
      </c>
      <c r="P139" s="219" t="s">
        <v>405</v>
      </c>
      <c r="Q139" s="219" t="s">
        <v>585</v>
      </c>
      <c r="R139" s="219" t="s">
        <v>407</v>
      </c>
      <c r="S139" s="219" t="s">
        <v>408</v>
      </c>
      <c r="T139" s="216">
        <f t="shared" si="3"/>
        <v>0.4</v>
      </c>
      <c r="U139" s="216">
        <f>IF(U138="","",IF($K139="",U138,IF($M139='11 FORMULAS'!$D$51,U138-(U138*$T139),U138)))</f>
        <v>0.14399999999999999</v>
      </c>
      <c r="V139" s="216">
        <f>IF(V138="","",IF($K139="",V138,IF($M139='11 FORMULAS'!$D$53,V138-(V138*$T139),V138)))</f>
        <v>0.6</v>
      </c>
      <c r="W139" s="409"/>
      <c r="X139" s="482"/>
      <c r="Z139" s="142" t="s">
        <v>537</v>
      </c>
      <c r="AA139" s="139">
        <v>0.21</v>
      </c>
      <c r="AB139" s="138">
        <v>0.4</v>
      </c>
    </row>
    <row r="140" spans="1:28" ht="111" customHeight="1" thickBot="1" x14ac:dyDescent="0.3">
      <c r="A140" s="463"/>
      <c r="B140" s="409"/>
      <c r="C140" s="493"/>
      <c r="D140" s="409"/>
      <c r="E140" s="409"/>
      <c r="F140" s="266">
        <v>3</v>
      </c>
      <c r="G140" s="220" t="s">
        <v>588</v>
      </c>
      <c r="H140" s="215" t="s">
        <v>589</v>
      </c>
      <c r="I140" s="215" t="s">
        <v>620</v>
      </c>
      <c r="J140" s="214" t="str">
        <f t="shared" ref="J140:J203" si="4">CONCATENATE(G140," ",H140," ",I140)</f>
        <v>Oficina Asesora de Planeación / Segunda línea de defensa Monitorea el avance de metas, indicadores, riesgos y acciones de mejora del proceso, dejando evidencia en matriz de seguimiento.</v>
      </c>
      <c r="K140" s="215" t="s">
        <v>403</v>
      </c>
      <c r="L140" s="216">
        <f>IFERROR(VLOOKUP($K140,'11 FORMULAS'!$B$51:$C$53,2,0),"")</f>
        <v>0.25</v>
      </c>
      <c r="M140" s="216" t="str">
        <f>IFERROR(VLOOKUP($K140,'11 FORMULAS'!$B$51:$D$53,3,0),"")</f>
        <v>Probabilidad</v>
      </c>
      <c r="N140" s="217" t="s">
        <v>415</v>
      </c>
      <c r="O140" s="218">
        <f>IFERROR(VLOOKUP($N140,'11 FORMULAS'!$B$54:$C$55,2,0),"")</f>
        <v>0.15</v>
      </c>
      <c r="P140" s="219" t="s">
        <v>405</v>
      </c>
      <c r="Q140" s="219" t="s">
        <v>585</v>
      </c>
      <c r="R140" s="219" t="s">
        <v>407</v>
      </c>
      <c r="S140" s="219" t="s">
        <v>408</v>
      </c>
      <c r="T140" s="216">
        <f t="shared" ref="T140:T203" si="5">IF(OR($L140="",$O140=""),"",IFERROR($L140+$O140,""))</f>
        <v>0.4</v>
      </c>
      <c r="U140" s="216">
        <f>IF(U139="","",IF($K140="",U139,IF($M140='11 FORMULAS'!$D$51,U139-(U139*$T140),U139)))</f>
        <v>8.6399999999999991E-2</v>
      </c>
      <c r="V140" s="216">
        <f>IF(V139="","",IF($K140="",V139,IF($M140='11 FORMULAS'!$D$53,V139-(V139*$T140),V139)))</f>
        <v>0.6</v>
      </c>
      <c r="W140" s="409"/>
      <c r="X140" s="482"/>
      <c r="Z140" s="145" t="s">
        <v>543</v>
      </c>
      <c r="AA140" s="139">
        <v>0.41</v>
      </c>
      <c r="AB140" s="138">
        <v>0.6</v>
      </c>
    </row>
    <row r="141" spans="1:28" ht="133.15" customHeight="1" thickBot="1" x14ac:dyDescent="0.3">
      <c r="A141" s="463"/>
      <c r="B141" s="409"/>
      <c r="C141" s="493"/>
      <c r="D141" s="409"/>
      <c r="E141" s="409"/>
      <c r="F141" s="266">
        <v>4</v>
      </c>
      <c r="G141" s="212" t="s">
        <v>624</v>
      </c>
      <c r="H141" s="215" t="s">
        <v>590</v>
      </c>
      <c r="I141" s="215" t="s">
        <v>591</v>
      </c>
      <c r="J141" s="214" t="str">
        <f t="shared" si="4"/>
        <v>Responsable del proceso Internacionalización-Bilinguismo Corrige de forma inmediata desviaciones de ejecución, reprocesos, incumplimientos o falta de soportes, con responsable y fecha de cierre.</v>
      </c>
      <c r="K141" s="215" t="s">
        <v>425</v>
      </c>
      <c r="L141" s="216">
        <f>IFERROR(VLOOKUP($K141,'11 FORMULAS'!$B$51:$C$53,2,0),"")</f>
        <v>0.1</v>
      </c>
      <c r="M141" s="216" t="str">
        <f>IFERROR(VLOOKUP($K141,'11 FORMULAS'!$B$51:$D$53,3,0),"")</f>
        <v>Impacto</v>
      </c>
      <c r="N141" s="217" t="s">
        <v>404</v>
      </c>
      <c r="O141" s="218">
        <f>IFERROR(VLOOKUP($N141,'11 FORMULAS'!$B$54:$C$55,2,0),"")</f>
        <v>0.25</v>
      </c>
      <c r="P141" s="219" t="s">
        <v>405</v>
      </c>
      <c r="Q141" s="219" t="s">
        <v>585</v>
      </c>
      <c r="R141" s="219" t="s">
        <v>407</v>
      </c>
      <c r="S141" s="219" t="s">
        <v>408</v>
      </c>
      <c r="T141" s="216">
        <f t="shared" si="5"/>
        <v>0.35</v>
      </c>
      <c r="U141" s="216">
        <f>IF(U140="","",IF($K141="",U140,IF($M141='11 FORMULAS'!$D$51,U140-(U140*$T141),U140)))</f>
        <v>8.6399999999999991E-2</v>
      </c>
      <c r="V141" s="216">
        <f>IF(V140="","",IF($K141="",V140,IF($M141='11 FORMULAS'!$D$53,V140-(V140*$T141),V140)))</f>
        <v>0.39</v>
      </c>
      <c r="W141" s="409"/>
      <c r="X141" s="482"/>
      <c r="Z141" s="146" t="s">
        <v>546</v>
      </c>
      <c r="AA141" s="139">
        <v>0.61</v>
      </c>
      <c r="AB141" s="138">
        <v>0.8</v>
      </c>
    </row>
    <row r="142" spans="1:28" ht="111" customHeight="1" thickBot="1" x14ac:dyDescent="0.3">
      <c r="A142" s="463"/>
      <c r="B142" s="409"/>
      <c r="C142" s="493"/>
      <c r="D142" s="409"/>
      <c r="E142" s="409"/>
      <c r="F142" s="266">
        <v>5</v>
      </c>
      <c r="G142" s="220" t="s">
        <v>588</v>
      </c>
      <c r="H142" s="215" t="s">
        <v>583</v>
      </c>
      <c r="I142" s="215" t="s">
        <v>611</v>
      </c>
      <c r="J142" s="214" t="str">
        <f t="shared" si="4"/>
        <v>Oficina Asesora de Planeación / Segunda línea de defensa Verifica  la calidad de evidencias, cumplimiento de controles y coherencia del reporte del líder del proceso.</v>
      </c>
      <c r="K142" s="215" t="s">
        <v>403</v>
      </c>
      <c r="L142" s="216">
        <f>IFERROR(VLOOKUP($K142,'11 FORMULAS'!$B$51:$C$53,2,0),"")</f>
        <v>0.25</v>
      </c>
      <c r="M142" s="216" t="str">
        <f>IFERROR(VLOOKUP($K142,'11 FORMULAS'!$B$51:$D$53,3,0),"")</f>
        <v>Probabilidad</v>
      </c>
      <c r="N142" s="217" t="s">
        <v>404</v>
      </c>
      <c r="O142" s="218">
        <f>IFERROR(VLOOKUP($N142,'11 FORMULAS'!$B$54:$C$55,2,0),"")</f>
        <v>0.25</v>
      </c>
      <c r="P142" s="219" t="s">
        <v>405</v>
      </c>
      <c r="Q142" s="219" t="s">
        <v>504</v>
      </c>
      <c r="R142" s="219" t="s">
        <v>407</v>
      </c>
      <c r="S142" s="219" t="s">
        <v>408</v>
      </c>
      <c r="T142" s="216">
        <f t="shared" si="5"/>
        <v>0.5</v>
      </c>
      <c r="U142" s="216">
        <f>IF(U141="","",IF($K142="",U141,IF($M142='11 FORMULAS'!$D$51,U141-(U141*$T142),U141)))</f>
        <v>4.3199999999999995E-2</v>
      </c>
      <c r="V142" s="216">
        <f>IF(V141="","",IF($K142="",V141,IF($M142='11 FORMULAS'!$D$53,V141-(V141*$T142),V141)))</f>
        <v>0.39</v>
      </c>
      <c r="W142" s="409"/>
      <c r="X142" s="482"/>
      <c r="Z142" s="147" t="s">
        <v>549</v>
      </c>
      <c r="AA142" s="139">
        <v>0.81</v>
      </c>
      <c r="AB142" s="138">
        <v>1</v>
      </c>
    </row>
    <row r="143" spans="1:28" ht="119.65" customHeight="1" thickBot="1" x14ac:dyDescent="0.3">
      <c r="A143" s="485"/>
      <c r="B143" s="394"/>
      <c r="C143" s="493"/>
      <c r="D143" s="489"/>
      <c r="E143" s="489"/>
      <c r="F143" s="222">
        <v>6</v>
      </c>
      <c r="G143" s="223" t="s">
        <v>593</v>
      </c>
      <c r="H143" s="224" t="s">
        <v>594</v>
      </c>
      <c r="I143" s="224" t="s">
        <v>595</v>
      </c>
      <c r="J143" s="214" t="str">
        <f t="shared" si="4"/>
        <v>Oficina de Control Interno Evalúa mediante seguimiento independiente la efectividad del control y formula recomendaciones o acciones correctivas institucionales.</v>
      </c>
      <c r="K143" s="215" t="s">
        <v>425</v>
      </c>
      <c r="L143" s="216">
        <f>IFERROR(VLOOKUP($K143,'11 FORMULAS'!$B$51:$C$53,2,0),"")</f>
        <v>0.1</v>
      </c>
      <c r="M143" s="216" t="str">
        <f>IFERROR(VLOOKUP($K143,'11 FORMULAS'!$B$51:$D$53,3,0),"")</f>
        <v>Impacto</v>
      </c>
      <c r="N143" s="217" t="s">
        <v>404</v>
      </c>
      <c r="O143" s="218">
        <f>IFERROR(VLOOKUP($N143,'11 FORMULAS'!$B$54:$C$55,2,0),"")</f>
        <v>0.25</v>
      </c>
      <c r="P143" s="219" t="s">
        <v>405</v>
      </c>
      <c r="Q143" s="219" t="s">
        <v>722</v>
      </c>
      <c r="R143" s="219" t="s">
        <v>407</v>
      </c>
      <c r="S143" s="219" t="s">
        <v>408</v>
      </c>
      <c r="T143" s="216">
        <f t="shared" si="5"/>
        <v>0.35</v>
      </c>
      <c r="U143" s="216">
        <f>IF(U142="","",IF($K143="",U142,IF($M143='11 FORMULAS'!$D$51,U142-(U142*$T143),U142)))</f>
        <v>4.3199999999999995E-2</v>
      </c>
      <c r="V143" s="216">
        <f>IF(V142="","",IF($K143="",V142,IF($M143='11 FORMULAS'!$D$53,V142-(V142*$T143),V142)))</f>
        <v>0.25350000000000006</v>
      </c>
      <c r="W143" s="394"/>
      <c r="X143" s="483"/>
      <c r="Z143" s="221"/>
      <c r="AA143" s="221"/>
      <c r="AB143" s="221"/>
    </row>
    <row r="144" spans="1:28" ht="111" customHeight="1" thickBot="1" x14ac:dyDescent="0.3">
      <c r="A144" s="484" t="s">
        <v>252</v>
      </c>
      <c r="B144" s="487" t="s">
        <v>256</v>
      </c>
      <c r="C144" s="498" t="s">
        <v>246</v>
      </c>
      <c r="D144" s="488">
        <f>+'3 PROBABIL E IMPACTO INHERENTE'!F33</f>
        <v>0.4</v>
      </c>
      <c r="E144" s="488">
        <f>+'3 PROBABIL E IMPACTO INHERENTE'!N33</f>
        <v>0.4</v>
      </c>
      <c r="F144" s="266">
        <v>1</v>
      </c>
      <c r="G144" s="212" t="s">
        <v>624</v>
      </c>
      <c r="H144" s="213" t="s">
        <v>583</v>
      </c>
      <c r="I144" s="213" t="s">
        <v>625</v>
      </c>
      <c r="J144" s="214" t="str">
        <f t="shared" si="4"/>
        <v>Responsable del proceso Internacionalización-Bilinguismo Verifica el cumplimiento del plan de acción, indicadores, cronograma, procedimientos y evidencias del proceso.</v>
      </c>
      <c r="K144" s="215" t="s">
        <v>403</v>
      </c>
      <c r="L144" s="216">
        <f>IFERROR(VLOOKUP($K144,'11 FORMULAS'!$B$51:$C$53,2,0),"")</f>
        <v>0.25</v>
      </c>
      <c r="M144" s="216" t="str">
        <f>IFERROR(VLOOKUP($K144,'11 FORMULAS'!$B$51:$D$53,3,0),"")</f>
        <v>Probabilidad</v>
      </c>
      <c r="N144" s="217" t="s">
        <v>404</v>
      </c>
      <c r="O144" s="218">
        <f>IFERROR(VLOOKUP($N144,'11 FORMULAS'!$B$54:$C$55,2,0),"")</f>
        <v>0.25</v>
      </c>
      <c r="P144" s="219" t="s">
        <v>405</v>
      </c>
      <c r="Q144" s="219" t="s">
        <v>585</v>
      </c>
      <c r="R144" s="219" t="s">
        <v>407</v>
      </c>
      <c r="S144" s="219" t="s">
        <v>408</v>
      </c>
      <c r="T144" s="216">
        <f t="shared" si="5"/>
        <v>0.5</v>
      </c>
      <c r="U144" s="216">
        <f>IF($D144="","",IF($K144="",$D144,IF($M144='11 FORMULAS'!$D$51,$D144-($D144*$T144),$D144)))</f>
        <v>0.2</v>
      </c>
      <c r="V144" s="216">
        <f>IF($E144="","",IF($K144="",$E144,IF($M144='11 FORMULAS'!$D$53,$E144-($E144*$T144),$E144)))</f>
        <v>0.4</v>
      </c>
      <c r="W144" s="491">
        <f>IF(U149="","",U149)</f>
        <v>2.5000000000000001E-2</v>
      </c>
      <c r="X144" s="481">
        <f>IF(V149="","",V149)</f>
        <v>0.16900000000000001</v>
      </c>
      <c r="Z144" s="135" t="s">
        <v>531</v>
      </c>
      <c r="AA144" s="139">
        <v>0.01</v>
      </c>
      <c r="AB144" s="138">
        <v>0.2</v>
      </c>
    </row>
    <row r="145" spans="1:28" ht="111" customHeight="1" thickBot="1" x14ac:dyDescent="0.3">
      <c r="A145" s="463"/>
      <c r="B145" s="409"/>
      <c r="C145" s="493"/>
      <c r="D145" s="409"/>
      <c r="E145" s="409"/>
      <c r="F145" s="266">
        <v>2</v>
      </c>
      <c r="G145" s="212" t="s">
        <v>624</v>
      </c>
      <c r="H145" s="215" t="s">
        <v>586</v>
      </c>
      <c r="I145" s="215" t="s">
        <v>587</v>
      </c>
      <c r="J145" s="214" t="str">
        <f t="shared" si="4"/>
        <v>Responsable del proceso Internacionalización-Bilinguismo Actualiza los procedimientos, formatos, responsables y puntos de control cuando se identifiquen cambios normativos u operativos.</v>
      </c>
      <c r="K145" s="215" t="s">
        <v>403</v>
      </c>
      <c r="L145" s="216">
        <f>IFERROR(VLOOKUP($K145,'11 FORMULAS'!$B$51:$C$53,2,0),"")</f>
        <v>0.25</v>
      </c>
      <c r="M145" s="216" t="str">
        <f>IFERROR(VLOOKUP($K145,'11 FORMULAS'!$B$51:$D$53,3,0),"")</f>
        <v>Probabilidad</v>
      </c>
      <c r="N145" s="217" t="s">
        <v>404</v>
      </c>
      <c r="O145" s="218">
        <f>IFERROR(VLOOKUP($N145,'11 FORMULAS'!$B$54:$C$55,2,0),"")</f>
        <v>0.25</v>
      </c>
      <c r="P145" s="219" t="s">
        <v>405</v>
      </c>
      <c r="Q145" s="219" t="s">
        <v>585</v>
      </c>
      <c r="R145" s="219" t="s">
        <v>407</v>
      </c>
      <c r="S145" s="219" t="s">
        <v>408</v>
      </c>
      <c r="T145" s="216">
        <f t="shared" si="5"/>
        <v>0.5</v>
      </c>
      <c r="U145" s="216">
        <f>IF(U144="","",IF($K145="",U144,IF($M145='11 FORMULAS'!$D$51,U144-(U144*$T145),U144)))</f>
        <v>0.1</v>
      </c>
      <c r="V145" s="216">
        <f>IF(V144="","",IF($K145="",V144,IF($M145='11 FORMULAS'!$D$53,V144-(V144*$T145),V144)))</f>
        <v>0.4</v>
      </c>
      <c r="W145" s="409"/>
      <c r="X145" s="482"/>
      <c r="Z145" s="142" t="s">
        <v>537</v>
      </c>
      <c r="AA145" s="139">
        <v>0.21</v>
      </c>
      <c r="AB145" s="138">
        <v>0.4</v>
      </c>
    </row>
    <row r="146" spans="1:28" ht="111" customHeight="1" thickBot="1" x14ac:dyDescent="0.3">
      <c r="A146" s="463"/>
      <c r="B146" s="409"/>
      <c r="C146" s="493"/>
      <c r="D146" s="409"/>
      <c r="E146" s="409"/>
      <c r="F146" s="266">
        <v>3</v>
      </c>
      <c r="G146" s="220" t="s">
        <v>588</v>
      </c>
      <c r="H146" s="215" t="s">
        <v>589</v>
      </c>
      <c r="I146" s="215" t="s">
        <v>620</v>
      </c>
      <c r="J146" s="214" t="str">
        <f t="shared" si="4"/>
        <v>Oficina Asesora de Planeación / Segunda línea de defensa Monitorea el avance de metas, indicadores, riesgos y acciones de mejora del proceso, dejando evidencia en matriz de seguimiento.</v>
      </c>
      <c r="K146" s="215" t="s">
        <v>403</v>
      </c>
      <c r="L146" s="216">
        <f>IFERROR(VLOOKUP($K146,'11 FORMULAS'!$B$51:$C$53,2,0),"")</f>
        <v>0.25</v>
      </c>
      <c r="M146" s="216" t="str">
        <f>IFERROR(VLOOKUP($K146,'11 FORMULAS'!$B$51:$D$53,3,0),"")</f>
        <v>Probabilidad</v>
      </c>
      <c r="N146" s="217" t="s">
        <v>404</v>
      </c>
      <c r="O146" s="218">
        <f>IFERROR(VLOOKUP($N146,'11 FORMULAS'!$B$54:$C$55,2,0),"")</f>
        <v>0.25</v>
      </c>
      <c r="P146" s="219" t="s">
        <v>405</v>
      </c>
      <c r="Q146" s="219" t="s">
        <v>585</v>
      </c>
      <c r="R146" s="219" t="s">
        <v>407</v>
      </c>
      <c r="S146" s="219" t="s">
        <v>408</v>
      </c>
      <c r="T146" s="216">
        <f t="shared" si="5"/>
        <v>0.5</v>
      </c>
      <c r="U146" s="216">
        <f>IF(U145="","",IF($K146="",U145,IF($M146='11 FORMULAS'!$D$51,U145-(U145*$T146),U145)))</f>
        <v>0.05</v>
      </c>
      <c r="V146" s="216">
        <f>IF(V145="","",IF($K146="",V145,IF($M146='11 FORMULAS'!$D$53,V145-(V145*$T146),V145)))</f>
        <v>0.4</v>
      </c>
      <c r="W146" s="409"/>
      <c r="X146" s="482"/>
      <c r="Z146" s="145" t="s">
        <v>543</v>
      </c>
      <c r="AA146" s="139">
        <v>0.41</v>
      </c>
      <c r="AB146" s="138">
        <v>0.6</v>
      </c>
    </row>
    <row r="147" spans="1:28" ht="111" customHeight="1" thickBot="1" x14ac:dyDescent="0.3">
      <c r="A147" s="463"/>
      <c r="B147" s="409"/>
      <c r="C147" s="493"/>
      <c r="D147" s="409"/>
      <c r="E147" s="409"/>
      <c r="F147" s="266">
        <v>4</v>
      </c>
      <c r="G147" s="212" t="s">
        <v>624</v>
      </c>
      <c r="H147" s="215" t="s">
        <v>590</v>
      </c>
      <c r="I147" s="215" t="s">
        <v>591</v>
      </c>
      <c r="J147" s="214" t="str">
        <f t="shared" si="4"/>
        <v>Responsable del proceso Internacionalización-Bilinguismo Corrige de forma inmediata desviaciones de ejecución, reprocesos, incumplimientos o falta de soportes, con responsable y fecha de cierre.</v>
      </c>
      <c r="K147" s="215" t="s">
        <v>425</v>
      </c>
      <c r="L147" s="216">
        <f>IFERROR(VLOOKUP($K147,'11 FORMULAS'!$B$51:$C$53,2,0),"")</f>
        <v>0.1</v>
      </c>
      <c r="M147" s="216" t="str">
        <f>IFERROR(VLOOKUP($K147,'11 FORMULAS'!$B$51:$D$53,3,0),"")</f>
        <v>Impacto</v>
      </c>
      <c r="N147" s="217" t="s">
        <v>404</v>
      </c>
      <c r="O147" s="218">
        <f>IFERROR(VLOOKUP($N147,'11 FORMULAS'!$B$54:$C$55,2,0),"")</f>
        <v>0.25</v>
      </c>
      <c r="P147" s="219" t="s">
        <v>405</v>
      </c>
      <c r="Q147" s="219" t="s">
        <v>585</v>
      </c>
      <c r="R147" s="219" t="s">
        <v>407</v>
      </c>
      <c r="S147" s="219" t="s">
        <v>408</v>
      </c>
      <c r="T147" s="216">
        <f t="shared" si="5"/>
        <v>0.35</v>
      </c>
      <c r="U147" s="216">
        <f>IF(U146="","",IF($K147="",U146,IF($M147='11 FORMULAS'!$D$51,U146-(U146*$T147),U146)))</f>
        <v>0.05</v>
      </c>
      <c r="V147" s="216">
        <f>IF(V146="","",IF($K147="",V146,IF($M147='11 FORMULAS'!$D$53,V146-(V146*$T147),V146)))</f>
        <v>0.26</v>
      </c>
      <c r="W147" s="409"/>
      <c r="X147" s="482"/>
      <c r="Z147" s="146" t="s">
        <v>546</v>
      </c>
      <c r="AA147" s="139">
        <v>0.61</v>
      </c>
      <c r="AB147" s="138">
        <v>0.8</v>
      </c>
    </row>
    <row r="148" spans="1:28" ht="111" customHeight="1" thickBot="1" x14ac:dyDescent="0.3">
      <c r="A148" s="463"/>
      <c r="B148" s="409"/>
      <c r="C148" s="493"/>
      <c r="D148" s="409"/>
      <c r="E148" s="409"/>
      <c r="F148" s="266">
        <v>5</v>
      </c>
      <c r="G148" s="220" t="s">
        <v>588</v>
      </c>
      <c r="H148" s="215" t="s">
        <v>583</v>
      </c>
      <c r="I148" s="215" t="s">
        <v>611</v>
      </c>
      <c r="J148" s="214" t="str">
        <f t="shared" si="4"/>
        <v>Oficina Asesora de Planeación / Segunda línea de defensa Verifica  la calidad de evidencias, cumplimiento de controles y coherencia del reporte del líder del proceso.</v>
      </c>
      <c r="K148" s="215" t="s">
        <v>403</v>
      </c>
      <c r="L148" s="216">
        <f>IFERROR(VLOOKUP($K148,'11 FORMULAS'!$B$51:$C$53,2,0),"")</f>
        <v>0.25</v>
      </c>
      <c r="M148" s="216" t="str">
        <f>IFERROR(VLOOKUP($K148,'11 FORMULAS'!$B$51:$D$53,3,0),"")</f>
        <v>Probabilidad</v>
      </c>
      <c r="N148" s="217" t="s">
        <v>404</v>
      </c>
      <c r="O148" s="218">
        <f>IFERROR(VLOOKUP($N148,'11 FORMULAS'!$B$54:$C$55,2,0),"")</f>
        <v>0.25</v>
      </c>
      <c r="P148" s="219" t="s">
        <v>405</v>
      </c>
      <c r="Q148" s="219" t="s">
        <v>504</v>
      </c>
      <c r="R148" s="219" t="s">
        <v>418</v>
      </c>
      <c r="S148" s="219" t="s">
        <v>408</v>
      </c>
      <c r="T148" s="216">
        <f t="shared" si="5"/>
        <v>0.5</v>
      </c>
      <c r="U148" s="216">
        <f>IF(U147="","",IF($K148="",U147,IF($M148='11 FORMULAS'!$D$51,U147-(U147*$T148),U147)))</f>
        <v>2.5000000000000001E-2</v>
      </c>
      <c r="V148" s="216">
        <f>IF(V147="","",IF($K148="",V147,IF($M148='11 FORMULAS'!$D$53,V147-(V147*$T148),V147)))</f>
        <v>0.26</v>
      </c>
      <c r="W148" s="409"/>
      <c r="X148" s="482"/>
      <c r="Z148" s="147" t="s">
        <v>549</v>
      </c>
      <c r="AA148" s="139">
        <v>0.81</v>
      </c>
      <c r="AB148" s="138">
        <v>1</v>
      </c>
    </row>
    <row r="149" spans="1:28" ht="97.15" customHeight="1" thickBot="1" x14ac:dyDescent="0.3">
      <c r="A149" s="485"/>
      <c r="B149" s="394"/>
      <c r="C149" s="499"/>
      <c r="D149" s="489"/>
      <c r="E149" s="489"/>
      <c r="F149" s="222">
        <v>6</v>
      </c>
      <c r="G149" s="223" t="s">
        <v>593</v>
      </c>
      <c r="H149" s="224" t="s">
        <v>594</v>
      </c>
      <c r="I149" s="224" t="s">
        <v>595</v>
      </c>
      <c r="J149" s="214" t="str">
        <f t="shared" si="4"/>
        <v>Oficina de Control Interno Evalúa mediante seguimiento independiente la efectividad del control y formula recomendaciones o acciones correctivas institucionales.</v>
      </c>
      <c r="K149" s="215" t="s">
        <v>425</v>
      </c>
      <c r="L149" s="216">
        <f>IFERROR(VLOOKUP($K149,'11 FORMULAS'!$B$51:$C$53,2,0),"")</f>
        <v>0.1</v>
      </c>
      <c r="M149" s="216" t="str">
        <f>IFERROR(VLOOKUP($K149,'11 FORMULAS'!$B$51:$D$53,3,0),"")</f>
        <v>Impacto</v>
      </c>
      <c r="N149" s="217" t="s">
        <v>404</v>
      </c>
      <c r="O149" s="218">
        <f>IFERROR(VLOOKUP($N149,'11 FORMULAS'!$B$54:$C$55,2,0),"")</f>
        <v>0.25</v>
      </c>
      <c r="P149" s="219" t="s">
        <v>405</v>
      </c>
      <c r="Q149" s="219" t="s">
        <v>722</v>
      </c>
      <c r="R149" s="219" t="s">
        <v>418</v>
      </c>
      <c r="S149" s="219" t="s">
        <v>408</v>
      </c>
      <c r="T149" s="216">
        <f t="shared" si="5"/>
        <v>0.35</v>
      </c>
      <c r="U149" s="216">
        <f>IF(U148="","",IF($K149="",U148,IF($M149='11 FORMULAS'!$D$51,U148-(U148*$T149),U148)))</f>
        <v>2.5000000000000001E-2</v>
      </c>
      <c r="V149" s="216">
        <f>IF(V148="","",IF($K149="",V148,IF($M149='11 FORMULAS'!$D$53,V148-(V148*$T149),V148)))</f>
        <v>0.16900000000000001</v>
      </c>
      <c r="W149" s="394"/>
      <c r="X149" s="483"/>
      <c r="Z149" s="221"/>
      <c r="AA149" s="221"/>
      <c r="AB149" s="221"/>
    </row>
    <row r="150" spans="1:28" ht="152.65" customHeight="1" thickBot="1" x14ac:dyDescent="0.3">
      <c r="A150" s="484" t="s">
        <v>258</v>
      </c>
      <c r="B150" s="487" t="s">
        <v>263</v>
      </c>
      <c r="C150" s="498" t="s">
        <v>259</v>
      </c>
      <c r="D150" s="488">
        <f>+'3 PROBABIL E IMPACTO INHERENTE'!F34</f>
        <v>0.4</v>
      </c>
      <c r="E150" s="488">
        <f>+'3 PROBABIL E IMPACTO INHERENTE'!N34</f>
        <v>0.4</v>
      </c>
      <c r="F150" s="266">
        <v>1</v>
      </c>
      <c r="G150" s="212" t="s">
        <v>626</v>
      </c>
      <c r="H150" s="213" t="s">
        <v>583</v>
      </c>
      <c r="I150" s="213" t="s">
        <v>778</v>
      </c>
      <c r="J150" s="214" t="str">
        <f t="shared" si="4"/>
        <v>Responsable del proceso Investigacion Verifica Que cada proyecto de investigación cuente con ficha o formato de formulación aprobado, incluyendo objetivo, actividades, cronograma, productos esperados, responsables y fechas de entrega.</v>
      </c>
      <c r="K150" s="215" t="s">
        <v>403</v>
      </c>
      <c r="L150" s="216">
        <f>IFERROR(VLOOKUP($K150,'11 FORMULAS'!$B$51:$C$53,2,0),"")</f>
        <v>0.25</v>
      </c>
      <c r="M150" s="216" t="str">
        <f>IFERROR(VLOOKUP($K150,'11 FORMULAS'!$B$51:$D$53,3,0),"")</f>
        <v>Probabilidad</v>
      </c>
      <c r="N150" s="217" t="s">
        <v>415</v>
      </c>
      <c r="O150" s="218">
        <f>IFERROR(VLOOKUP($N150,'11 FORMULAS'!$B$54:$C$55,2,0),"")</f>
        <v>0.15</v>
      </c>
      <c r="P150" s="219" t="s">
        <v>405</v>
      </c>
      <c r="Q150" s="219" t="s">
        <v>787</v>
      </c>
      <c r="R150" s="219" t="s">
        <v>407</v>
      </c>
      <c r="S150" s="219" t="s">
        <v>408</v>
      </c>
      <c r="T150" s="216">
        <f t="shared" si="5"/>
        <v>0.4</v>
      </c>
      <c r="U150" s="216">
        <f>IF($D150="","",IF($K150="",$D150,IF($M150='11 FORMULAS'!$D$51,$D150-($D150*$T150),$D150)))</f>
        <v>0.24</v>
      </c>
      <c r="V150" s="216">
        <f>IF($E150="","",IF($K150="",$E150,IF($M150='11 FORMULAS'!$D$53,$E150-($E150*$T150),$E150)))</f>
        <v>0.4</v>
      </c>
      <c r="W150" s="491">
        <f>IF(U155="","",U155)</f>
        <v>5.183999999999999E-2</v>
      </c>
      <c r="X150" s="481">
        <f>IF(V155="","",V155)</f>
        <v>0.22500000000000003</v>
      </c>
      <c r="Z150" s="135" t="s">
        <v>531</v>
      </c>
      <c r="AA150" s="139">
        <v>0.01</v>
      </c>
      <c r="AB150" s="138">
        <v>0.2</v>
      </c>
    </row>
    <row r="151" spans="1:28" ht="155.65" customHeight="1" thickBot="1" x14ac:dyDescent="0.3">
      <c r="A151" s="463"/>
      <c r="B151" s="409"/>
      <c r="C151" s="493"/>
      <c r="D151" s="409"/>
      <c r="E151" s="409"/>
      <c r="F151" s="266">
        <v>2</v>
      </c>
      <c r="G151" s="212" t="s">
        <v>626</v>
      </c>
      <c r="H151" s="215" t="s">
        <v>599</v>
      </c>
      <c r="I151" s="215" t="s">
        <v>779</v>
      </c>
      <c r="J151" s="214" t="str">
        <f t="shared" si="4"/>
        <v>Responsable del proceso Investigacion Revisa Técnicamente las propuestas, convocatorias o actividades investigativas antes de su ejecución, validando pertinencia, viabilidad, recursos requeridos y productos esperados.</v>
      </c>
      <c r="K151" s="215" t="s">
        <v>403</v>
      </c>
      <c r="L151" s="216">
        <f>IFERROR(VLOOKUP($K151,'11 FORMULAS'!$B$51:$C$53,2,0),"")</f>
        <v>0.25</v>
      </c>
      <c r="M151" s="216" t="str">
        <f>IFERROR(VLOOKUP($K151,'11 FORMULAS'!$B$51:$D$53,3,0),"")</f>
        <v>Probabilidad</v>
      </c>
      <c r="N151" s="217" t="s">
        <v>415</v>
      </c>
      <c r="O151" s="218">
        <f>IFERROR(VLOOKUP($N151,'11 FORMULAS'!$B$54:$C$55,2,0),"")</f>
        <v>0.15</v>
      </c>
      <c r="P151" s="219" t="s">
        <v>405</v>
      </c>
      <c r="Q151" s="219" t="s">
        <v>787</v>
      </c>
      <c r="R151" s="219" t="s">
        <v>407</v>
      </c>
      <c r="S151" s="219" t="s">
        <v>408</v>
      </c>
      <c r="T151" s="216">
        <f t="shared" si="5"/>
        <v>0.4</v>
      </c>
      <c r="U151" s="216">
        <f>IF(U150="","",IF($K151="",U150,IF($M151='11 FORMULAS'!$D$51,U150-(U150*$T151),U150)))</f>
        <v>0.14399999999999999</v>
      </c>
      <c r="V151" s="216">
        <f>IF(V150="","",IF($K151="",V150,IF($M151='11 FORMULAS'!$D$53,V150-(V150*$T151),V150)))</f>
        <v>0.4</v>
      </c>
      <c r="W151" s="409"/>
      <c r="X151" s="482"/>
      <c r="Z151" s="142" t="s">
        <v>537</v>
      </c>
      <c r="AA151" s="139">
        <v>0.21</v>
      </c>
      <c r="AB151" s="138">
        <v>0.4</v>
      </c>
    </row>
    <row r="152" spans="1:28" ht="111" customHeight="1" thickBot="1" x14ac:dyDescent="0.3">
      <c r="A152" s="463"/>
      <c r="B152" s="409"/>
      <c r="C152" s="493"/>
      <c r="D152" s="409"/>
      <c r="E152" s="409"/>
      <c r="F152" s="266">
        <v>3</v>
      </c>
      <c r="G152" s="212" t="s">
        <v>626</v>
      </c>
      <c r="H152" s="215" t="s">
        <v>780</v>
      </c>
      <c r="I152" s="215" t="s">
        <v>781</v>
      </c>
      <c r="J152" s="214" t="str">
        <f t="shared" si="4"/>
        <v>Responsable del proceso Investigacion Realiza Seguimiento periódico al avance de los proyectos, verificando cumplimiento de actividades, productos, informes y fechas establecidas en el cronograma.</v>
      </c>
      <c r="K152" s="215" t="s">
        <v>403</v>
      </c>
      <c r="L152" s="216">
        <f>IFERROR(VLOOKUP($K152,'11 FORMULAS'!$B$51:$C$53,2,0),"")</f>
        <v>0.25</v>
      </c>
      <c r="M152" s="216" t="str">
        <f>IFERROR(VLOOKUP($K152,'11 FORMULAS'!$B$51:$D$53,3,0),"")</f>
        <v>Probabilidad</v>
      </c>
      <c r="N152" s="217" t="s">
        <v>415</v>
      </c>
      <c r="O152" s="218">
        <f>IFERROR(VLOOKUP($N152,'11 FORMULAS'!$B$54:$C$55,2,0),"")</f>
        <v>0.15</v>
      </c>
      <c r="P152" s="219" t="s">
        <v>405</v>
      </c>
      <c r="Q152" s="219" t="s">
        <v>787</v>
      </c>
      <c r="R152" s="219" t="s">
        <v>407</v>
      </c>
      <c r="S152" s="219" t="s">
        <v>408</v>
      </c>
      <c r="T152" s="216">
        <f t="shared" si="5"/>
        <v>0.4</v>
      </c>
      <c r="U152" s="216">
        <f>IF(U151="","",IF($K152="",U151,IF($M152='11 FORMULAS'!$D$51,U151-(U151*$T152),U151)))</f>
        <v>8.6399999999999991E-2</v>
      </c>
      <c r="V152" s="216">
        <f>IF(V151="","",IF($K152="",V151,IF($M152='11 FORMULAS'!$D$53,V151-(V151*$T152),V151)))</f>
        <v>0.4</v>
      </c>
      <c r="W152" s="409"/>
      <c r="X152" s="482"/>
      <c r="Z152" s="145" t="s">
        <v>543</v>
      </c>
      <c r="AA152" s="139">
        <v>0.41</v>
      </c>
      <c r="AB152" s="138">
        <v>0.6</v>
      </c>
    </row>
    <row r="153" spans="1:28" ht="111" customHeight="1" thickBot="1" x14ac:dyDescent="0.3">
      <c r="A153" s="463"/>
      <c r="B153" s="409"/>
      <c r="C153" s="493"/>
      <c r="D153" s="409"/>
      <c r="E153" s="409"/>
      <c r="F153" s="266">
        <v>4</v>
      </c>
      <c r="G153" s="212" t="s">
        <v>626</v>
      </c>
      <c r="H153" s="215" t="s">
        <v>590</v>
      </c>
      <c r="I153" s="215" t="s">
        <v>788</v>
      </c>
      <c r="J153" s="214" t="str">
        <f t="shared" si="4"/>
        <v xml:space="preserve">Responsable del proceso Investigacion Corrige de forma inmediata a través de actas, acuersos y prórrogas para la correcta ejecución del proyecto </v>
      </c>
      <c r="K153" s="215" t="s">
        <v>425</v>
      </c>
      <c r="L153" s="216">
        <f>IFERROR(VLOOKUP($K153,'11 FORMULAS'!$B$51:$C$53,2,0),"")</f>
        <v>0.1</v>
      </c>
      <c r="M153" s="216" t="str">
        <f>IFERROR(VLOOKUP($K153,'11 FORMULAS'!$B$51:$D$53,3,0),"")</f>
        <v>Impacto</v>
      </c>
      <c r="N153" s="217" t="s">
        <v>415</v>
      </c>
      <c r="O153" s="218">
        <f>IFERROR(VLOOKUP($N153,'11 FORMULAS'!$B$54:$C$55,2,0),"")</f>
        <v>0.15</v>
      </c>
      <c r="P153" s="219" t="s">
        <v>405</v>
      </c>
      <c r="Q153" s="219" t="s">
        <v>787</v>
      </c>
      <c r="R153" s="219" t="s">
        <v>407</v>
      </c>
      <c r="S153" s="219" t="s">
        <v>408</v>
      </c>
      <c r="T153" s="216">
        <f t="shared" si="5"/>
        <v>0.25</v>
      </c>
      <c r="U153" s="216">
        <f>IF(U152="","",IF($K153="",U152,IF($M153='11 FORMULAS'!$D$51,U152-(U152*$T153),U152)))</f>
        <v>8.6399999999999991E-2</v>
      </c>
      <c r="V153" s="216">
        <f>IF(V152="","",IF($K153="",V152,IF($M153='11 FORMULAS'!$D$53,V152-(V152*$T153),V152)))</f>
        <v>0.30000000000000004</v>
      </c>
      <c r="W153" s="409"/>
      <c r="X153" s="482"/>
      <c r="Z153" s="146" t="s">
        <v>546</v>
      </c>
      <c r="AA153" s="139">
        <v>0.61</v>
      </c>
      <c r="AB153" s="138">
        <v>0.8</v>
      </c>
    </row>
    <row r="154" spans="1:28" ht="111" customHeight="1" thickBot="1" x14ac:dyDescent="0.3">
      <c r="A154" s="463"/>
      <c r="B154" s="409"/>
      <c r="C154" s="493"/>
      <c r="D154" s="409"/>
      <c r="E154" s="409"/>
      <c r="F154" s="266">
        <v>5</v>
      </c>
      <c r="G154" s="220" t="s">
        <v>588</v>
      </c>
      <c r="H154" s="215" t="s">
        <v>583</v>
      </c>
      <c r="I154" s="215" t="s">
        <v>782</v>
      </c>
      <c r="J154" s="214" t="str">
        <f t="shared" si="4"/>
        <v>Oficina Asesora de Planeación / Segunda línea de defensa Verifica Que los proyectos de investigación estén articulados con el Plan de Acción Institucional, indicadores, metas del proceso y disponibilidad de recursos</v>
      </c>
      <c r="K154" s="215" t="s">
        <v>403</v>
      </c>
      <c r="L154" s="216">
        <f>IFERROR(VLOOKUP($K154,'11 FORMULAS'!$B$51:$C$53,2,0),"")</f>
        <v>0.25</v>
      </c>
      <c r="M154" s="216" t="str">
        <f>IFERROR(VLOOKUP($K154,'11 FORMULAS'!$B$51:$D$53,3,0),"")</f>
        <v>Probabilidad</v>
      </c>
      <c r="N154" s="217" t="s">
        <v>415</v>
      </c>
      <c r="O154" s="218">
        <f>IFERROR(VLOOKUP($N154,'11 FORMULAS'!$B$54:$C$55,2,0),"")</f>
        <v>0.15</v>
      </c>
      <c r="P154" s="219" t="s">
        <v>405</v>
      </c>
      <c r="Q154" s="219" t="s">
        <v>504</v>
      </c>
      <c r="R154" s="219" t="s">
        <v>418</v>
      </c>
      <c r="S154" s="219" t="s">
        <v>408</v>
      </c>
      <c r="T154" s="216">
        <f t="shared" si="5"/>
        <v>0.4</v>
      </c>
      <c r="U154" s="216">
        <f>IF(U153="","",IF($K154="",U153,IF($M154='11 FORMULAS'!$D$51,U153-(U153*$T154),U153)))</f>
        <v>5.183999999999999E-2</v>
      </c>
      <c r="V154" s="216">
        <f>IF(V153="","",IF($K154="",V153,IF($M154='11 FORMULAS'!$D$53,V153-(V153*$T154),V153)))</f>
        <v>0.30000000000000004</v>
      </c>
      <c r="W154" s="409"/>
      <c r="X154" s="482"/>
      <c r="Z154" s="147" t="s">
        <v>549</v>
      </c>
      <c r="AA154" s="139">
        <v>0.81</v>
      </c>
      <c r="AB154" s="138">
        <v>1</v>
      </c>
    </row>
    <row r="155" spans="1:28" ht="97.15" customHeight="1" thickBot="1" x14ac:dyDescent="0.3">
      <c r="A155" s="485"/>
      <c r="B155" s="394"/>
      <c r="C155" s="499"/>
      <c r="D155" s="489"/>
      <c r="E155" s="489"/>
      <c r="F155" s="222">
        <v>6</v>
      </c>
      <c r="G155" s="223" t="s">
        <v>593</v>
      </c>
      <c r="H155" s="224" t="s">
        <v>594</v>
      </c>
      <c r="I155" s="224" t="s">
        <v>595</v>
      </c>
      <c r="J155" s="214" t="str">
        <f t="shared" si="4"/>
        <v>Oficina de Control Interno Evalúa mediante seguimiento independiente la efectividad del control y formula recomendaciones o acciones correctivas institucionales.</v>
      </c>
      <c r="K155" s="215" t="s">
        <v>425</v>
      </c>
      <c r="L155" s="216">
        <f>IFERROR(VLOOKUP($K155,'11 FORMULAS'!$B$51:$C$53,2,0),"")</f>
        <v>0.1</v>
      </c>
      <c r="M155" s="216" t="str">
        <f>IFERROR(VLOOKUP($K155,'11 FORMULAS'!$B$51:$D$53,3,0),"")</f>
        <v>Impacto</v>
      </c>
      <c r="N155" s="217" t="s">
        <v>415</v>
      </c>
      <c r="O155" s="218">
        <f>IFERROR(VLOOKUP($N155,'11 FORMULAS'!$B$54:$C$55,2,0),"")</f>
        <v>0.15</v>
      </c>
      <c r="P155" s="219" t="s">
        <v>405</v>
      </c>
      <c r="Q155" s="219" t="s">
        <v>722</v>
      </c>
      <c r="R155" s="219" t="s">
        <v>418</v>
      </c>
      <c r="S155" s="219" t="s">
        <v>408</v>
      </c>
      <c r="T155" s="216">
        <f t="shared" si="5"/>
        <v>0.25</v>
      </c>
      <c r="U155" s="216">
        <f>IF(U154="","",IF($K155="",U154,IF($M155='11 FORMULAS'!$D$51,U154-(U154*$T155),U154)))</f>
        <v>5.183999999999999E-2</v>
      </c>
      <c r="V155" s="216">
        <f>IF(V154="","",IF($K155="",V154,IF($M155='11 FORMULAS'!$D$53,V154-(V154*$T155),V154)))</f>
        <v>0.22500000000000003</v>
      </c>
      <c r="W155" s="394"/>
      <c r="X155" s="483"/>
      <c r="Z155" s="221"/>
      <c r="AA155" s="221"/>
      <c r="AB155" s="221"/>
    </row>
    <row r="156" spans="1:28" ht="139.15" customHeight="1" thickBot="1" x14ac:dyDescent="0.3">
      <c r="A156" s="484" t="s">
        <v>265</v>
      </c>
      <c r="B156" s="487" t="s">
        <v>798</v>
      </c>
      <c r="C156" s="498" t="s">
        <v>259</v>
      </c>
      <c r="D156" s="488">
        <f>+'3 PROBABIL E IMPACTO INHERENTE'!F35</f>
        <v>0.2</v>
      </c>
      <c r="E156" s="488">
        <f>+'3 PROBABIL E IMPACTO INHERENTE'!N35</f>
        <v>0.4</v>
      </c>
      <c r="F156" s="266">
        <v>1</v>
      </c>
      <c r="G156" s="212" t="s">
        <v>626</v>
      </c>
      <c r="H156" s="213" t="s">
        <v>777</v>
      </c>
      <c r="I156" s="213" t="s">
        <v>792</v>
      </c>
      <c r="J156" s="214" t="str">
        <f t="shared" si="4"/>
        <v>Responsable del proceso Investigacion Define Previamente los criterios objetivos de selección y evaluación por convocatoria o asignación de recursos, incluyendo requisitos, puntajes, documentos exigidos y causales de rechazo.</v>
      </c>
      <c r="K156" s="215" t="s">
        <v>403</v>
      </c>
      <c r="L156" s="216">
        <f>IFERROR(VLOOKUP($K156,'11 FORMULAS'!$B$51:$C$53,2,0),"")</f>
        <v>0.25</v>
      </c>
      <c r="M156" s="216" t="str">
        <f>IFERROR(VLOOKUP($K156,'11 FORMULAS'!$B$51:$D$53,3,0),"")</f>
        <v>Probabilidad</v>
      </c>
      <c r="N156" s="217" t="s">
        <v>415</v>
      </c>
      <c r="O156" s="218">
        <f>IFERROR(VLOOKUP($N156,'11 FORMULAS'!$B$54:$C$55,2,0),"")</f>
        <v>0.15</v>
      </c>
      <c r="P156" s="219" t="s">
        <v>405</v>
      </c>
      <c r="Q156" s="219" t="s">
        <v>722</v>
      </c>
      <c r="R156" s="219" t="s">
        <v>407</v>
      </c>
      <c r="S156" s="219" t="s">
        <v>408</v>
      </c>
      <c r="T156" s="216">
        <f t="shared" si="5"/>
        <v>0.4</v>
      </c>
      <c r="U156" s="216">
        <f>IF($D156="","",IF($K156="",$D156,IF($M156='11 FORMULAS'!$D$51,$D156-($D156*$T156),$D156)))</f>
        <v>0.12</v>
      </c>
      <c r="V156" s="216">
        <f>IF($E156="","",IF($K156="",$E156,IF($M156='11 FORMULAS'!$D$53,$E156-($E156*$T156),$E156)))</f>
        <v>0.4</v>
      </c>
      <c r="W156" s="491">
        <f>IF(U161="","",U161)</f>
        <v>2.5919999999999995E-2</v>
      </c>
      <c r="X156" s="481">
        <f>IF(V161="","",V161)</f>
        <v>0.22500000000000003</v>
      </c>
      <c r="Z156" s="135" t="s">
        <v>531</v>
      </c>
      <c r="AA156" s="139">
        <v>0.01</v>
      </c>
      <c r="AB156" s="138">
        <v>0.2</v>
      </c>
    </row>
    <row r="157" spans="1:28" ht="111" customHeight="1" thickBot="1" x14ac:dyDescent="0.3">
      <c r="A157" s="463"/>
      <c r="B157" s="409"/>
      <c r="C157" s="493"/>
      <c r="D157" s="409"/>
      <c r="E157" s="409"/>
      <c r="F157" s="266">
        <v>2</v>
      </c>
      <c r="G157" s="212" t="s">
        <v>794</v>
      </c>
      <c r="H157" s="215" t="s">
        <v>583</v>
      </c>
      <c r="I157" s="215" t="s">
        <v>799</v>
      </c>
      <c r="J157" s="214" t="str">
        <f t="shared" si="4"/>
        <v xml:space="preserve">Comité de investigación y extensión  Verifica el cumplimiento de requisitos mínimos de participación en la convocatoria mediante actas de cumplimiento de requisitos  </v>
      </c>
      <c r="K157" s="215" t="s">
        <v>403</v>
      </c>
      <c r="L157" s="216">
        <f>IFERROR(VLOOKUP($K157,'11 FORMULAS'!$B$51:$C$53,2,0),"")</f>
        <v>0.25</v>
      </c>
      <c r="M157" s="216" t="str">
        <f>IFERROR(VLOOKUP($K157,'11 FORMULAS'!$B$51:$D$53,3,0),"")</f>
        <v>Probabilidad</v>
      </c>
      <c r="N157" s="217" t="s">
        <v>415</v>
      </c>
      <c r="O157" s="218">
        <f>IFERROR(VLOOKUP($N157,'11 FORMULAS'!$B$54:$C$55,2,0),"")</f>
        <v>0.15</v>
      </c>
      <c r="P157" s="219" t="s">
        <v>405</v>
      </c>
      <c r="Q157" s="219" t="s">
        <v>722</v>
      </c>
      <c r="R157" s="219" t="s">
        <v>407</v>
      </c>
      <c r="S157" s="219" t="s">
        <v>408</v>
      </c>
      <c r="T157" s="216">
        <f t="shared" si="5"/>
        <v>0.4</v>
      </c>
      <c r="U157" s="216">
        <f>IF(U156="","",IF($K157="",U156,IF($M157='11 FORMULAS'!$D$51,U156-(U156*$T157),U156)))</f>
        <v>7.1999999999999995E-2</v>
      </c>
      <c r="V157" s="216">
        <f>IF(V156="","",IF($K157="",V156,IF($M157='11 FORMULAS'!$D$53,V156-(V156*$T157),V156)))</f>
        <v>0.4</v>
      </c>
      <c r="W157" s="409"/>
      <c r="X157" s="482"/>
      <c r="Z157" s="142" t="s">
        <v>537</v>
      </c>
      <c r="AA157" s="139">
        <v>0.21</v>
      </c>
      <c r="AB157" s="138">
        <v>0.4</v>
      </c>
    </row>
    <row r="158" spans="1:28" ht="111" customHeight="1" thickBot="1" x14ac:dyDescent="0.3">
      <c r="A158" s="463"/>
      <c r="B158" s="409"/>
      <c r="C158" s="493"/>
      <c r="D158" s="409"/>
      <c r="E158" s="409"/>
      <c r="F158" s="266">
        <v>3</v>
      </c>
      <c r="G158" s="220" t="s">
        <v>588</v>
      </c>
      <c r="H158" s="215" t="s">
        <v>583</v>
      </c>
      <c r="I158" s="215" t="s">
        <v>800</v>
      </c>
      <c r="J158" s="214" t="str">
        <f t="shared" si="4"/>
        <v xml:space="preserve">Oficina Asesora de Planeación / Segunda línea de defensa Verifica Que las convocatorias estén alineadas con el Plan de Acción, metas institucionales, indicadores </v>
      </c>
      <c r="K158" s="215" t="s">
        <v>403</v>
      </c>
      <c r="L158" s="216">
        <f>IFERROR(VLOOKUP($K158,'11 FORMULAS'!$B$51:$C$53,2,0),"")</f>
        <v>0.25</v>
      </c>
      <c r="M158" s="216" t="str">
        <f>IFERROR(VLOOKUP($K158,'11 FORMULAS'!$B$51:$D$53,3,0),"")</f>
        <v>Probabilidad</v>
      </c>
      <c r="N158" s="217" t="s">
        <v>415</v>
      </c>
      <c r="O158" s="218">
        <f>IFERROR(VLOOKUP($N158,'11 FORMULAS'!$B$54:$C$55,2,0),"")</f>
        <v>0.15</v>
      </c>
      <c r="P158" s="219" t="s">
        <v>405</v>
      </c>
      <c r="Q158" s="219" t="s">
        <v>504</v>
      </c>
      <c r="R158" s="219" t="s">
        <v>418</v>
      </c>
      <c r="S158" s="219" t="s">
        <v>408</v>
      </c>
      <c r="T158" s="216">
        <f t="shared" si="5"/>
        <v>0.4</v>
      </c>
      <c r="U158" s="216">
        <f>IF(U157="","",IF($K158="",U157,IF($M158='11 FORMULAS'!$D$51,U157-(U157*$T158),U157)))</f>
        <v>4.3199999999999995E-2</v>
      </c>
      <c r="V158" s="216">
        <f>IF(V157="","",IF($K158="",V157,IF($M158='11 FORMULAS'!$D$53,V157-(V157*$T158),V157)))</f>
        <v>0.4</v>
      </c>
      <c r="W158" s="409"/>
      <c r="X158" s="482"/>
      <c r="Z158" s="145" t="s">
        <v>543</v>
      </c>
      <c r="AA158" s="139">
        <v>0.41</v>
      </c>
      <c r="AB158" s="138">
        <v>0.6</v>
      </c>
    </row>
    <row r="159" spans="1:28" ht="111" customHeight="1" thickBot="1" x14ac:dyDescent="0.3">
      <c r="A159" s="463"/>
      <c r="B159" s="409"/>
      <c r="C159" s="493"/>
      <c r="D159" s="409"/>
      <c r="E159" s="409"/>
      <c r="F159" s="266">
        <v>4</v>
      </c>
      <c r="G159" s="212" t="s">
        <v>626</v>
      </c>
      <c r="H159" s="215" t="s">
        <v>590</v>
      </c>
      <c r="I159" s="215" t="s">
        <v>801</v>
      </c>
      <c r="J159" s="214" t="str">
        <f t="shared" si="4"/>
        <v>Responsable del proceso Investigacion Corrige A través de generar espacios de solicitud de aclaraciones  y observaciones a las propuestas presentadas.</v>
      </c>
      <c r="K159" s="215" t="s">
        <v>425</v>
      </c>
      <c r="L159" s="216">
        <f>IFERROR(VLOOKUP($K159,'11 FORMULAS'!$B$51:$C$53,2,0),"")</f>
        <v>0.1</v>
      </c>
      <c r="M159" s="216" t="str">
        <f>IFERROR(VLOOKUP($K159,'11 FORMULAS'!$B$51:$D$53,3,0),"")</f>
        <v>Impacto</v>
      </c>
      <c r="N159" s="217" t="s">
        <v>415</v>
      </c>
      <c r="O159" s="218">
        <f>IFERROR(VLOOKUP($N159,'11 FORMULAS'!$B$54:$C$55,2,0),"")</f>
        <v>0.15</v>
      </c>
      <c r="P159" s="219" t="s">
        <v>405</v>
      </c>
      <c r="Q159" s="219" t="s">
        <v>722</v>
      </c>
      <c r="R159" s="219" t="s">
        <v>407</v>
      </c>
      <c r="S159" s="219" t="s">
        <v>408</v>
      </c>
      <c r="T159" s="216">
        <f t="shared" si="5"/>
        <v>0.25</v>
      </c>
      <c r="U159" s="216">
        <f>IF(U158="","",IF($K159="",U158,IF($M159='11 FORMULAS'!$D$51,U158-(U158*$T159),U158)))</f>
        <v>4.3199999999999995E-2</v>
      </c>
      <c r="V159" s="216">
        <f>IF(V158="","",IF($K159="",V158,IF($M159='11 FORMULAS'!$D$53,V158-(V158*$T159),V158)))</f>
        <v>0.30000000000000004</v>
      </c>
      <c r="W159" s="409"/>
      <c r="X159" s="482"/>
      <c r="Z159" s="146" t="s">
        <v>546</v>
      </c>
      <c r="AA159" s="139">
        <v>0.61</v>
      </c>
      <c r="AB159" s="138">
        <v>0.8</v>
      </c>
    </row>
    <row r="160" spans="1:28" ht="111" customHeight="1" thickBot="1" x14ac:dyDescent="0.3">
      <c r="A160" s="463"/>
      <c r="B160" s="409"/>
      <c r="C160" s="493"/>
      <c r="D160" s="409"/>
      <c r="E160" s="409"/>
      <c r="F160" s="266">
        <v>5</v>
      </c>
      <c r="G160" s="212" t="s">
        <v>626</v>
      </c>
      <c r="H160" s="215" t="s">
        <v>802</v>
      </c>
      <c r="I160" s="215" t="s">
        <v>803</v>
      </c>
      <c r="J160" s="214" t="str">
        <f t="shared" si="4"/>
        <v>Responsable del proceso Investigacion Publica Listado de resultados definitivo de la convocatoria</v>
      </c>
      <c r="K160" s="215" t="s">
        <v>403</v>
      </c>
      <c r="L160" s="216">
        <f>IFERROR(VLOOKUP($K160,'11 FORMULAS'!$B$51:$C$53,2,0),"")</f>
        <v>0.25</v>
      </c>
      <c r="M160" s="216" t="str">
        <f>IFERROR(VLOOKUP($K160,'11 FORMULAS'!$B$51:$D$53,3,0),"")</f>
        <v>Probabilidad</v>
      </c>
      <c r="N160" s="217" t="s">
        <v>415</v>
      </c>
      <c r="O160" s="218">
        <f>IFERROR(VLOOKUP($N160,'11 FORMULAS'!$B$54:$C$55,2,0),"")</f>
        <v>0.15</v>
      </c>
      <c r="P160" s="219" t="s">
        <v>405</v>
      </c>
      <c r="Q160" s="219" t="s">
        <v>722</v>
      </c>
      <c r="R160" s="219" t="s">
        <v>407</v>
      </c>
      <c r="S160" s="219" t="s">
        <v>408</v>
      </c>
      <c r="T160" s="216">
        <f t="shared" si="5"/>
        <v>0.4</v>
      </c>
      <c r="U160" s="216">
        <f>IF(U159="","",IF($K160="",U159,IF($M160='11 FORMULAS'!$D$51,U159-(U159*$T160),U159)))</f>
        <v>2.5919999999999995E-2</v>
      </c>
      <c r="V160" s="216">
        <f>IF(V159="","",IF($K160="",V159,IF($M160='11 FORMULAS'!$D$53,V159-(V159*$T160),V159)))</f>
        <v>0.30000000000000004</v>
      </c>
      <c r="W160" s="409"/>
      <c r="X160" s="482"/>
      <c r="Z160" s="147" t="s">
        <v>549</v>
      </c>
      <c r="AA160" s="139">
        <v>0.81</v>
      </c>
      <c r="AB160" s="138">
        <v>1</v>
      </c>
    </row>
    <row r="161" spans="1:28" ht="135.6" customHeight="1" thickBot="1" x14ac:dyDescent="0.3">
      <c r="A161" s="485"/>
      <c r="B161" s="394"/>
      <c r="C161" s="499"/>
      <c r="D161" s="489"/>
      <c r="E161" s="489"/>
      <c r="F161" s="222">
        <v>6</v>
      </c>
      <c r="G161" s="223" t="s">
        <v>593</v>
      </c>
      <c r="H161" s="224" t="s">
        <v>594</v>
      </c>
      <c r="I161" s="224" t="s">
        <v>595</v>
      </c>
      <c r="J161" s="214" t="str">
        <f t="shared" si="4"/>
        <v>Oficina de Control Interno Evalúa mediante seguimiento independiente la efectividad del control y formula recomendaciones o acciones correctivas institucionales.</v>
      </c>
      <c r="K161" s="215" t="s">
        <v>425</v>
      </c>
      <c r="L161" s="216">
        <f>IFERROR(VLOOKUP($K161,'11 FORMULAS'!$B$51:$C$53,2,0),"")</f>
        <v>0.1</v>
      </c>
      <c r="M161" s="216" t="str">
        <f>IFERROR(VLOOKUP($K161,'11 FORMULAS'!$B$51:$D$53,3,0),"")</f>
        <v>Impacto</v>
      </c>
      <c r="N161" s="217" t="s">
        <v>415</v>
      </c>
      <c r="O161" s="218">
        <f>IFERROR(VLOOKUP($N161,'11 FORMULAS'!$B$54:$C$55,2,0),"")</f>
        <v>0.15</v>
      </c>
      <c r="P161" s="219" t="s">
        <v>405</v>
      </c>
      <c r="Q161" s="219" t="s">
        <v>722</v>
      </c>
      <c r="R161" s="219" t="s">
        <v>407</v>
      </c>
      <c r="S161" s="219" t="s">
        <v>408</v>
      </c>
      <c r="T161" s="216">
        <f t="shared" si="5"/>
        <v>0.25</v>
      </c>
      <c r="U161" s="216">
        <f>IF(U160="","",IF($K161="",U160,IF($M161='11 FORMULAS'!$D$51,U160-(U160*$T161),U160)))</f>
        <v>2.5919999999999995E-2</v>
      </c>
      <c r="V161" s="216">
        <f>IF(V160="","",IF($K161="",V160,IF($M161='11 FORMULAS'!$D$53,V160-(V160*$T161),V160)))</f>
        <v>0.22500000000000003</v>
      </c>
      <c r="W161" s="394"/>
      <c r="X161" s="483"/>
      <c r="Z161" s="221"/>
      <c r="AA161" s="221"/>
      <c r="AB161" s="221"/>
    </row>
    <row r="162" spans="1:28" ht="187.15" customHeight="1" thickBot="1" x14ac:dyDescent="0.3">
      <c r="A162" s="484" t="s">
        <v>268</v>
      </c>
      <c r="B162" s="487" t="s">
        <v>272</v>
      </c>
      <c r="C162" s="498" t="s">
        <v>259</v>
      </c>
      <c r="D162" s="488">
        <f>+'3 PROBABIL E IMPACTO INHERENTE'!F36</f>
        <v>0.2</v>
      </c>
      <c r="E162" s="488">
        <f>+'3 PROBABIL E IMPACTO INHERENTE'!N36</f>
        <v>0.4</v>
      </c>
      <c r="F162" s="266">
        <v>1</v>
      </c>
      <c r="G162" s="212" t="s">
        <v>626</v>
      </c>
      <c r="H162" s="213" t="s">
        <v>765</v>
      </c>
      <c r="I162" s="213" t="s">
        <v>783</v>
      </c>
      <c r="J162" s="214" t="str">
        <f t="shared" si="4"/>
        <v>Responsable del proceso Investigacion Solicita A toda contraparte, aliado, financiador o donante los documentos básicos de identificación antes de iniciar convenios o alianzas: RUT, cámara de comercio, documento del representante legal, certificación bancaria y datos de contacto institucional</v>
      </c>
      <c r="K162" s="215" t="s">
        <v>403</v>
      </c>
      <c r="L162" s="216">
        <f>IFERROR(VLOOKUP($K162,'11 FORMULAS'!$B$51:$C$53,2,0),"")</f>
        <v>0.25</v>
      </c>
      <c r="M162" s="216" t="str">
        <f>IFERROR(VLOOKUP($K162,'11 FORMULAS'!$B$51:$D$53,3,0),"")</f>
        <v>Probabilidad</v>
      </c>
      <c r="N162" s="217" t="s">
        <v>415</v>
      </c>
      <c r="O162" s="218">
        <f>IFERROR(VLOOKUP($N162,'11 FORMULAS'!$B$54:$C$55,2,0),"")</f>
        <v>0.15</v>
      </c>
      <c r="P162" s="219" t="s">
        <v>405</v>
      </c>
      <c r="Q162" s="219" t="s">
        <v>722</v>
      </c>
      <c r="R162" s="219" t="s">
        <v>407</v>
      </c>
      <c r="S162" s="219" t="s">
        <v>408</v>
      </c>
      <c r="T162" s="216">
        <f t="shared" si="5"/>
        <v>0.4</v>
      </c>
      <c r="U162" s="216">
        <f>IF($D162="","",IF($K162="",$D162,IF($M162='11 FORMULAS'!$D$51,$D162-($D162*$T162),$D162)))</f>
        <v>0.12</v>
      </c>
      <c r="V162" s="216">
        <f>IF($E162="","",IF($K162="",$E162,IF($M162='11 FORMULAS'!$D$53,$E162-($E162*$T162),$E162)))</f>
        <v>0.4</v>
      </c>
      <c r="W162" s="491">
        <f>IF(U167="","",U167)</f>
        <v>1.5551999999999996E-2</v>
      </c>
      <c r="X162" s="481">
        <f>IF(V167="","",V167)</f>
        <v>0.30000000000000004</v>
      </c>
      <c r="Z162" s="135" t="s">
        <v>531</v>
      </c>
      <c r="AA162" s="139">
        <v>0.01</v>
      </c>
      <c r="AB162" s="138">
        <v>0.2</v>
      </c>
    </row>
    <row r="163" spans="1:28" ht="163.15" customHeight="1" thickBot="1" x14ac:dyDescent="0.3">
      <c r="A163" s="463"/>
      <c r="B163" s="409"/>
      <c r="C163" s="493"/>
      <c r="D163" s="409"/>
      <c r="E163" s="409"/>
      <c r="F163" s="266">
        <v>2</v>
      </c>
      <c r="G163" s="212" t="s">
        <v>626</v>
      </c>
      <c r="H163" s="215" t="s">
        <v>599</v>
      </c>
      <c r="I163" s="215" t="s">
        <v>807</v>
      </c>
      <c r="J163" s="214" t="str">
        <f t="shared" si="4"/>
        <v>Responsable del proceso Investigacion Revisa  la identificación de la contraparte, actividad económica, objeto de la alianza y beneficiario final cuando aplique.</v>
      </c>
      <c r="K163" s="215" t="s">
        <v>403</v>
      </c>
      <c r="L163" s="216">
        <f>IFERROR(VLOOKUP($K163,'11 FORMULAS'!$B$51:$C$53,2,0),"")</f>
        <v>0.25</v>
      </c>
      <c r="M163" s="216" t="str">
        <f>IFERROR(VLOOKUP($K163,'11 FORMULAS'!$B$51:$D$53,3,0),"")</f>
        <v>Probabilidad</v>
      </c>
      <c r="N163" s="217" t="s">
        <v>415</v>
      </c>
      <c r="O163" s="218">
        <f>IFERROR(VLOOKUP($N163,'11 FORMULAS'!$B$54:$C$55,2,0),"")</f>
        <v>0.15</v>
      </c>
      <c r="P163" s="219" t="s">
        <v>405</v>
      </c>
      <c r="Q163" s="219" t="s">
        <v>722</v>
      </c>
      <c r="R163" s="219" t="s">
        <v>407</v>
      </c>
      <c r="S163" s="219" t="s">
        <v>408</v>
      </c>
      <c r="T163" s="216">
        <f t="shared" si="5"/>
        <v>0.4</v>
      </c>
      <c r="U163" s="216">
        <f>IF(U162="","",IF($K163="",U162,IF($M163='11 FORMULAS'!$D$51,U162-(U162*$T163),U162)))</f>
        <v>7.1999999999999995E-2</v>
      </c>
      <c r="V163" s="216">
        <f>IF(V162="","",IF($K163="",V162,IF($M163='11 FORMULAS'!$D$53,V162-(V162*$T163),V162)))</f>
        <v>0.4</v>
      </c>
      <c r="W163" s="409"/>
      <c r="X163" s="482"/>
      <c r="Z163" s="142" t="s">
        <v>537</v>
      </c>
      <c r="AA163" s="139">
        <v>0.21</v>
      </c>
      <c r="AB163" s="138">
        <v>0.4</v>
      </c>
    </row>
    <row r="164" spans="1:28" ht="157.9" customHeight="1" thickBot="1" x14ac:dyDescent="0.3">
      <c r="A164" s="463"/>
      <c r="B164" s="409"/>
      <c r="C164" s="493"/>
      <c r="D164" s="409"/>
      <c r="E164" s="409"/>
      <c r="F164" s="266">
        <v>3</v>
      </c>
      <c r="G164" s="220" t="s">
        <v>784</v>
      </c>
      <c r="H164" s="215" t="s">
        <v>583</v>
      </c>
      <c r="I164" s="215" t="s">
        <v>808</v>
      </c>
      <c r="J164" s="214" t="str">
        <f t="shared" si="4"/>
        <v>Area contratación Verifica Mediante el formato Lista de Chequeo de Recepción de Documentos  los documentos  necesarios para la elaboración de los contratos directos, convenios, alianzas, comodatos y contratos interadministrativos</v>
      </c>
      <c r="K164" s="215" t="s">
        <v>403</v>
      </c>
      <c r="L164" s="216">
        <f>IFERROR(VLOOKUP($K164,'11 FORMULAS'!$B$51:$C$53,2,0),"")</f>
        <v>0.25</v>
      </c>
      <c r="M164" s="216" t="str">
        <f>IFERROR(VLOOKUP($K164,'11 FORMULAS'!$B$51:$D$53,3,0),"")</f>
        <v>Probabilidad</v>
      </c>
      <c r="N164" s="217" t="s">
        <v>415</v>
      </c>
      <c r="O164" s="218">
        <f>IFERROR(VLOOKUP($N164,'11 FORMULAS'!$B$54:$C$55,2,0),"")</f>
        <v>0.15</v>
      </c>
      <c r="P164" s="219" t="s">
        <v>405</v>
      </c>
      <c r="Q164" s="219" t="s">
        <v>722</v>
      </c>
      <c r="R164" s="219" t="s">
        <v>407</v>
      </c>
      <c r="S164" s="219" t="s">
        <v>408</v>
      </c>
      <c r="T164" s="216">
        <f t="shared" si="5"/>
        <v>0.4</v>
      </c>
      <c r="U164" s="216">
        <f>IF(U163="","",IF($K164="",U163,IF($M164='11 FORMULAS'!$D$51,U163-(U163*$T164),U163)))</f>
        <v>4.3199999999999995E-2</v>
      </c>
      <c r="V164" s="216">
        <f>IF(V163="","",IF($K164="",V163,IF($M164='11 FORMULAS'!$D$53,V163-(V163*$T164),V163)))</f>
        <v>0.4</v>
      </c>
      <c r="W164" s="409"/>
      <c r="X164" s="482"/>
      <c r="Z164" s="145" t="s">
        <v>543</v>
      </c>
      <c r="AA164" s="139">
        <v>0.41</v>
      </c>
      <c r="AB164" s="138">
        <v>0.6</v>
      </c>
    </row>
    <row r="165" spans="1:28" ht="141.6" customHeight="1" thickBot="1" x14ac:dyDescent="0.3">
      <c r="A165" s="463"/>
      <c r="B165" s="409"/>
      <c r="C165" s="493"/>
      <c r="D165" s="409"/>
      <c r="E165" s="409"/>
      <c r="F165" s="266">
        <v>4</v>
      </c>
      <c r="G165" s="220" t="s">
        <v>588</v>
      </c>
      <c r="H165" s="215" t="s">
        <v>583</v>
      </c>
      <c r="I165" s="215" t="s">
        <v>809</v>
      </c>
      <c r="J165" s="214" t="str">
        <f t="shared" si="4"/>
        <v>Oficina Asesora de Planeación / Segunda línea de defensa Verifica Que el convenio, donación, financiación o alianza investigativa esté alineado con el Plan de Acción, objetivos institucionales, líneas de investigación y metas aprobadas, evitando alianzas improvisadas o sin justificación institucional</v>
      </c>
      <c r="K165" s="215" t="s">
        <v>403</v>
      </c>
      <c r="L165" s="216">
        <f>IFERROR(VLOOKUP($K165,'11 FORMULAS'!$B$51:$C$53,2,0),"")</f>
        <v>0.25</v>
      </c>
      <c r="M165" s="216" t="str">
        <f>IFERROR(VLOOKUP($K165,'11 FORMULAS'!$B$51:$D$53,3,0),"")</f>
        <v>Probabilidad</v>
      </c>
      <c r="N165" s="217" t="s">
        <v>415</v>
      </c>
      <c r="O165" s="218">
        <f>IFERROR(VLOOKUP($N165,'11 FORMULAS'!$B$54:$C$55,2,0),"")</f>
        <v>0.15</v>
      </c>
      <c r="P165" s="219" t="s">
        <v>405</v>
      </c>
      <c r="Q165" s="219" t="s">
        <v>504</v>
      </c>
      <c r="R165" s="219" t="s">
        <v>407</v>
      </c>
      <c r="S165" s="219" t="s">
        <v>408</v>
      </c>
      <c r="T165" s="216">
        <f t="shared" si="5"/>
        <v>0.4</v>
      </c>
      <c r="U165" s="216">
        <f>IF(U164="","",IF($K165="",U164,IF($M165='11 FORMULAS'!$D$51,U164-(U164*$T165),U164)))</f>
        <v>2.5919999999999995E-2</v>
      </c>
      <c r="V165" s="216">
        <f>IF(V164="","",IF($K165="",V164,IF($M165='11 FORMULAS'!$D$53,V164-(V164*$T165),V164)))</f>
        <v>0.4</v>
      </c>
      <c r="W165" s="409"/>
      <c r="X165" s="482"/>
      <c r="Z165" s="146" t="s">
        <v>546</v>
      </c>
      <c r="AA165" s="139">
        <v>0.61</v>
      </c>
      <c r="AB165" s="138">
        <v>0.8</v>
      </c>
    </row>
    <row r="166" spans="1:28" ht="160.15" customHeight="1" thickBot="1" x14ac:dyDescent="0.3">
      <c r="A166" s="463"/>
      <c r="B166" s="409"/>
      <c r="C166" s="493"/>
      <c r="D166" s="409"/>
      <c r="E166" s="409"/>
      <c r="F166" s="266">
        <v>5</v>
      </c>
      <c r="G166" s="220" t="s">
        <v>785</v>
      </c>
      <c r="H166" s="215" t="s">
        <v>583</v>
      </c>
      <c r="I166" s="215" t="s">
        <v>786</v>
      </c>
      <c r="J166" s="214" t="str">
        <f t="shared" si="4"/>
        <v>Area financiera Verifica Que los recursos recibidos provengan de cuentas bancarias a nombre de la contraparte autorizada y que coincidan con el convenio, carta de donación o acto que soporte la financiación.</v>
      </c>
      <c r="K166" s="215" t="s">
        <v>403</v>
      </c>
      <c r="L166" s="216">
        <f>IFERROR(VLOOKUP($K166,'11 FORMULAS'!$B$51:$C$53,2,0),"")</f>
        <v>0.25</v>
      </c>
      <c r="M166" s="216" t="str">
        <f>IFERROR(VLOOKUP($K166,'11 FORMULAS'!$B$51:$D$53,3,0),"")</f>
        <v>Probabilidad</v>
      </c>
      <c r="N166" s="217" t="s">
        <v>415</v>
      </c>
      <c r="O166" s="218">
        <f>IFERROR(VLOOKUP($N166,'11 FORMULAS'!$B$54:$C$55,2,0),"")</f>
        <v>0.15</v>
      </c>
      <c r="P166" s="219" t="s">
        <v>405</v>
      </c>
      <c r="Q166" s="219" t="s">
        <v>722</v>
      </c>
      <c r="R166" s="219" t="s">
        <v>407</v>
      </c>
      <c r="S166" s="219" t="s">
        <v>408</v>
      </c>
      <c r="T166" s="216">
        <f t="shared" si="5"/>
        <v>0.4</v>
      </c>
      <c r="U166" s="216">
        <f>IF(U165="","",IF($K166="",U165,IF($M166='11 FORMULAS'!$D$51,U165-(U165*$T166),U165)))</f>
        <v>1.5551999999999996E-2</v>
      </c>
      <c r="V166" s="216">
        <f>IF(V165="","",IF($K166="",V165,IF($M166='11 FORMULAS'!$D$53,V165-(V165*$T166),V165)))</f>
        <v>0.4</v>
      </c>
      <c r="W166" s="409"/>
      <c r="X166" s="482"/>
      <c r="Z166" s="147" t="s">
        <v>549</v>
      </c>
      <c r="AA166" s="139">
        <v>0.81</v>
      </c>
      <c r="AB166" s="138">
        <v>1</v>
      </c>
    </row>
    <row r="167" spans="1:28" ht="145.9" customHeight="1" thickBot="1" x14ac:dyDescent="0.3">
      <c r="A167" s="485"/>
      <c r="B167" s="394"/>
      <c r="C167" s="499"/>
      <c r="D167" s="489"/>
      <c r="E167" s="489"/>
      <c r="F167" s="222">
        <v>6</v>
      </c>
      <c r="G167" s="223" t="s">
        <v>593</v>
      </c>
      <c r="H167" s="224" t="s">
        <v>780</v>
      </c>
      <c r="I167" s="224" t="s">
        <v>810</v>
      </c>
      <c r="J167" s="214" t="str">
        <f t="shared" si="4"/>
        <v>Oficina de Control Interno Realiza Revisión posterior y aleatoria de convenios, donaciones o alianzas de investigación, verificando soportes, origen de recursos, consultas realizadas y trazabilidad documental.</v>
      </c>
      <c r="K167" s="215" t="s">
        <v>425</v>
      </c>
      <c r="L167" s="216">
        <f>IFERROR(VLOOKUP($K167,'11 FORMULAS'!$B$51:$C$53,2,0),"")</f>
        <v>0.1</v>
      </c>
      <c r="M167" s="216" t="str">
        <f>IFERROR(VLOOKUP($K167,'11 FORMULAS'!$B$51:$D$53,3,0),"")</f>
        <v>Impacto</v>
      </c>
      <c r="N167" s="217" t="s">
        <v>415</v>
      </c>
      <c r="O167" s="218">
        <f>IFERROR(VLOOKUP($N167,'11 FORMULAS'!$B$54:$C$55,2,0),"")</f>
        <v>0.15</v>
      </c>
      <c r="P167" s="219" t="s">
        <v>405</v>
      </c>
      <c r="Q167" s="219" t="s">
        <v>722</v>
      </c>
      <c r="R167" s="219" t="s">
        <v>407</v>
      </c>
      <c r="S167" s="219" t="s">
        <v>408</v>
      </c>
      <c r="T167" s="216">
        <f t="shared" si="5"/>
        <v>0.25</v>
      </c>
      <c r="U167" s="216">
        <f>IF(U166="","",IF($K167="",U166,IF($M167='11 FORMULAS'!$D$51,U166-(U166*$T167),U166)))</f>
        <v>1.5551999999999996E-2</v>
      </c>
      <c r="V167" s="216">
        <f>IF(V166="","",IF($K167="",V166,IF($M167='11 FORMULAS'!$D$53,V166-(V166*$T167),V166)))</f>
        <v>0.30000000000000004</v>
      </c>
      <c r="W167" s="394"/>
      <c r="X167" s="483"/>
      <c r="Z167" s="221"/>
      <c r="AA167" s="221"/>
      <c r="AB167" s="221"/>
    </row>
    <row r="168" spans="1:28" ht="111" customHeight="1" thickBot="1" x14ac:dyDescent="0.3">
      <c r="A168" s="484" t="s">
        <v>274</v>
      </c>
      <c r="B168" s="490" t="s">
        <v>843</v>
      </c>
      <c r="C168" s="498" t="s">
        <v>259</v>
      </c>
      <c r="D168" s="488">
        <f>+'3 PROBABIL E IMPACTO INHERENTE'!F37</f>
        <v>0.2</v>
      </c>
      <c r="E168" s="488">
        <f>+'3 PROBABIL E IMPACTO INHERENTE'!N37</f>
        <v>0.4</v>
      </c>
      <c r="F168" s="266">
        <v>1</v>
      </c>
      <c r="G168" s="212" t="s">
        <v>626</v>
      </c>
      <c r="H168" s="213" t="s">
        <v>816</v>
      </c>
      <c r="I168" s="213" t="s">
        <v>817</v>
      </c>
      <c r="J168" s="214" t="str">
        <f t="shared" si="4"/>
        <v>Responsable del proceso Investigacion Verificar Que cada gasto, compra o pago solicitado tenga relación directa con los objetivos, actividades y productos del proyecto de investigación.</v>
      </c>
      <c r="K168" s="215" t="s">
        <v>403</v>
      </c>
      <c r="L168" s="216">
        <f>IFERROR(VLOOKUP($K168,'11 FORMULAS'!$B$51:$C$53,2,0),"")</f>
        <v>0.25</v>
      </c>
      <c r="M168" s="216" t="str">
        <f>IFERROR(VLOOKUP($K168,'11 FORMULAS'!$B$51:$D$53,3,0),"")</f>
        <v>Probabilidad</v>
      </c>
      <c r="N168" s="217" t="s">
        <v>415</v>
      </c>
      <c r="O168" s="218">
        <f>IFERROR(VLOOKUP($N168,'11 FORMULAS'!$B$54:$C$55,2,0),"")</f>
        <v>0.15</v>
      </c>
      <c r="P168" s="219" t="s">
        <v>405</v>
      </c>
      <c r="Q168" s="219" t="s">
        <v>722</v>
      </c>
      <c r="R168" s="219" t="s">
        <v>407</v>
      </c>
      <c r="S168" s="219" t="s">
        <v>408</v>
      </c>
      <c r="T168" s="216">
        <f t="shared" si="5"/>
        <v>0.4</v>
      </c>
      <c r="U168" s="216">
        <f>IF($D168="","",IF($K168="",$D168,IF($M168='11 FORMULAS'!$D$51,$D168-($D168*$T168),$D168)))</f>
        <v>0.12</v>
      </c>
      <c r="V168" s="216">
        <f>IF($E168="","",IF($K168="",$E168,IF($M168='11 FORMULAS'!$D$53,$E168-($E168*$T168),$E168)))</f>
        <v>0.4</v>
      </c>
      <c r="W168" s="491">
        <f>IF(U173="","",U173)</f>
        <v>1.8143999999999997E-2</v>
      </c>
      <c r="X168" s="481">
        <f>IF(V173="","",V173)</f>
        <v>0.30000000000000004</v>
      </c>
      <c r="Z168" s="135" t="s">
        <v>531</v>
      </c>
      <c r="AA168" s="139">
        <v>0.01</v>
      </c>
      <c r="AB168" s="138">
        <v>0.2</v>
      </c>
    </row>
    <row r="169" spans="1:28" ht="111" customHeight="1" thickBot="1" x14ac:dyDescent="0.3">
      <c r="A169" s="463"/>
      <c r="B169" s="409"/>
      <c r="C169" s="493"/>
      <c r="D169" s="409"/>
      <c r="E169" s="409"/>
      <c r="F169" s="266">
        <v>2</v>
      </c>
      <c r="G169" s="212" t="s">
        <v>588</v>
      </c>
      <c r="H169" s="215" t="s">
        <v>815</v>
      </c>
      <c r="I169" s="215" t="s">
        <v>818</v>
      </c>
      <c r="J169" s="214" t="str">
        <f t="shared" si="4"/>
        <v>Oficina Asesora de Planeación / Segunda línea de defensa Validar Que los recursos solicitados estén incluidos en el plan de trabajo, cronograma, metas e indicadores del proyecto aprobado</v>
      </c>
      <c r="K169" s="215" t="s">
        <v>403</v>
      </c>
      <c r="L169" s="216">
        <f>IFERROR(VLOOKUP($K169,'11 FORMULAS'!$B$51:$C$53,2,0),"")</f>
        <v>0.25</v>
      </c>
      <c r="M169" s="216" t="str">
        <f>IFERROR(VLOOKUP($K169,'11 FORMULAS'!$B$51:$D$53,3,0),"")</f>
        <v>Probabilidad</v>
      </c>
      <c r="N169" s="217" t="s">
        <v>415</v>
      </c>
      <c r="O169" s="218">
        <f>IFERROR(VLOOKUP($N169,'11 FORMULAS'!$B$54:$C$55,2,0),"")</f>
        <v>0.15</v>
      </c>
      <c r="P169" s="219" t="s">
        <v>405</v>
      </c>
      <c r="Q169" s="219" t="s">
        <v>504</v>
      </c>
      <c r="R169" s="219" t="s">
        <v>418</v>
      </c>
      <c r="S169" s="219" t="s">
        <v>408</v>
      </c>
      <c r="T169" s="216">
        <f t="shared" si="5"/>
        <v>0.4</v>
      </c>
      <c r="U169" s="216">
        <f>IF(U168="","",IF($K169="",U168,IF($M169='11 FORMULAS'!$D$51,U168-(U168*$T169),U168)))</f>
        <v>7.1999999999999995E-2</v>
      </c>
      <c r="V169" s="216">
        <f>IF(V168="","",IF($K169="",V168,IF($M169='11 FORMULAS'!$D$53,V168-(V168*$T169),V168)))</f>
        <v>0.4</v>
      </c>
      <c r="W169" s="409"/>
      <c r="X169" s="482"/>
      <c r="Z169" s="142" t="s">
        <v>537</v>
      </c>
      <c r="AA169" s="139">
        <v>0.21</v>
      </c>
      <c r="AB169" s="138">
        <v>0.4</v>
      </c>
    </row>
    <row r="170" spans="1:28" ht="111" customHeight="1" thickBot="1" x14ac:dyDescent="0.3">
      <c r="A170" s="463"/>
      <c r="B170" s="409"/>
      <c r="C170" s="493"/>
      <c r="D170" s="409"/>
      <c r="E170" s="409"/>
      <c r="F170" s="266">
        <v>3</v>
      </c>
      <c r="G170" s="220" t="s">
        <v>588</v>
      </c>
      <c r="H170" s="215" t="s">
        <v>814</v>
      </c>
      <c r="I170" s="215" t="s">
        <v>819</v>
      </c>
      <c r="J170" s="214" t="str">
        <f t="shared" si="4"/>
        <v>Oficina Asesora de Planeación / Segunda línea de defensa Revisar La disponibilidad presupuestal y que el rubro afectado corresponda al objeto del proyecto antes de expedir CDP, RP o autorizar el pago.</v>
      </c>
      <c r="K170" s="215" t="s">
        <v>403</v>
      </c>
      <c r="L170" s="216">
        <f>IFERROR(VLOOKUP($K170,'11 FORMULAS'!$B$51:$C$53,2,0),"")</f>
        <v>0.25</v>
      </c>
      <c r="M170" s="216" t="str">
        <f>IFERROR(VLOOKUP($K170,'11 FORMULAS'!$B$51:$D$53,3,0),"")</f>
        <v>Probabilidad</v>
      </c>
      <c r="N170" s="217" t="s">
        <v>415</v>
      </c>
      <c r="O170" s="218">
        <f>IFERROR(VLOOKUP($N170,'11 FORMULAS'!$B$54:$C$55,2,0),"")</f>
        <v>0.15</v>
      </c>
      <c r="P170" s="219" t="s">
        <v>405</v>
      </c>
      <c r="Q170" s="219" t="s">
        <v>504</v>
      </c>
      <c r="R170" s="219" t="s">
        <v>407</v>
      </c>
      <c r="S170" s="219" t="s">
        <v>408</v>
      </c>
      <c r="T170" s="216">
        <f t="shared" si="5"/>
        <v>0.4</v>
      </c>
      <c r="U170" s="216">
        <f>IF(U169="","",IF($K170="",U169,IF($M170='11 FORMULAS'!$D$51,U169-(U169*$T170),U169)))</f>
        <v>4.3199999999999995E-2</v>
      </c>
      <c r="V170" s="216">
        <f>IF(V169="","",IF($K170="",V169,IF($M170='11 FORMULAS'!$D$53,V169-(V169*$T170),V169)))</f>
        <v>0.4</v>
      </c>
      <c r="W170" s="409"/>
      <c r="X170" s="482"/>
      <c r="Z170" s="145" t="s">
        <v>543</v>
      </c>
      <c r="AA170" s="139">
        <v>0.41</v>
      </c>
      <c r="AB170" s="138">
        <v>0.6</v>
      </c>
    </row>
    <row r="171" spans="1:28" ht="111" customHeight="1" thickBot="1" x14ac:dyDescent="0.3">
      <c r="A171" s="463"/>
      <c r="B171" s="409"/>
      <c r="C171" s="493"/>
      <c r="D171" s="409"/>
      <c r="E171" s="409"/>
      <c r="F171" s="266">
        <v>4</v>
      </c>
      <c r="G171" s="212" t="s">
        <v>785</v>
      </c>
      <c r="H171" s="215" t="s">
        <v>583</v>
      </c>
      <c r="I171" s="215" t="s">
        <v>820</v>
      </c>
      <c r="J171" s="214" t="str">
        <f t="shared" si="4"/>
        <v>Area financiera Verifica Que las compras o contrataciones requeridas para el proyecto cuenten con solicitud, justificación, cotización o estudio previo, y que correspondan al objeto autorizado.</v>
      </c>
      <c r="K171" s="215" t="s">
        <v>403</v>
      </c>
      <c r="L171" s="216">
        <f>IFERROR(VLOOKUP($K171,'11 FORMULAS'!$B$51:$C$53,2,0),"")</f>
        <v>0.25</v>
      </c>
      <c r="M171" s="216" t="str">
        <f>IFERROR(VLOOKUP($K171,'11 FORMULAS'!$B$51:$D$53,3,0),"")</f>
        <v>Probabilidad</v>
      </c>
      <c r="N171" s="217" t="s">
        <v>415</v>
      </c>
      <c r="O171" s="218">
        <f>IFERROR(VLOOKUP($N171,'11 FORMULAS'!$B$54:$C$55,2,0),"")</f>
        <v>0.15</v>
      </c>
      <c r="P171" s="219" t="s">
        <v>405</v>
      </c>
      <c r="Q171" s="219" t="s">
        <v>722</v>
      </c>
      <c r="R171" s="219" t="s">
        <v>407</v>
      </c>
      <c r="S171" s="219" t="s">
        <v>408</v>
      </c>
      <c r="T171" s="216">
        <f t="shared" si="5"/>
        <v>0.4</v>
      </c>
      <c r="U171" s="216">
        <f>IF(U170="","",IF($K171="",U170,IF($M171='11 FORMULAS'!$D$51,U170-(U170*$T171),U170)))</f>
        <v>2.5919999999999995E-2</v>
      </c>
      <c r="V171" s="216">
        <f>IF(V170="","",IF($K171="",V170,IF($M171='11 FORMULAS'!$D$53,V170-(V170*$T171),V170)))</f>
        <v>0.4</v>
      </c>
      <c r="W171" s="409"/>
      <c r="X171" s="482"/>
      <c r="Z171" s="146" t="s">
        <v>546</v>
      </c>
      <c r="AA171" s="139">
        <v>0.61</v>
      </c>
      <c r="AB171" s="138">
        <v>0.8</v>
      </c>
    </row>
    <row r="172" spans="1:28" ht="111" customHeight="1" thickBot="1" x14ac:dyDescent="0.3">
      <c r="A172" s="463"/>
      <c r="B172" s="409"/>
      <c r="C172" s="493"/>
      <c r="D172" s="409"/>
      <c r="E172" s="409"/>
      <c r="F172" s="266">
        <v>5</v>
      </c>
      <c r="G172" s="212" t="s">
        <v>626</v>
      </c>
      <c r="H172" s="215" t="s">
        <v>816</v>
      </c>
      <c r="I172" s="215" t="s">
        <v>847</v>
      </c>
      <c r="J172" s="214" t="str">
        <f t="shared" si="4"/>
        <v>Responsable del proceso Investigacion Verificar La recepción del bien o servicio adquirido y su uso efectivo dentro del proyecto, dejando soporte de entrega, recibido o cumplimiento del producto o servicio entregado</v>
      </c>
      <c r="K172" s="215" t="s">
        <v>414</v>
      </c>
      <c r="L172" s="216">
        <f>IFERROR(VLOOKUP($K172,'11 FORMULAS'!$B$51:$C$53,2,0),"")</f>
        <v>0.15</v>
      </c>
      <c r="M172" s="216" t="str">
        <f>IFERROR(VLOOKUP($K172,'11 FORMULAS'!$B$51:$D$53,3,0),"")</f>
        <v>Probabilidad</v>
      </c>
      <c r="N172" s="217" t="s">
        <v>415</v>
      </c>
      <c r="O172" s="218">
        <f>IFERROR(VLOOKUP($N172,'11 FORMULAS'!$B$54:$C$55,2,0),"")</f>
        <v>0.15</v>
      </c>
      <c r="P172" s="219" t="s">
        <v>405</v>
      </c>
      <c r="Q172" s="219" t="s">
        <v>722</v>
      </c>
      <c r="R172" s="219" t="s">
        <v>407</v>
      </c>
      <c r="S172" s="219" t="s">
        <v>408</v>
      </c>
      <c r="T172" s="216">
        <f t="shared" si="5"/>
        <v>0.3</v>
      </c>
      <c r="U172" s="216">
        <f>IF(U171="","",IF($K172="",U171,IF($M172='11 FORMULAS'!$D$51,U171-(U171*$T172),U171)))</f>
        <v>1.8143999999999997E-2</v>
      </c>
      <c r="V172" s="216">
        <f>IF(V171="","",IF($K172="",V171,IF($M172='11 FORMULAS'!$D$53,V171-(V171*$T172),V171)))</f>
        <v>0.4</v>
      </c>
      <c r="W172" s="409"/>
      <c r="X172" s="482"/>
      <c r="Z172" s="147" t="s">
        <v>549</v>
      </c>
      <c r="AA172" s="139">
        <v>0.81</v>
      </c>
      <c r="AB172" s="138">
        <v>1</v>
      </c>
    </row>
    <row r="173" spans="1:28" ht="97.15" customHeight="1" thickBot="1" x14ac:dyDescent="0.3">
      <c r="A173" s="485"/>
      <c r="B173" s="489"/>
      <c r="C173" s="499"/>
      <c r="D173" s="489"/>
      <c r="E173" s="489"/>
      <c r="F173" s="222">
        <v>6</v>
      </c>
      <c r="G173" s="223" t="s">
        <v>593</v>
      </c>
      <c r="H173" s="224" t="s">
        <v>599</v>
      </c>
      <c r="I173" s="224" t="s">
        <v>821</v>
      </c>
      <c r="J173" s="214" t="str">
        <f t="shared" si="4"/>
        <v>Oficina de Control Interno Revisa De forma aleatoria la ejecución financiera de proyectos de investigación, verificando soportes, relación del gasto con el proyecto y acciones correctivas frente a hallazgos.</v>
      </c>
      <c r="K173" s="215" t="s">
        <v>425</v>
      </c>
      <c r="L173" s="216">
        <f>IFERROR(VLOOKUP($K173,'11 FORMULAS'!$B$51:$C$53,2,0),"")</f>
        <v>0.1</v>
      </c>
      <c r="M173" s="216" t="str">
        <f>IFERROR(VLOOKUP($K173,'11 FORMULAS'!$B$51:$D$53,3,0),"")</f>
        <v>Impacto</v>
      </c>
      <c r="N173" s="217" t="s">
        <v>415</v>
      </c>
      <c r="O173" s="218">
        <f>IFERROR(VLOOKUP($N173,'11 FORMULAS'!$B$54:$C$55,2,0),"")</f>
        <v>0.15</v>
      </c>
      <c r="P173" s="219" t="s">
        <v>405</v>
      </c>
      <c r="Q173" s="219" t="s">
        <v>722</v>
      </c>
      <c r="R173" s="219" t="s">
        <v>407</v>
      </c>
      <c r="S173" s="219" t="s">
        <v>408</v>
      </c>
      <c r="T173" s="216">
        <f t="shared" si="5"/>
        <v>0.25</v>
      </c>
      <c r="U173" s="216">
        <f>IF(U172="","",IF($K173="",U172,IF($M173='11 FORMULAS'!$D$51,U172-(U172*$T173),U172)))</f>
        <v>1.8143999999999997E-2</v>
      </c>
      <c r="V173" s="216">
        <f>IF(V172="","",IF($K173="",V172,IF($M173='11 FORMULAS'!$D$53,V172-(V172*$T173),V172)))</f>
        <v>0.30000000000000004</v>
      </c>
      <c r="W173" s="394"/>
      <c r="X173" s="483"/>
      <c r="Z173" s="221"/>
      <c r="AA173" s="221"/>
      <c r="AB173" s="221"/>
    </row>
    <row r="174" spans="1:28" ht="111" customHeight="1" thickBot="1" x14ac:dyDescent="0.3">
      <c r="A174" s="484" t="s">
        <v>276</v>
      </c>
      <c r="B174" s="490" t="s">
        <v>280</v>
      </c>
      <c r="C174" s="498" t="s">
        <v>259</v>
      </c>
      <c r="D174" s="488">
        <f>+'3 PROBABIL E IMPACTO INHERENTE'!F38</f>
        <v>0.4</v>
      </c>
      <c r="E174" s="488">
        <f>+'3 PROBABIL E IMPACTO INHERENTE'!N38</f>
        <v>0.4</v>
      </c>
      <c r="F174" s="266">
        <v>1</v>
      </c>
      <c r="G174" s="212" t="s">
        <v>626</v>
      </c>
      <c r="H174" s="213" t="s">
        <v>791</v>
      </c>
      <c r="I174" s="213" t="s">
        <v>822</v>
      </c>
      <c r="J174" s="214" t="str">
        <f t="shared" si="4"/>
        <v>Responsable del proceso Investigacion Clasifica La información de cada proyecto según su nivel de reserva, confidencialidad, sensibilidad o carácter público antes de almacenarla o compartirla</v>
      </c>
      <c r="K174" s="215" t="s">
        <v>403</v>
      </c>
      <c r="L174" s="216">
        <f>IFERROR(VLOOKUP($K174,'11 FORMULAS'!$B$51:$C$53,2,0),"")</f>
        <v>0.25</v>
      </c>
      <c r="M174" s="216" t="str">
        <f>IFERROR(VLOOKUP($K174,'11 FORMULAS'!$B$51:$D$53,3,0),"")</f>
        <v>Probabilidad</v>
      </c>
      <c r="N174" s="217" t="s">
        <v>415</v>
      </c>
      <c r="O174" s="218">
        <f>IFERROR(VLOOKUP($N174,'11 FORMULAS'!$B$54:$C$55,2,0),"")</f>
        <v>0.15</v>
      </c>
      <c r="P174" s="219" t="s">
        <v>405</v>
      </c>
      <c r="Q174" s="219" t="s">
        <v>585</v>
      </c>
      <c r="R174" s="219" t="s">
        <v>407</v>
      </c>
      <c r="S174" s="219" t="s">
        <v>408</v>
      </c>
      <c r="T174" s="216">
        <f t="shared" si="5"/>
        <v>0.4</v>
      </c>
      <c r="U174" s="216">
        <f>IF($D174="","",IF($K174="",$D174,IF($M174='11 FORMULAS'!$D$51,$D174-($D174*$T174),$D174)))</f>
        <v>0.24</v>
      </c>
      <c r="V174" s="216">
        <f>IF($E174="","",IF($K174="",$E174,IF($M174='11 FORMULAS'!$D$53,$E174-($E174*$T174),$E174)))</f>
        <v>0.4</v>
      </c>
      <c r="W174" s="491">
        <f>IF(U179="","",U179)</f>
        <v>3.1103999999999993E-2</v>
      </c>
      <c r="X174" s="481">
        <f>IF(V179="","",V179)</f>
        <v>0.30000000000000004</v>
      </c>
      <c r="Z174" s="135" t="s">
        <v>531</v>
      </c>
      <c r="AA174" s="139">
        <v>0.01</v>
      </c>
      <c r="AB174" s="138">
        <v>0.2</v>
      </c>
    </row>
    <row r="175" spans="1:28" ht="111" customHeight="1" thickBot="1" x14ac:dyDescent="0.3">
      <c r="A175" s="463"/>
      <c r="B175" s="409"/>
      <c r="C175" s="493"/>
      <c r="D175" s="409"/>
      <c r="E175" s="409"/>
      <c r="F175" s="266">
        <v>2</v>
      </c>
      <c r="G175" s="212" t="s">
        <v>626</v>
      </c>
      <c r="H175" s="215" t="s">
        <v>765</v>
      </c>
      <c r="I175" s="215" t="s">
        <v>823</v>
      </c>
      <c r="J175" s="214" t="str">
        <f t="shared" si="4"/>
        <v>Responsable del proceso Investigacion Solicita  que los accesos a repositorios, carpetas, bases de datos o resultados de investigación sean otorgados solo al personal autorizado.</v>
      </c>
      <c r="K175" s="215" t="s">
        <v>403</v>
      </c>
      <c r="L175" s="216">
        <f>IFERROR(VLOOKUP($K175,'11 FORMULAS'!$B$51:$C$53,2,0),"")</f>
        <v>0.25</v>
      </c>
      <c r="M175" s="216" t="str">
        <f>IFERROR(VLOOKUP($K175,'11 FORMULAS'!$B$51:$D$53,3,0),"")</f>
        <v>Probabilidad</v>
      </c>
      <c r="N175" s="217" t="s">
        <v>415</v>
      </c>
      <c r="O175" s="218">
        <f>IFERROR(VLOOKUP($N175,'11 FORMULAS'!$B$54:$C$55,2,0),"")</f>
        <v>0.15</v>
      </c>
      <c r="P175" s="219" t="s">
        <v>405</v>
      </c>
      <c r="Q175" s="219" t="s">
        <v>585</v>
      </c>
      <c r="R175" s="219" t="s">
        <v>407</v>
      </c>
      <c r="S175" s="219" t="s">
        <v>408</v>
      </c>
      <c r="T175" s="216">
        <f t="shared" si="5"/>
        <v>0.4</v>
      </c>
      <c r="U175" s="216">
        <f>IF(U174="","",IF($K175="",U174,IF($M175='11 FORMULAS'!$D$51,U174-(U174*$T175),U174)))</f>
        <v>0.14399999999999999</v>
      </c>
      <c r="V175" s="216">
        <f>IF(V174="","",IF($K175="",V174,IF($M175='11 FORMULAS'!$D$53,V174-(V174*$T175),V174)))</f>
        <v>0.4</v>
      </c>
      <c r="W175" s="409"/>
      <c r="X175" s="482"/>
      <c r="Z175" s="142" t="s">
        <v>537</v>
      </c>
      <c r="AA175" s="139">
        <v>0.21</v>
      </c>
      <c r="AB175" s="138">
        <v>0.4</v>
      </c>
    </row>
    <row r="176" spans="1:28" ht="162.6" customHeight="1" thickBot="1" x14ac:dyDescent="0.3">
      <c r="A176" s="463"/>
      <c r="B176" s="409"/>
      <c r="C176" s="493"/>
      <c r="D176" s="409"/>
      <c r="E176" s="409"/>
      <c r="F176" s="266">
        <v>3</v>
      </c>
      <c r="G176" s="220" t="s">
        <v>825</v>
      </c>
      <c r="H176" s="215" t="s">
        <v>780</v>
      </c>
      <c r="I176" s="215" t="s">
        <v>824</v>
      </c>
      <c r="J176" s="214" t="str">
        <f t="shared" si="4"/>
        <v>Area de gestión tecnológica Realiza Copias de seguridad periódicas de los repositorios, bases de datos y documentos de investigación, garantizando su recuperación en caso de pérdida o daño.</v>
      </c>
      <c r="K176" s="215" t="s">
        <v>403</v>
      </c>
      <c r="L176" s="216">
        <f>IFERROR(VLOOKUP($K176,'11 FORMULAS'!$B$51:$C$53,2,0),"")</f>
        <v>0.25</v>
      </c>
      <c r="M176" s="216" t="str">
        <f>IFERROR(VLOOKUP($K176,'11 FORMULAS'!$B$51:$D$53,3,0),"")</f>
        <v>Probabilidad</v>
      </c>
      <c r="N176" s="217" t="s">
        <v>415</v>
      </c>
      <c r="O176" s="218">
        <f>IFERROR(VLOOKUP($N176,'11 FORMULAS'!$B$54:$C$55,2,0),"")</f>
        <v>0.15</v>
      </c>
      <c r="P176" s="219" t="s">
        <v>405</v>
      </c>
      <c r="Q176" s="219" t="s">
        <v>585</v>
      </c>
      <c r="R176" s="219" t="s">
        <v>407</v>
      </c>
      <c r="S176" s="219" t="s">
        <v>408</v>
      </c>
      <c r="T176" s="216">
        <f t="shared" si="5"/>
        <v>0.4</v>
      </c>
      <c r="U176" s="216">
        <f>IF(U175="","",IF($K176="",U175,IF($M176='11 FORMULAS'!$D$51,U175-(U175*$T176),U175)))</f>
        <v>8.6399999999999991E-2</v>
      </c>
      <c r="V176" s="216">
        <f>IF(V175="","",IF($K176="",V175,IF($M176='11 FORMULAS'!$D$53,V175-(V175*$T176),V175)))</f>
        <v>0.4</v>
      </c>
      <c r="W176" s="409"/>
      <c r="X176" s="482"/>
      <c r="Z176" s="145" t="s">
        <v>543</v>
      </c>
      <c r="AA176" s="139">
        <v>0.41</v>
      </c>
      <c r="AB176" s="138">
        <v>0.6</v>
      </c>
    </row>
    <row r="177" spans="1:28" ht="121.15" customHeight="1" thickBot="1" x14ac:dyDescent="0.3">
      <c r="A177" s="463"/>
      <c r="B177" s="409"/>
      <c r="C177" s="493"/>
      <c r="D177" s="409"/>
      <c r="E177" s="409"/>
      <c r="F177" s="266">
        <v>4</v>
      </c>
      <c r="G177" s="212" t="s">
        <v>626</v>
      </c>
      <c r="H177" s="215" t="s">
        <v>583</v>
      </c>
      <c r="I177" s="215" t="s">
        <v>826</v>
      </c>
      <c r="J177" s="214" t="str">
        <f t="shared" si="4"/>
        <v>Responsable del proceso Investigacion Verifica Que los documentos, bases de datos y resultados finales del proyecto queden organizados, custodiados y archivados en el repositorio institucional definido.</v>
      </c>
      <c r="K177" s="215" t="s">
        <v>403</v>
      </c>
      <c r="L177" s="216">
        <f>IFERROR(VLOOKUP($K177,'11 FORMULAS'!$B$51:$C$53,2,0),"")</f>
        <v>0.25</v>
      </c>
      <c r="M177" s="216" t="str">
        <f>IFERROR(VLOOKUP($K177,'11 FORMULAS'!$B$51:$D$53,3,0),"")</f>
        <v>Probabilidad</v>
      </c>
      <c r="N177" s="217" t="s">
        <v>415</v>
      </c>
      <c r="O177" s="218">
        <f>IFERROR(VLOOKUP($N177,'11 FORMULAS'!$B$54:$C$55,2,0),"")</f>
        <v>0.15</v>
      </c>
      <c r="P177" s="219" t="s">
        <v>405</v>
      </c>
      <c r="Q177" s="219" t="s">
        <v>585</v>
      </c>
      <c r="R177" s="219" t="s">
        <v>407</v>
      </c>
      <c r="S177" s="219" t="s">
        <v>408</v>
      </c>
      <c r="T177" s="216">
        <f t="shared" si="5"/>
        <v>0.4</v>
      </c>
      <c r="U177" s="216">
        <f>IF(U176="","",IF($K177="",U176,IF($M177='11 FORMULAS'!$D$51,U176-(U176*$T177),U176)))</f>
        <v>5.183999999999999E-2</v>
      </c>
      <c r="V177" s="216">
        <f>IF(V176="","",IF($K177="",V176,IF($M177='11 FORMULAS'!$D$53,V176-(V176*$T177),V176)))</f>
        <v>0.4</v>
      </c>
      <c r="W177" s="409"/>
      <c r="X177" s="482"/>
      <c r="Z177" s="146" t="s">
        <v>546</v>
      </c>
      <c r="AA177" s="139">
        <v>0.61</v>
      </c>
      <c r="AB177" s="138">
        <v>0.8</v>
      </c>
    </row>
    <row r="178" spans="1:28" ht="111" customHeight="1" thickBot="1" x14ac:dyDescent="0.3">
      <c r="A178" s="463"/>
      <c r="B178" s="409"/>
      <c r="C178" s="493"/>
      <c r="D178" s="409"/>
      <c r="E178" s="409"/>
      <c r="F178" s="266">
        <v>5</v>
      </c>
      <c r="G178" s="220" t="s">
        <v>784</v>
      </c>
      <c r="H178" s="215" t="s">
        <v>827</v>
      </c>
      <c r="I178" s="215" t="s">
        <v>828</v>
      </c>
      <c r="J178" s="214" t="str">
        <f t="shared" si="4"/>
        <v>Area contratación Incluye Cláusulas de confidencialidad, tratamiento de datos y propiedad intelectual en convenios, contratos, alianzas o acuerdos de investigación</v>
      </c>
      <c r="K178" s="215" t="s">
        <v>403</v>
      </c>
      <c r="L178" s="216">
        <f>IFERROR(VLOOKUP($K178,'11 FORMULAS'!$B$51:$C$53,2,0),"")</f>
        <v>0.25</v>
      </c>
      <c r="M178" s="216" t="str">
        <f>IFERROR(VLOOKUP($K178,'11 FORMULAS'!$B$51:$D$53,3,0),"")</f>
        <v>Probabilidad</v>
      </c>
      <c r="N178" s="217" t="s">
        <v>415</v>
      </c>
      <c r="O178" s="218">
        <f>IFERROR(VLOOKUP($N178,'11 FORMULAS'!$B$54:$C$55,2,0),"")</f>
        <v>0.15</v>
      </c>
      <c r="P178" s="219" t="s">
        <v>405</v>
      </c>
      <c r="Q178" s="219" t="s">
        <v>722</v>
      </c>
      <c r="R178" s="219" t="s">
        <v>407</v>
      </c>
      <c r="S178" s="219" t="s">
        <v>408</v>
      </c>
      <c r="T178" s="216">
        <f t="shared" si="5"/>
        <v>0.4</v>
      </c>
      <c r="U178" s="216">
        <f>IF(U177="","",IF($K178="",U177,IF($M178='11 FORMULAS'!$D$51,U177-(U177*$T178),U177)))</f>
        <v>3.1103999999999993E-2</v>
      </c>
      <c r="V178" s="216">
        <f>IF(V177="","",IF($K178="",V177,IF($M178='11 FORMULAS'!$D$53,V177-(V177*$T178),V177)))</f>
        <v>0.4</v>
      </c>
      <c r="W178" s="409"/>
      <c r="X178" s="482"/>
      <c r="Z178" s="147" t="s">
        <v>549</v>
      </c>
      <c r="AA178" s="139">
        <v>0.81</v>
      </c>
      <c r="AB178" s="138">
        <v>1</v>
      </c>
    </row>
    <row r="179" spans="1:28" ht="97.15" customHeight="1" thickBot="1" x14ac:dyDescent="0.3">
      <c r="A179" s="485"/>
      <c r="B179" s="489"/>
      <c r="C179" s="499"/>
      <c r="D179" s="489"/>
      <c r="E179" s="489"/>
      <c r="F179" s="222">
        <v>6</v>
      </c>
      <c r="G179" s="223" t="s">
        <v>593</v>
      </c>
      <c r="H179" s="224" t="s">
        <v>599</v>
      </c>
      <c r="I179" s="224" t="s">
        <v>829</v>
      </c>
      <c r="J179" s="214" t="str">
        <f t="shared" si="4"/>
        <v>Oficina de Control Interno Revisa De forma aleatoria los proyectos de investigación para verificar accesos, respaldos, custodia documental, clasificación de información y acciones correctivas frente a incidentes.</v>
      </c>
      <c r="K179" s="215" t="s">
        <v>425</v>
      </c>
      <c r="L179" s="216">
        <f>IFERROR(VLOOKUP($K179,'11 FORMULAS'!$B$51:$C$53,2,0),"")</f>
        <v>0.1</v>
      </c>
      <c r="M179" s="216" t="str">
        <f>IFERROR(VLOOKUP($K179,'11 FORMULAS'!$B$51:$D$53,3,0),"")</f>
        <v>Impacto</v>
      </c>
      <c r="N179" s="217" t="s">
        <v>415</v>
      </c>
      <c r="O179" s="218">
        <f>IFERROR(VLOOKUP($N179,'11 FORMULAS'!$B$54:$C$55,2,0),"")</f>
        <v>0.15</v>
      </c>
      <c r="P179" s="219" t="s">
        <v>405</v>
      </c>
      <c r="Q179" s="219" t="s">
        <v>722</v>
      </c>
      <c r="R179" s="219" t="s">
        <v>407</v>
      </c>
      <c r="S179" s="219" t="s">
        <v>408</v>
      </c>
      <c r="T179" s="216">
        <f t="shared" si="5"/>
        <v>0.25</v>
      </c>
      <c r="U179" s="216">
        <f>IF(U178="","",IF($K179="",U178,IF($M179='11 FORMULAS'!$D$51,U178-(U178*$T179),U178)))</f>
        <v>3.1103999999999993E-2</v>
      </c>
      <c r="V179" s="216">
        <f>IF(V178="","",IF($K179="",V178,IF($M179='11 FORMULAS'!$D$53,V178-(V178*$T179),V178)))</f>
        <v>0.30000000000000004</v>
      </c>
      <c r="W179" s="394"/>
      <c r="X179" s="483"/>
      <c r="Z179" s="221"/>
      <c r="AA179" s="221"/>
      <c r="AB179" s="221"/>
    </row>
    <row r="180" spans="1:28" ht="111" customHeight="1" thickBot="1" x14ac:dyDescent="0.3">
      <c r="A180" s="484" t="s">
        <v>282</v>
      </c>
      <c r="B180" s="490" t="s">
        <v>287</v>
      </c>
      <c r="C180" s="498" t="s">
        <v>283</v>
      </c>
      <c r="D180" s="488">
        <f>+'3 PROBABIL E IMPACTO INHERENTE'!F39</f>
        <v>0.6</v>
      </c>
      <c r="E180" s="488">
        <f>+'3 PROBABIL E IMPACTO INHERENTE'!N39</f>
        <v>0.6</v>
      </c>
      <c r="F180" s="266">
        <v>1</v>
      </c>
      <c r="G180" s="220" t="s">
        <v>633</v>
      </c>
      <c r="H180" s="213" t="s">
        <v>583</v>
      </c>
      <c r="I180" s="213" t="s">
        <v>1195</v>
      </c>
      <c r="J180" s="214" t="str">
        <f t="shared" si="4"/>
        <v>Responsable del proceso gestión tecnológica Verifica Aleatoriamente soportes, relación del gasto con el proyecto, aprobaciones y cierre financiero</v>
      </c>
      <c r="K180" s="215" t="s">
        <v>403</v>
      </c>
      <c r="L180" s="216">
        <f>IFERROR(VLOOKUP($K180,'11 FORMULAS'!$B$51:$C$53,2,0),"")</f>
        <v>0.25</v>
      </c>
      <c r="M180" s="216" t="str">
        <f>IFERROR(VLOOKUP($K180,'11 FORMULAS'!$B$51:$D$53,3,0),"")</f>
        <v>Probabilidad</v>
      </c>
      <c r="N180" s="217" t="s">
        <v>415</v>
      </c>
      <c r="O180" s="218">
        <f>IFERROR(VLOOKUP($N180,'11 FORMULAS'!$B$54:$C$55,2,0),"")</f>
        <v>0.15</v>
      </c>
      <c r="P180" s="219" t="s">
        <v>405</v>
      </c>
      <c r="Q180" s="219" t="s">
        <v>501</v>
      </c>
      <c r="R180" s="219" t="s">
        <v>407</v>
      </c>
      <c r="S180" s="219" t="s">
        <v>408</v>
      </c>
      <c r="T180" s="216">
        <f t="shared" si="5"/>
        <v>0.4</v>
      </c>
      <c r="U180" s="216">
        <f>IF($D180="","",IF($K180="",$D180,IF($M180='11 FORMULAS'!$D$51,$D180-($D180*$T180),$D180)))</f>
        <v>0.36</v>
      </c>
      <c r="V180" s="216">
        <f>IF($E180="","",IF($K180="",$E180,IF($M180='11 FORMULAS'!$D$53,$E180-($E180*$T180),$E180)))</f>
        <v>0.6</v>
      </c>
      <c r="W180" s="491">
        <f>IF(U185="","",U185)</f>
        <v>6.4799999999999996E-2</v>
      </c>
      <c r="X180" s="481">
        <f>IF(V185="","",V185)</f>
        <v>0.25350000000000006</v>
      </c>
      <c r="Z180" s="135" t="s">
        <v>531</v>
      </c>
      <c r="AA180" s="139">
        <v>0.01</v>
      </c>
      <c r="AB180" s="138">
        <v>0.2</v>
      </c>
    </row>
    <row r="181" spans="1:28" ht="138" customHeight="1" thickBot="1" x14ac:dyDescent="0.3">
      <c r="A181" s="463"/>
      <c r="B181" s="409"/>
      <c r="C181" s="493"/>
      <c r="D181" s="409"/>
      <c r="E181" s="409"/>
      <c r="F181" s="266">
        <v>2</v>
      </c>
      <c r="G181" s="220" t="s">
        <v>633</v>
      </c>
      <c r="H181" s="215" t="s">
        <v>586</v>
      </c>
      <c r="I181" s="215" t="s">
        <v>627</v>
      </c>
      <c r="J181" s="214" t="str">
        <f t="shared" si="4"/>
        <v>Responsable del proceso gestión tecnológica Actualiza el plan de mantenimiento preventivo y correctivo de infraestructura física, priorizando condiciones de seguridad y continuidad operativa.</v>
      </c>
      <c r="K181" s="215" t="s">
        <v>403</v>
      </c>
      <c r="L181" s="216">
        <f>IFERROR(VLOOKUP($K181,'11 FORMULAS'!$B$51:$C$53,2,0),"")</f>
        <v>0.25</v>
      </c>
      <c r="M181" s="216" t="str">
        <f>IFERROR(VLOOKUP($K181,'11 FORMULAS'!$B$51:$D$53,3,0),"")</f>
        <v>Probabilidad</v>
      </c>
      <c r="N181" s="217" t="s">
        <v>415</v>
      </c>
      <c r="O181" s="218">
        <f>IFERROR(VLOOKUP($N181,'11 FORMULAS'!$B$54:$C$55,2,0),"")</f>
        <v>0.15</v>
      </c>
      <c r="P181" s="219" t="s">
        <v>405</v>
      </c>
      <c r="Q181" s="219" t="s">
        <v>722</v>
      </c>
      <c r="R181" s="219" t="s">
        <v>418</v>
      </c>
      <c r="S181" s="219" t="s">
        <v>408</v>
      </c>
      <c r="T181" s="216">
        <f t="shared" si="5"/>
        <v>0.4</v>
      </c>
      <c r="U181" s="216">
        <f>IF(U180="","",IF($K181="",U180,IF($M181='11 FORMULAS'!$D$51,U180-(U180*$T181),U180)))</f>
        <v>0.216</v>
      </c>
      <c r="V181" s="216">
        <f>IF(V180="","",IF($K181="",V180,IF($M181='11 FORMULAS'!$D$53,V180-(V180*$T181),V180)))</f>
        <v>0.6</v>
      </c>
      <c r="W181" s="409"/>
      <c r="X181" s="482"/>
      <c r="Z181" s="142" t="s">
        <v>537</v>
      </c>
      <c r="AA181" s="139">
        <v>0.21</v>
      </c>
      <c r="AB181" s="138">
        <v>0.4</v>
      </c>
    </row>
    <row r="182" spans="1:28" ht="111" customHeight="1" thickBot="1" x14ac:dyDescent="0.3">
      <c r="A182" s="463"/>
      <c r="B182" s="409"/>
      <c r="C182" s="493"/>
      <c r="D182" s="409"/>
      <c r="E182" s="409"/>
      <c r="F182" s="266">
        <v>3</v>
      </c>
      <c r="G182" s="220" t="s">
        <v>588</v>
      </c>
      <c r="H182" s="215" t="s">
        <v>589</v>
      </c>
      <c r="I182" s="215" t="s">
        <v>728</v>
      </c>
      <c r="J182" s="214" t="str">
        <f t="shared" si="4"/>
        <v>Oficina Asesora de Planeación / Segunda línea de defensa Monitorea Ejecución a los planes institucionales (PETI, Plan de seguridad y tratamiento de riesgos)</v>
      </c>
      <c r="K182" s="215" t="s">
        <v>403</v>
      </c>
      <c r="L182" s="216">
        <f>IFERROR(VLOOKUP($K182,'11 FORMULAS'!$B$51:$C$53,2,0),"")</f>
        <v>0.25</v>
      </c>
      <c r="M182" s="216" t="str">
        <f>IFERROR(VLOOKUP($K182,'11 FORMULAS'!$B$51:$D$53,3,0),"")</f>
        <v>Probabilidad</v>
      </c>
      <c r="N182" s="217" t="s">
        <v>415</v>
      </c>
      <c r="O182" s="218">
        <f>IFERROR(VLOOKUP($N182,'11 FORMULAS'!$B$54:$C$55,2,0),"")</f>
        <v>0.15</v>
      </c>
      <c r="P182" s="219" t="s">
        <v>426</v>
      </c>
      <c r="Q182" s="219" t="s">
        <v>503</v>
      </c>
      <c r="R182" s="219" t="s">
        <v>418</v>
      </c>
      <c r="S182" s="219" t="s">
        <v>408</v>
      </c>
      <c r="T182" s="216">
        <f t="shared" si="5"/>
        <v>0.4</v>
      </c>
      <c r="U182" s="216">
        <f>IF(U181="","",IF($K182="",U181,IF($M182='11 FORMULAS'!$D$51,U181-(U181*$T182),U181)))</f>
        <v>0.12959999999999999</v>
      </c>
      <c r="V182" s="216">
        <f>IF(V181="","",IF($K182="",V181,IF($M182='11 FORMULAS'!$D$53,V181-(V181*$T182),V181)))</f>
        <v>0.6</v>
      </c>
      <c r="W182" s="409"/>
      <c r="X182" s="482"/>
      <c r="Z182" s="145" t="s">
        <v>543</v>
      </c>
      <c r="AA182" s="139">
        <v>0.41</v>
      </c>
      <c r="AB182" s="138">
        <v>0.6</v>
      </c>
    </row>
    <row r="183" spans="1:28" ht="111" customHeight="1" thickBot="1" x14ac:dyDescent="0.3">
      <c r="A183" s="463"/>
      <c r="B183" s="409"/>
      <c r="C183" s="493"/>
      <c r="D183" s="409"/>
      <c r="E183" s="409"/>
      <c r="F183" s="266">
        <v>4</v>
      </c>
      <c r="G183" s="220" t="s">
        <v>633</v>
      </c>
      <c r="H183" s="215" t="s">
        <v>628</v>
      </c>
      <c r="I183" s="215" t="s">
        <v>723</v>
      </c>
      <c r="J183" s="214" t="str">
        <f t="shared" si="4"/>
        <v>Responsable del proceso gestión tecnológica Gestiona de forma inmediata acciones correctivas frente a daños, fallas, deterioros o interrupciones de servicios físicos y digitales</v>
      </c>
      <c r="K183" s="215" t="s">
        <v>425</v>
      </c>
      <c r="L183" s="216">
        <f>IFERROR(VLOOKUP($K183,'11 FORMULAS'!$B$51:$C$53,2,0),"")</f>
        <v>0.1</v>
      </c>
      <c r="M183" s="216" t="str">
        <f>IFERROR(VLOOKUP($K183,'11 FORMULAS'!$B$51:$D$53,3,0),"")</f>
        <v>Impacto</v>
      </c>
      <c r="N183" s="217" t="s">
        <v>404</v>
      </c>
      <c r="O183" s="218">
        <f>IFERROR(VLOOKUP($N183,'11 FORMULAS'!$B$54:$C$55,2,0),"")</f>
        <v>0.25</v>
      </c>
      <c r="P183" s="219" t="s">
        <v>405</v>
      </c>
      <c r="Q183" s="219" t="s">
        <v>585</v>
      </c>
      <c r="R183" s="219" t="s">
        <v>407</v>
      </c>
      <c r="S183" s="219" t="s">
        <v>408</v>
      </c>
      <c r="T183" s="216">
        <f t="shared" si="5"/>
        <v>0.35</v>
      </c>
      <c r="U183" s="216">
        <f>IF(U182="","",IF($K183="",U182,IF($M183='11 FORMULAS'!$D$51,U182-(U182*$T183),U182)))</f>
        <v>0.12959999999999999</v>
      </c>
      <c r="V183" s="216">
        <f>IF(V182="","",IF($K183="",V182,IF($M183='11 FORMULAS'!$D$53,V182-(V182*$T183),V182)))</f>
        <v>0.39</v>
      </c>
      <c r="W183" s="409"/>
      <c r="X183" s="482"/>
      <c r="Z183" s="146" t="s">
        <v>546</v>
      </c>
      <c r="AA183" s="139">
        <v>0.61</v>
      </c>
      <c r="AB183" s="138">
        <v>0.8</v>
      </c>
    </row>
    <row r="184" spans="1:28" ht="111" customHeight="1" thickBot="1" x14ac:dyDescent="0.3">
      <c r="A184" s="463"/>
      <c r="B184" s="409"/>
      <c r="C184" s="493"/>
      <c r="D184" s="409"/>
      <c r="E184" s="409"/>
      <c r="F184" s="266">
        <v>5</v>
      </c>
      <c r="G184" s="220" t="s">
        <v>935</v>
      </c>
      <c r="H184" s="215" t="s">
        <v>630</v>
      </c>
      <c r="I184" s="215" t="s">
        <v>631</v>
      </c>
      <c r="J184" s="214" t="str">
        <f t="shared" si="4"/>
        <v>Almacén  Registra en inventario y soportes documentales las novedades de activos, mantenimientos, reparaciones y bajas autorizadas.</v>
      </c>
      <c r="K184" s="215" t="s">
        <v>403</v>
      </c>
      <c r="L184" s="216">
        <f>IFERROR(VLOOKUP($K184,'11 FORMULAS'!$B$51:$C$53,2,0),"")</f>
        <v>0.25</v>
      </c>
      <c r="M184" s="216" t="str">
        <f>IFERROR(VLOOKUP($K184,'11 FORMULAS'!$B$51:$D$53,3,0),"")</f>
        <v>Probabilidad</v>
      </c>
      <c r="N184" s="217" t="s">
        <v>404</v>
      </c>
      <c r="O184" s="218">
        <f>IFERROR(VLOOKUP($N184,'11 FORMULAS'!$B$54:$C$55,2,0),"")</f>
        <v>0.25</v>
      </c>
      <c r="P184" s="219" t="s">
        <v>405</v>
      </c>
      <c r="Q184" s="219" t="s">
        <v>504</v>
      </c>
      <c r="R184" s="219" t="s">
        <v>418</v>
      </c>
      <c r="S184" s="219" t="s">
        <v>408</v>
      </c>
      <c r="T184" s="216">
        <f t="shared" si="5"/>
        <v>0.5</v>
      </c>
      <c r="U184" s="216">
        <f>IF(U183="","",IF($K184="",U183,IF($M184='11 FORMULAS'!$D$51,U183-(U183*$T184),U183)))</f>
        <v>6.4799999999999996E-2</v>
      </c>
      <c r="V184" s="216">
        <f>IF(V183="","",IF($K184="",V183,IF($M184='11 FORMULAS'!$D$53,V183-(V183*$T184),V183)))</f>
        <v>0.39</v>
      </c>
      <c r="W184" s="409"/>
      <c r="X184" s="482"/>
      <c r="Z184" s="147" t="s">
        <v>549</v>
      </c>
      <c r="AA184" s="139">
        <v>0.81</v>
      </c>
      <c r="AB184" s="138">
        <v>1</v>
      </c>
    </row>
    <row r="185" spans="1:28" ht="97.15" customHeight="1" thickBot="1" x14ac:dyDescent="0.3">
      <c r="A185" s="485"/>
      <c r="B185" s="489"/>
      <c r="C185" s="499"/>
      <c r="D185" s="489"/>
      <c r="E185" s="489"/>
      <c r="F185" s="222">
        <v>6</v>
      </c>
      <c r="G185" s="223" t="s">
        <v>593</v>
      </c>
      <c r="H185" s="224" t="s">
        <v>594</v>
      </c>
      <c r="I185" s="224" t="s">
        <v>632</v>
      </c>
      <c r="J185" s="214" t="str">
        <f t="shared" si="4"/>
        <v>Oficina de Control Interno Evalúa la efectividad de controles sobre infraestructura física y formula acciones de mejora frente a hallazgos o reincidencias.</v>
      </c>
      <c r="K185" s="215" t="s">
        <v>425</v>
      </c>
      <c r="L185" s="216">
        <f>IFERROR(VLOOKUP($K185,'11 FORMULAS'!$B$51:$C$53,2,0),"")</f>
        <v>0.1</v>
      </c>
      <c r="M185" s="216" t="str">
        <f>IFERROR(VLOOKUP($K185,'11 FORMULAS'!$B$51:$D$53,3,0),"")</f>
        <v>Impacto</v>
      </c>
      <c r="N185" s="217" t="s">
        <v>404</v>
      </c>
      <c r="O185" s="218">
        <f>IFERROR(VLOOKUP($N185,'11 FORMULAS'!$B$54:$C$55,2,0),"")</f>
        <v>0.25</v>
      </c>
      <c r="P185" s="219" t="s">
        <v>405</v>
      </c>
      <c r="Q185" s="219" t="s">
        <v>722</v>
      </c>
      <c r="R185" s="219" t="s">
        <v>418</v>
      </c>
      <c r="S185" s="219" t="s">
        <v>408</v>
      </c>
      <c r="T185" s="216">
        <f t="shared" si="5"/>
        <v>0.35</v>
      </c>
      <c r="U185" s="216">
        <f>IF(U184="","",IF($K185="",U184,IF($M185='11 FORMULAS'!$D$51,U184-(U184*$T185),U184)))</f>
        <v>6.4799999999999996E-2</v>
      </c>
      <c r="V185" s="216">
        <f>IF(V184="","",IF($K185="",V184,IF($M185='11 FORMULAS'!$D$53,V184-(V184*$T185),V184)))</f>
        <v>0.25350000000000006</v>
      </c>
      <c r="W185" s="394"/>
      <c r="X185" s="483"/>
      <c r="Z185" s="221"/>
      <c r="AA185" s="221"/>
      <c r="AB185" s="221"/>
    </row>
    <row r="186" spans="1:28" ht="111" customHeight="1" thickBot="1" x14ac:dyDescent="0.3">
      <c r="A186" s="484" t="s">
        <v>289</v>
      </c>
      <c r="B186" s="490" t="s">
        <v>293</v>
      </c>
      <c r="C186" s="498" t="s">
        <v>283</v>
      </c>
      <c r="D186" s="488">
        <f>+'3 PROBABIL E IMPACTO INHERENTE'!F40</f>
        <v>0.4</v>
      </c>
      <c r="E186" s="488">
        <f>+'3 PROBABIL E IMPACTO INHERENTE'!N40</f>
        <v>0.8</v>
      </c>
      <c r="F186" s="266">
        <v>1</v>
      </c>
      <c r="G186" s="220" t="s">
        <v>633</v>
      </c>
      <c r="H186" s="213" t="s">
        <v>583</v>
      </c>
      <c r="I186" s="213" t="s">
        <v>726</v>
      </c>
      <c r="J186" s="214" t="str">
        <f t="shared" si="4"/>
        <v>Responsable del proceso gestión tecnológica Verifica mensualmente a través de una lista de chequeo: backups, actualizaciones, análisis de vulnerabilidades,  intentos de accesos no autorizados, entre otros</v>
      </c>
      <c r="K186" s="215" t="s">
        <v>403</v>
      </c>
      <c r="L186" s="216">
        <f>IFERROR(VLOOKUP($K186,'11 FORMULAS'!$B$51:$C$53,2,0),"")</f>
        <v>0.25</v>
      </c>
      <c r="M186" s="216" t="str">
        <f>IFERROR(VLOOKUP($K186,'11 FORMULAS'!$B$51:$D$53,3,0),"")</f>
        <v>Probabilidad</v>
      </c>
      <c r="N186" s="217" t="s">
        <v>415</v>
      </c>
      <c r="O186" s="218">
        <f>IFERROR(VLOOKUP($N186,'11 FORMULAS'!$B$54:$C$55,2,0),"")</f>
        <v>0.15</v>
      </c>
      <c r="P186" s="219" t="s">
        <v>405</v>
      </c>
      <c r="Q186" s="219" t="s">
        <v>501</v>
      </c>
      <c r="R186" s="219" t="s">
        <v>407</v>
      </c>
      <c r="S186" s="219" t="s">
        <v>408</v>
      </c>
      <c r="T186" s="216">
        <f t="shared" si="5"/>
        <v>0.4</v>
      </c>
      <c r="U186" s="216">
        <f>IF($D186="","",IF($K186="",$D186,IF($M186='11 FORMULAS'!$D$51,$D186-($D186*$T186),$D186)))</f>
        <v>0.24</v>
      </c>
      <c r="V186" s="216">
        <f>IF($E186="","",IF($K186="",$E186,IF($M186='11 FORMULAS'!$D$53,$E186-($E186*$T186),$E186)))</f>
        <v>0.8</v>
      </c>
      <c r="W186" s="491">
        <f>IF(U191="","",U191)</f>
        <v>4.3199999999999995E-2</v>
      </c>
      <c r="X186" s="481">
        <f>IF(V191="","",V191)</f>
        <v>0.39000000000000007</v>
      </c>
      <c r="Z186" s="135" t="s">
        <v>531</v>
      </c>
      <c r="AA186" s="139">
        <v>0.01</v>
      </c>
      <c r="AB186" s="138">
        <v>0.2</v>
      </c>
    </row>
    <row r="187" spans="1:28" ht="119.65" customHeight="1" thickBot="1" x14ac:dyDescent="0.3">
      <c r="A187" s="463"/>
      <c r="B187" s="409"/>
      <c r="C187" s="493"/>
      <c r="D187" s="409"/>
      <c r="E187" s="409"/>
      <c r="F187" s="266">
        <v>2</v>
      </c>
      <c r="G187" s="220" t="s">
        <v>633</v>
      </c>
      <c r="H187" s="215" t="s">
        <v>727</v>
      </c>
      <c r="I187" s="215" t="s">
        <v>730</v>
      </c>
      <c r="J187" s="214" t="str">
        <f t="shared" si="4"/>
        <v xml:space="preserve">Responsable del proceso gestión tecnológica Implementa Firewall y segmentación de redes </v>
      </c>
      <c r="K187" s="215" t="s">
        <v>403</v>
      </c>
      <c r="L187" s="216">
        <f>IFERROR(VLOOKUP($K187,'11 FORMULAS'!$B$51:$C$53,2,0),"")</f>
        <v>0.25</v>
      </c>
      <c r="M187" s="216" t="str">
        <f>IFERROR(VLOOKUP($K187,'11 FORMULAS'!$B$51:$D$53,3,0),"")</f>
        <v>Probabilidad</v>
      </c>
      <c r="N187" s="217" t="s">
        <v>415</v>
      </c>
      <c r="O187" s="218">
        <f>IFERROR(VLOOKUP($N187,'11 FORMULAS'!$B$54:$C$55,2,0),"")</f>
        <v>0.15</v>
      </c>
      <c r="P187" s="219" t="s">
        <v>426</v>
      </c>
      <c r="Q187" s="219" t="s">
        <v>504</v>
      </c>
      <c r="R187" s="219" t="s">
        <v>418</v>
      </c>
      <c r="S187" s="219" t="s">
        <v>408</v>
      </c>
      <c r="T187" s="216">
        <f t="shared" si="5"/>
        <v>0.4</v>
      </c>
      <c r="U187" s="216">
        <f>IF(U186="","",IF($K187="",U186,IF($M187='11 FORMULAS'!$D$51,U186-(U186*$T187),U186)))</f>
        <v>0.14399999999999999</v>
      </c>
      <c r="V187" s="216">
        <f>IF(V186="","",IF($K187="",V186,IF($M187='11 FORMULAS'!$D$53,V186-(V186*$T187),V186)))</f>
        <v>0.8</v>
      </c>
      <c r="W187" s="409"/>
      <c r="X187" s="482"/>
      <c r="Z187" s="142" t="s">
        <v>537</v>
      </c>
      <c r="AA187" s="139">
        <v>0.21</v>
      </c>
      <c r="AB187" s="138">
        <v>0.4</v>
      </c>
    </row>
    <row r="188" spans="1:28" ht="111" customHeight="1" thickBot="1" x14ac:dyDescent="0.3">
      <c r="A188" s="463"/>
      <c r="B188" s="409"/>
      <c r="C188" s="493"/>
      <c r="D188" s="409"/>
      <c r="E188" s="409"/>
      <c r="F188" s="266">
        <v>3</v>
      </c>
      <c r="G188" s="220" t="s">
        <v>588</v>
      </c>
      <c r="H188" s="215" t="s">
        <v>589</v>
      </c>
      <c r="I188" s="215" t="s">
        <v>729</v>
      </c>
      <c r="J188" s="214" t="str">
        <f t="shared" si="4"/>
        <v>Oficina Asesora de Planeación / Segunda línea de defensa Monitorea Ejecución a los planes institucionales ( Plan de seguridad y tratamiento de riesgos)</v>
      </c>
      <c r="K188" s="215" t="s">
        <v>403</v>
      </c>
      <c r="L188" s="216">
        <f>IFERROR(VLOOKUP($K188,'11 FORMULAS'!$B$51:$C$53,2,0),"")</f>
        <v>0.25</v>
      </c>
      <c r="M188" s="216" t="str">
        <f>IFERROR(VLOOKUP($K188,'11 FORMULAS'!$B$51:$D$53,3,0),"")</f>
        <v>Probabilidad</v>
      </c>
      <c r="N188" s="217" t="s">
        <v>415</v>
      </c>
      <c r="O188" s="218">
        <f>IFERROR(VLOOKUP($N188,'11 FORMULAS'!$B$54:$C$55,2,0),"")</f>
        <v>0.15</v>
      </c>
      <c r="P188" s="219" t="s">
        <v>405</v>
      </c>
      <c r="Q188" s="219" t="s">
        <v>503</v>
      </c>
      <c r="R188" s="219" t="s">
        <v>418</v>
      </c>
      <c r="S188" s="219" t="s">
        <v>408</v>
      </c>
      <c r="T188" s="216">
        <f t="shared" si="5"/>
        <v>0.4</v>
      </c>
      <c r="U188" s="216">
        <f>IF(U187="","",IF($K188="",U187,IF($M188='11 FORMULAS'!$D$51,U187-(U187*$T188),U187)))</f>
        <v>8.6399999999999991E-2</v>
      </c>
      <c r="V188" s="216">
        <f>IF(V187="","",IF($K188="",V187,IF($M188='11 FORMULAS'!$D$53,V187-(V187*$T188),V187)))</f>
        <v>0.8</v>
      </c>
      <c r="W188" s="409"/>
      <c r="X188" s="482"/>
      <c r="Z188" s="145" t="s">
        <v>543</v>
      </c>
      <c r="AA188" s="139">
        <v>0.41</v>
      </c>
      <c r="AB188" s="138">
        <v>0.6</v>
      </c>
    </row>
    <row r="189" spans="1:28" ht="111" customHeight="1" thickBot="1" x14ac:dyDescent="0.3">
      <c r="A189" s="463"/>
      <c r="B189" s="409"/>
      <c r="C189" s="493"/>
      <c r="D189" s="409"/>
      <c r="E189" s="409"/>
      <c r="F189" s="266">
        <v>4</v>
      </c>
      <c r="G189" s="220" t="s">
        <v>633</v>
      </c>
      <c r="H189" s="215" t="s">
        <v>628</v>
      </c>
      <c r="I189" s="215" t="s">
        <v>731</v>
      </c>
      <c r="J189" s="214" t="str">
        <f t="shared" si="4"/>
        <v>Responsable del proceso gestión tecnológica Gestiona de forma inmediata acciones correctivas para la restauración de backups</v>
      </c>
      <c r="K189" s="215" t="s">
        <v>425</v>
      </c>
      <c r="L189" s="216">
        <f>IFERROR(VLOOKUP($K189,'11 FORMULAS'!$B$51:$C$53,2,0),"")</f>
        <v>0.1</v>
      </c>
      <c r="M189" s="216" t="str">
        <f>IFERROR(VLOOKUP($K189,'11 FORMULAS'!$B$51:$D$53,3,0),"")</f>
        <v>Impacto</v>
      </c>
      <c r="N189" s="217" t="s">
        <v>415</v>
      </c>
      <c r="O189" s="218">
        <f>IFERROR(VLOOKUP($N189,'11 FORMULAS'!$B$54:$C$55,2,0),"")</f>
        <v>0.15</v>
      </c>
      <c r="P189" s="219" t="s">
        <v>426</v>
      </c>
      <c r="Q189" s="219" t="s">
        <v>585</v>
      </c>
      <c r="R189" s="219" t="s">
        <v>418</v>
      </c>
      <c r="S189" s="219" t="s">
        <v>408</v>
      </c>
      <c r="T189" s="216">
        <f t="shared" si="5"/>
        <v>0.25</v>
      </c>
      <c r="U189" s="216">
        <f>IF(U188="","",IF($K189="",U188,IF($M189='11 FORMULAS'!$D$51,U188-(U188*$T189),U188)))</f>
        <v>8.6399999999999991E-2</v>
      </c>
      <c r="V189" s="216">
        <f>IF(V188="","",IF($K189="",V188,IF($M189='11 FORMULAS'!$D$53,V188-(V188*$T189),V188)))</f>
        <v>0.60000000000000009</v>
      </c>
      <c r="W189" s="409"/>
      <c r="X189" s="482"/>
      <c r="Z189" s="146" t="s">
        <v>546</v>
      </c>
      <c r="AA189" s="139">
        <v>0.61</v>
      </c>
      <c r="AB189" s="138">
        <v>0.8</v>
      </c>
    </row>
    <row r="190" spans="1:28" ht="111" customHeight="1" thickBot="1" x14ac:dyDescent="0.3">
      <c r="A190" s="463"/>
      <c r="B190" s="409"/>
      <c r="C190" s="493"/>
      <c r="D190" s="409"/>
      <c r="E190" s="409"/>
      <c r="F190" s="266">
        <v>5</v>
      </c>
      <c r="G190" s="220" t="s">
        <v>633</v>
      </c>
      <c r="H190" s="215" t="s">
        <v>628</v>
      </c>
      <c r="I190" s="215" t="s">
        <v>732</v>
      </c>
      <c r="J190" s="214" t="str">
        <f>CONCATENATE(G190," ",H190," ",I190)</f>
        <v>Responsable del proceso gestión tecnológica Gestiona herramientas de seguridad perimetral, antivirus y políticas de seguridad</v>
      </c>
      <c r="K190" s="215" t="s">
        <v>403</v>
      </c>
      <c r="L190" s="216">
        <f>IFERROR(VLOOKUP($K190,'11 FORMULAS'!$B$51:$C$53,2,0),"")</f>
        <v>0.25</v>
      </c>
      <c r="M190" s="216" t="str">
        <f>IFERROR(VLOOKUP($K190,'11 FORMULAS'!$B$51:$D$53,3,0),"")</f>
        <v>Probabilidad</v>
      </c>
      <c r="N190" s="217" t="s">
        <v>404</v>
      </c>
      <c r="O190" s="218">
        <f>IFERROR(VLOOKUP($N190,'11 FORMULAS'!$B$54:$C$55,2,0),"")</f>
        <v>0.25</v>
      </c>
      <c r="P190" s="219" t="s">
        <v>426</v>
      </c>
      <c r="Q190" s="219" t="s">
        <v>585</v>
      </c>
      <c r="R190" s="219" t="s">
        <v>418</v>
      </c>
      <c r="S190" s="219" t="s">
        <v>408</v>
      </c>
      <c r="T190" s="216">
        <f t="shared" si="5"/>
        <v>0.5</v>
      </c>
      <c r="U190" s="216">
        <f>IF(U189="","",IF($K190="",U189,IF($M190='11 FORMULAS'!$D$51,U189-(U189*$T190),U189)))</f>
        <v>4.3199999999999995E-2</v>
      </c>
      <c r="V190" s="216">
        <f>IF(V189="","",IF($K190="",V189,IF($M190='11 FORMULAS'!$D$53,V189-(V189*$T190),V189)))</f>
        <v>0.60000000000000009</v>
      </c>
      <c r="W190" s="409"/>
      <c r="X190" s="482"/>
      <c r="Z190" s="147" t="s">
        <v>549</v>
      </c>
      <c r="AA190" s="139">
        <v>0.81</v>
      </c>
      <c r="AB190" s="138">
        <v>1</v>
      </c>
    </row>
    <row r="191" spans="1:28" ht="97.15" customHeight="1" thickBot="1" x14ac:dyDescent="0.3">
      <c r="A191" s="485"/>
      <c r="B191" s="489"/>
      <c r="C191" s="499"/>
      <c r="D191" s="489"/>
      <c r="E191" s="489"/>
      <c r="F191" s="222">
        <v>6</v>
      </c>
      <c r="G191" s="223" t="s">
        <v>593</v>
      </c>
      <c r="H191" s="224" t="s">
        <v>594</v>
      </c>
      <c r="I191" s="224" t="s">
        <v>632</v>
      </c>
      <c r="J191" s="214" t="str">
        <f t="shared" si="4"/>
        <v>Oficina de Control Interno Evalúa la efectividad de controles sobre infraestructura física y formula acciones de mejora frente a hallazgos o reincidencias.</v>
      </c>
      <c r="K191" s="215" t="s">
        <v>425</v>
      </c>
      <c r="L191" s="216">
        <f>IFERROR(VLOOKUP($K191,'11 FORMULAS'!$B$51:$C$53,2,0),"")</f>
        <v>0.1</v>
      </c>
      <c r="M191" s="216" t="str">
        <f>IFERROR(VLOOKUP($K191,'11 FORMULAS'!$B$51:$D$53,3,0),"")</f>
        <v>Impacto</v>
      </c>
      <c r="N191" s="217" t="s">
        <v>404</v>
      </c>
      <c r="O191" s="218">
        <f>IFERROR(VLOOKUP($N191,'11 FORMULAS'!$B$54:$C$55,2,0),"")</f>
        <v>0.25</v>
      </c>
      <c r="P191" s="219" t="s">
        <v>405</v>
      </c>
      <c r="Q191" s="219" t="s">
        <v>504</v>
      </c>
      <c r="R191" s="219" t="s">
        <v>418</v>
      </c>
      <c r="S191" s="219" t="s">
        <v>408</v>
      </c>
      <c r="T191" s="216">
        <f t="shared" si="5"/>
        <v>0.35</v>
      </c>
      <c r="U191" s="216">
        <f>IF(U190="","",IF($K191="",U190,IF($M191='11 FORMULAS'!$D$51,U190-(U190*$T191),U190)))</f>
        <v>4.3199999999999995E-2</v>
      </c>
      <c r="V191" s="216">
        <f>IF(V190="","",IF($K191="",V190,IF($M191='11 FORMULAS'!$D$53,V190-(V190*$T191),V190)))</f>
        <v>0.39000000000000007</v>
      </c>
      <c r="W191" s="394"/>
      <c r="X191" s="483"/>
      <c r="Z191" s="221"/>
      <c r="AA191" s="221"/>
      <c r="AB191" s="221"/>
    </row>
    <row r="192" spans="1:28" ht="111" customHeight="1" thickBot="1" x14ac:dyDescent="0.3">
      <c r="A192" s="484" t="s">
        <v>295</v>
      </c>
      <c r="B192" s="490" t="s">
        <v>299</v>
      </c>
      <c r="C192" s="509" t="s">
        <v>283</v>
      </c>
      <c r="D192" s="488">
        <f>+'3 PROBABIL E IMPACTO INHERENTE'!F41</f>
        <v>0.4</v>
      </c>
      <c r="E192" s="488">
        <f>+'3 PROBABIL E IMPACTO INHERENTE'!N41</f>
        <v>0.4</v>
      </c>
      <c r="F192" s="266">
        <v>1</v>
      </c>
      <c r="G192" s="220" t="s">
        <v>633</v>
      </c>
      <c r="H192" s="213" t="s">
        <v>583</v>
      </c>
      <c r="I192" s="213" t="s">
        <v>736</v>
      </c>
      <c r="J192" s="214" t="str">
        <f t="shared" si="4"/>
        <v>Responsable del proceso gestión tecnológica Verifica el cumplimiento de las condiciones técnicas exigidas en los contratos de adquisición de bienes y servicios tecnológicos</v>
      </c>
      <c r="K192" s="215" t="s">
        <v>403</v>
      </c>
      <c r="L192" s="216">
        <f>IFERROR(VLOOKUP($K192,'11 FORMULAS'!$B$51:$C$53,2,0),"")</f>
        <v>0.25</v>
      </c>
      <c r="M192" s="216" t="str">
        <f>IFERROR(VLOOKUP($K192,'11 FORMULAS'!$B$51:$D$53,3,0),"")</f>
        <v>Probabilidad</v>
      </c>
      <c r="N192" s="217" t="s">
        <v>415</v>
      </c>
      <c r="O192" s="218">
        <f>IFERROR(VLOOKUP($N192,'11 FORMULAS'!$B$54:$C$55,2,0),"")</f>
        <v>0.15</v>
      </c>
      <c r="P192" s="219" t="s">
        <v>405</v>
      </c>
      <c r="Q192" s="219" t="s">
        <v>503</v>
      </c>
      <c r="R192" s="219" t="s">
        <v>407</v>
      </c>
      <c r="S192" s="219" t="s">
        <v>408</v>
      </c>
      <c r="T192" s="216">
        <f t="shared" si="5"/>
        <v>0.4</v>
      </c>
      <c r="U192" s="216">
        <f>IF($D192="","",IF($K192="",$D192,IF($M192='11 FORMULAS'!$D$51,$D192-($D192*$T192),$D192)))</f>
        <v>0.24</v>
      </c>
      <c r="V192" s="216">
        <f>IF($E192="","",IF($K192="",$E192,IF($M192='11 FORMULAS'!$D$53,$E192-($E192*$T192),$E192)))</f>
        <v>0.4</v>
      </c>
      <c r="W192" s="491">
        <f>IF(U197="","",U197)</f>
        <v>5.183999999999999E-2</v>
      </c>
      <c r="X192" s="481">
        <f>IF(V197="","",V197)</f>
        <v>0.22500000000000003</v>
      </c>
      <c r="Z192" s="135" t="s">
        <v>531</v>
      </c>
      <c r="AA192" s="139">
        <v>0.01</v>
      </c>
      <c r="AB192" s="138">
        <v>0.2</v>
      </c>
    </row>
    <row r="193" spans="1:28" ht="131.65" customHeight="1" thickBot="1" x14ac:dyDescent="0.3">
      <c r="A193" s="463"/>
      <c r="B193" s="409"/>
      <c r="C193" s="493"/>
      <c r="D193" s="409"/>
      <c r="E193" s="409"/>
      <c r="F193" s="266">
        <v>2</v>
      </c>
      <c r="G193" s="220" t="s">
        <v>633</v>
      </c>
      <c r="H193" s="215" t="s">
        <v>599</v>
      </c>
      <c r="I193" s="215" t="s">
        <v>737</v>
      </c>
      <c r="J193" s="214" t="str">
        <f t="shared" si="4"/>
        <v>Responsable del proceso gestión tecnológica Revisa el estado físico de los equipos y funcionamiento de los sistemas de información, prestación de servicios, licenciamientos, entre otros</v>
      </c>
      <c r="K193" s="215" t="s">
        <v>403</v>
      </c>
      <c r="L193" s="216">
        <f>IFERROR(VLOOKUP($K193,'11 FORMULAS'!$B$51:$C$53,2,0),"")</f>
        <v>0.25</v>
      </c>
      <c r="M193" s="216" t="str">
        <f>IFERROR(VLOOKUP($K193,'11 FORMULAS'!$B$51:$D$53,3,0),"")</f>
        <v>Probabilidad</v>
      </c>
      <c r="N193" s="217" t="s">
        <v>415</v>
      </c>
      <c r="O193" s="218">
        <f>IFERROR(VLOOKUP($N193,'11 FORMULAS'!$B$54:$C$55,2,0),"")</f>
        <v>0.15</v>
      </c>
      <c r="P193" s="219" t="s">
        <v>405</v>
      </c>
      <c r="Q193" s="219" t="s">
        <v>503</v>
      </c>
      <c r="R193" s="219" t="s">
        <v>407</v>
      </c>
      <c r="S193" s="219" t="s">
        <v>408</v>
      </c>
      <c r="T193" s="216">
        <f t="shared" si="5"/>
        <v>0.4</v>
      </c>
      <c r="U193" s="216">
        <f>IF(U192="","",IF($K193="",U192,IF($M193='11 FORMULAS'!$D$51,U192-(U192*$T193),U192)))</f>
        <v>0.14399999999999999</v>
      </c>
      <c r="V193" s="216">
        <f>IF(V192="","",IF($K193="",V192,IF($M193='11 FORMULAS'!$D$53,V192-(V192*$T193),V192)))</f>
        <v>0.4</v>
      </c>
      <c r="W193" s="409"/>
      <c r="X193" s="482"/>
      <c r="Z193" s="142" t="s">
        <v>537</v>
      </c>
      <c r="AA193" s="139">
        <v>0.21</v>
      </c>
      <c r="AB193" s="138">
        <v>0.4</v>
      </c>
    </row>
    <row r="194" spans="1:28" ht="111" customHeight="1" thickBot="1" x14ac:dyDescent="0.3">
      <c r="A194" s="463"/>
      <c r="B194" s="409"/>
      <c r="C194" s="493"/>
      <c r="D194" s="409"/>
      <c r="E194" s="409"/>
      <c r="F194" s="266">
        <v>3</v>
      </c>
      <c r="G194" s="220" t="s">
        <v>588</v>
      </c>
      <c r="H194" s="215" t="s">
        <v>589</v>
      </c>
      <c r="I194" s="215" t="s">
        <v>620</v>
      </c>
      <c r="J194" s="214" t="str">
        <f t="shared" si="4"/>
        <v>Oficina Asesora de Planeación / Segunda línea de defensa Monitorea el avance de metas, indicadores, riesgos y acciones de mejora del proceso, dejando evidencia en matriz de seguimiento.</v>
      </c>
      <c r="K194" s="215" t="s">
        <v>403</v>
      </c>
      <c r="L194" s="216">
        <f>IFERROR(VLOOKUP($K194,'11 FORMULAS'!$B$51:$C$53,2,0),"")</f>
        <v>0.25</v>
      </c>
      <c r="M194" s="216" t="str">
        <f>IFERROR(VLOOKUP($K194,'11 FORMULAS'!$B$51:$D$53,3,0),"")</f>
        <v>Probabilidad</v>
      </c>
      <c r="N194" s="217" t="s">
        <v>415</v>
      </c>
      <c r="O194" s="218">
        <f>IFERROR(VLOOKUP($N194,'11 FORMULAS'!$B$54:$C$55,2,0),"")</f>
        <v>0.15</v>
      </c>
      <c r="P194" s="219" t="s">
        <v>405</v>
      </c>
      <c r="Q194" s="219" t="s">
        <v>504</v>
      </c>
      <c r="R194" s="219" t="s">
        <v>418</v>
      </c>
      <c r="S194" s="219" t="s">
        <v>408</v>
      </c>
      <c r="T194" s="216">
        <f t="shared" si="5"/>
        <v>0.4</v>
      </c>
      <c r="U194" s="216">
        <f>IF(U193="","",IF($K194="",U193,IF($M194='11 FORMULAS'!$D$51,U193-(U193*$T194),U193)))</f>
        <v>8.6399999999999991E-2</v>
      </c>
      <c r="V194" s="216">
        <f>IF(V193="","",IF($K194="",V193,IF($M194='11 FORMULAS'!$D$53,V193-(V193*$T194),V193)))</f>
        <v>0.4</v>
      </c>
      <c r="W194" s="409"/>
      <c r="X194" s="482"/>
      <c r="Z194" s="145" t="s">
        <v>543</v>
      </c>
      <c r="AA194" s="139">
        <v>0.41</v>
      </c>
      <c r="AB194" s="138">
        <v>0.6</v>
      </c>
    </row>
    <row r="195" spans="1:28" ht="105.6" customHeight="1" thickBot="1" x14ac:dyDescent="0.3">
      <c r="A195" s="463"/>
      <c r="B195" s="409"/>
      <c r="C195" s="493"/>
      <c r="D195" s="409"/>
      <c r="E195" s="409"/>
      <c r="F195" s="266">
        <v>4</v>
      </c>
      <c r="G195" s="220" t="s">
        <v>629</v>
      </c>
      <c r="H195" s="215" t="s">
        <v>630</v>
      </c>
      <c r="I195" s="215" t="s">
        <v>631</v>
      </c>
      <c r="J195" s="214" t="str">
        <f t="shared" si="4"/>
        <v>Almacén / Gestión Administrativa Registra en inventario y soportes documentales las novedades de activos, mantenimientos, reparaciones y bajas autorizadas.</v>
      </c>
      <c r="K195" s="215" t="s">
        <v>403</v>
      </c>
      <c r="L195" s="216">
        <f>IFERROR(VLOOKUP($K195,'11 FORMULAS'!$B$51:$C$53,2,0),"")</f>
        <v>0.25</v>
      </c>
      <c r="M195" s="216" t="str">
        <f>IFERROR(VLOOKUP($K195,'11 FORMULAS'!$B$51:$D$53,3,0),"")</f>
        <v>Probabilidad</v>
      </c>
      <c r="N195" s="217" t="s">
        <v>415</v>
      </c>
      <c r="O195" s="218">
        <f>IFERROR(VLOOKUP($N195,'11 FORMULAS'!$B$54:$C$55,2,0),"")</f>
        <v>0.15</v>
      </c>
      <c r="P195" s="219" t="s">
        <v>405</v>
      </c>
      <c r="Q195" s="219" t="s">
        <v>503</v>
      </c>
      <c r="R195" s="219" t="s">
        <v>407</v>
      </c>
      <c r="S195" s="219" t="s">
        <v>408</v>
      </c>
      <c r="T195" s="216">
        <f t="shared" si="5"/>
        <v>0.4</v>
      </c>
      <c r="U195" s="216">
        <f>IF(U194="","",IF($K195="",U194,IF($M195='11 FORMULAS'!$D$51,U194-(U194*$T195),U194)))</f>
        <v>5.183999999999999E-2</v>
      </c>
      <c r="V195" s="216">
        <f>IF(V194="","",IF($K195="",V194,IF($M195='11 FORMULAS'!$D$53,V194-(V194*$T195),V194)))</f>
        <v>0.4</v>
      </c>
      <c r="W195" s="409"/>
      <c r="X195" s="482"/>
      <c r="Z195" s="146" t="s">
        <v>546</v>
      </c>
      <c r="AA195" s="139">
        <v>0.61</v>
      </c>
      <c r="AB195" s="138">
        <v>0.8</v>
      </c>
    </row>
    <row r="196" spans="1:28" ht="111" customHeight="1" thickBot="1" x14ac:dyDescent="0.3">
      <c r="A196" s="463"/>
      <c r="B196" s="409"/>
      <c r="C196" s="493"/>
      <c r="D196" s="409"/>
      <c r="E196" s="409"/>
      <c r="F196" s="266">
        <v>5</v>
      </c>
      <c r="G196" s="220" t="s">
        <v>633</v>
      </c>
      <c r="H196" s="215" t="s">
        <v>628</v>
      </c>
      <c r="I196" s="215" t="s">
        <v>738</v>
      </c>
      <c r="J196" s="214" t="str">
        <f t="shared" ref="J196" si="6">CONCATENATE(G196," ",H196," ",I196)</f>
        <v>Responsable del proceso gestión tecnológica Gestiona de forma inmediata acciones correctivas a que haya lugar</v>
      </c>
      <c r="K196" s="215" t="s">
        <v>425</v>
      </c>
      <c r="L196" s="216">
        <f>IFERROR(VLOOKUP($K196,'11 FORMULAS'!$B$51:$C$53,2,0),"")</f>
        <v>0.1</v>
      </c>
      <c r="M196" s="216" t="str">
        <f>IFERROR(VLOOKUP($K196,'11 FORMULAS'!$B$51:$D$53,3,0),"")</f>
        <v>Impacto</v>
      </c>
      <c r="N196" s="217" t="s">
        <v>415</v>
      </c>
      <c r="O196" s="218">
        <f>IFERROR(VLOOKUP($N196,'11 FORMULAS'!$B$54:$C$55,2,0),"")</f>
        <v>0.15</v>
      </c>
      <c r="P196" s="219" t="s">
        <v>405</v>
      </c>
      <c r="Q196" s="219" t="s">
        <v>585</v>
      </c>
      <c r="R196" s="219" t="s">
        <v>407</v>
      </c>
      <c r="S196" s="219" t="s">
        <v>408</v>
      </c>
      <c r="T196" s="216">
        <f t="shared" si="5"/>
        <v>0.25</v>
      </c>
      <c r="U196" s="216">
        <f>IF(U195="","",IF($K196="",U195,IF($M196='11 FORMULAS'!$D$51,U195-(U195*$T196),U195)))</f>
        <v>5.183999999999999E-2</v>
      </c>
      <c r="V196" s="216">
        <f>IF(V195="","",IF($K196="",V195,IF($M196='11 FORMULAS'!$D$53,V195-(V195*$T196),V195)))</f>
        <v>0.30000000000000004</v>
      </c>
      <c r="W196" s="409"/>
      <c r="X196" s="482"/>
      <c r="Z196" s="147" t="s">
        <v>549</v>
      </c>
      <c r="AA196" s="139">
        <v>0.81</v>
      </c>
      <c r="AB196" s="138">
        <v>1</v>
      </c>
    </row>
    <row r="197" spans="1:28" ht="97.15" customHeight="1" thickBot="1" x14ac:dyDescent="0.3">
      <c r="A197" s="485"/>
      <c r="B197" s="489"/>
      <c r="C197" s="499"/>
      <c r="D197" s="489"/>
      <c r="E197" s="489"/>
      <c r="F197" s="222">
        <v>6</v>
      </c>
      <c r="G197" s="223" t="s">
        <v>593</v>
      </c>
      <c r="H197" s="224" t="s">
        <v>594</v>
      </c>
      <c r="I197" s="224" t="s">
        <v>595</v>
      </c>
      <c r="J197" s="214" t="str">
        <f t="shared" si="4"/>
        <v>Oficina de Control Interno Evalúa mediante seguimiento independiente la efectividad del control y formula recomendaciones o acciones correctivas institucionales.</v>
      </c>
      <c r="K197" s="215" t="s">
        <v>425</v>
      </c>
      <c r="L197" s="216">
        <f>IFERROR(VLOOKUP($K197,'11 FORMULAS'!$B$51:$C$53,2,0),"")</f>
        <v>0.1</v>
      </c>
      <c r="M197" s="216" t="str">
        <f>IFERROR(VLOOKUP($K197,'11 FORMULAS'!$B$51:$D$53,3,0),"")</f>
        <v>Impacto</v>
      </c>
      <c r="N197" s="217" t="s">
        <v>415</v>
      </c>
      <c r="O197" s="218">
        <f>IFERROR(VLOOKUP($N197,'11 FORMULAS'!$B$54:$C$55,2,0),"")</f>
        <v>0.15</v>
      </c>
      <c r="P197" s="219" t="s">
        <v>405</v>
      </c>
      <c r="Q197" s="219" t="s">
        <v>722</v>
      </c>
      <c r="R197" s="219" t="s">
        <v>418</v>
      </c>
      <c r="S197" s="219" t="s">
        <v>408</v>
      </c>
      <c r="T197" s="216">
        <f t="shared" si="5"/>
        <v>0.25</v>
      </c>
      <c r="U197" s="216">
        <f>IF(U196="","",IF($K197="",U196,IF($M197='11 FORMULAS'!$D$51,U196-(U196*$T197),U196)))</f>
        <v>5.183999999999999E-2</v>
      </c>
      <c r="V197" s="216">
        <f>IF(V196="","",IF($K197="",V196,IF($M197='11 FORMULAS'!$D$53,V196-(V196*$T197),V196)))</f>
        <v>0.22500000000000003</v>
      </c>
      <c r="W197" s="394"/>
      <c r="X197" s="483"/>
      <c r="Z197" s="221"/>
      <c r="AA197" s="221"/>
      <c r="AB197" s="221"/>
    </row>
    <row r="198" spans="1:28" ht="111" customHeight="1" thickBot="1" x14ac:dyDescent="0.3">
      <c r="A198" s="484" t="s">
        <v>301</v>
      </c>
      <c r="B198" s="490" t="s">
        <v>305</v>
      </c>
      <c r="C198" s="509" t="s">
        <v>283</v>
      </c>
      <c r="D198" s="488">
        <f>+'3 PROBABIL E IMPACTO INHERENTE'!F42</f>
        <v>0.4</v>
      </c>
      <c r="E198" s="488">
        <f>+'3 PROBABIL E IMPACTO INHERENTE'!N42</f>
        <v>0.4</v>
      </c>
      <c r="F198" s="266">
        <v>1</v>
      </c>
      <c r="G198" s="220" t="s">
        <v>633</v>
      </c>
      <c r="H198" s="213" t="s">
        <v>741</v>
      </c>
      <c r="I198" s="213" t="s">
        <v>742</v>
      </c>
      <c r="J198" s="214" t="str">
        <f t="shared" si="4"/>
        <v>Responsable del proceso gestión tecnológica Evalua las condiciones técnicas de las ofertas para adquisición de bienes y servicios tecnológicos</v>
      </c>
      <c r="K198" s="215" t="s">
        <v>403</v>
      </c>
      <c r="L198" s="216">
        <f>IFERROR(VLOOKUP($K198,'11 FORMULAS'!$B$51:$C$53,2,0),"")</f>
        <v>0.25</v>
      </c>
      <c r="M198" s="216" t="str">
        <f>IFERROR(VLOOKUP($K198,'11 FORMULAS'!$B$51:$D$53,3,0),"")</f>
        <v>Probabilidad</v>
      </c>
      <c r="N198" s="217" t="s">
        <v>415</v>
      </c>
      <c r="O198" s="218">
        <f>IFERROR(VLOOKUP($N198,'11 FORMULAS'!$B$54:$C$55,2,0),"")</f>
        <v>0.15</v>
      </c>
      <c r="P198" s="219" t="s">
        <v>405</v>
      </c>
      <c r="Q198" s="219" t="s">
        <v>503</v>
      </c>
      <c r="R198" s="219" t="s">
        <v>407</v>
      </c>
      <c r="S198" s="219" t="s">
        <v>408</v>
      </c>
      <c r="T198" s="216">
        <f t="shared" si="5"/>
        <v>0.4</v>
      </c>
      <c r="U198" s="216">
        <f>IF($D198="","",IF($K198="",$D198,IF($M198='11 FORMULAS'!$D$51,$D198-($D198*$T198),$D198)))</f>
        <v>0.24</v>
      </c>
      <c r="V198" s="216">
        <f>IF($E198="","",IF($K198="",$E198,IF($M198='11 FORMULAS'!$D$53,$E198-($E198*$T198),$E198)))</f>
        <v>0.4</v>
      </c>
      <c r="W198" s="491">
        <f>IF(U203="","",U203)</f>
        <v>5.183999999999999E-2</v>
      </c>
      <c r="X198" s="481">
        <f>IF(V203="","",V203)</f>
        <v>0.22500000000000003</v>
      </c>
      <c r="Z198" s="135" t="s">
        <v>531</v>
      </c>
      <c r="AA198" s="139">
        <v>0.01</v>
      </c>
      <c r="AB198" s="138">
        <v>0.2</v>
      </c>
    </row>
    <row r="199" spans="1:28" ht="97.15" customHeight="1" thickBot="1" x14ac:dyDescent="0.3">
      <c r="A199" s="463"/>
      <c r="B199" s="409"/>
      <c r="C199" s="493"/>
      <c r="D199" s="409"/>
      <c r="E199" s="409"/>
      <c r="F199" s="266">
        <v>2</v>
      </c>
      <c r="G199" s="220" t="s">
        <v>633</v>
      </c>
      <c r="H199" s="215" t="s">
        <v>743</v>
      </c>
      <c r="I199" s="215" t="s">
        <v>745</v>
      </c>
      <c r="J199" s="214" t="str">
        <f t="shared" si="4"/>
        <v>Responsable del proceso gestión tecnológica Conceptua la viabilidad técnica de las propuestas para la selección definitiva que se realiza posteriomente</v>
      </c>
      <c r="K199" s="215" t="s">
        <v>403</v>
      </c>
      <c r="L199" s="216">
        <f>IFERROR(VLOOKUP($K199,'11 FORMULAS'!$B$51:$C$53,2,0),"")</f>
        <v>0.25</v>
      </c>
      <c r="M199" s="216" t="str">
        <f>IFERROR(VLOOKUP($K199,'11 FORMULAS'!$B$51:$D$53,3,0),"")</f>
        <v>Probabilidad</v>
      </c>
      <c r="N199" s="217" t="s">
        <v>415</v>
      </c>
      <c r="O199" s="218">
        <f>IFERROR(VLOOKUP($N199,'11 FORMULAS'!$B$54:$C$55,2,0),"")</f>
        <v>0.15</v>
      </c>
      <c r="P199" s="219" t="s">
        <v>405</v>
      </c>
      <c r="Q199" s="219" t="s">
        <v>503</v>
      </c>
      <c r="R199" s="219" t="s">
        <v>418</v>
      </c>
      <c r="S199" s="219" t="s">
        <v>408</v>
      </c>
      <c r="T199" s="216">
        <f t="shared" si="5"/>
        <v>0.4</v>
      </c>
      <c r="U199" s="216">
        <f>IF(U198="","",IF($K199="",U198,IF($M199='11 FORMULAS'!$D$51,U198-(U198*$T199),U198)))</f>
        <v>0.14399999999999999</v>
      </c>
      <c r="V199" s="216">
        <f>IF(V198="","",IF($K199="",V198,IF($M199='11 FORMULAS'!$D$53,V198-(V198*$T199),V198)))</f>
        <v>0.4</v>
      </c>
      <c r="W199" s="409"/>
      <c r="X199" s="482"/>
      <c r="Z199" s="142" t="s">
        <v>537</v>
      </c>
      <c r="AA199" s="139">
        <v>0.21</v>
      </c>
      <c r="AB199" s="138">
        <v>0.4</v>
      </c>
    </row>
    <row r="200" spans="1:28" ht="111" customHeight="1" thickBot="1" x14ac:dyDescent="0.3">
      <c r="A200" s="463"/>
      <c r="B200" s="409"/>
      <c r="C200" s="493"/>
      <c r="D200" s="409"/>
      <c r="E200" s="409"/>
      <c r="F200" s="266">
        <v>3</v>
      </c>
      <c r="G200" s="220" t="s">
        <v>622</v>
      </c>
      <c r="H200" s="215" t="s">
        <v>741</v>
      </c>
      <c r="I200" s="215" t="s">
        <v>746</v>
      </c>
      <c r="J200" s="214" t="str">
        <f t="shared" si="4"/>
        <v>Responsable del proceso Legal Administrativa Evalua el concepto técnico emitido por el área de gestión tecnológica conjuntamente con la viabilidad financiera y jurídica</v>
      </c>
      <c r="K200" s="215" t="s">
        <v>403</v>
      </c>
      <c r="L200" s="216">
        <f>IFERROR(VLOOKUP($K200,'11 FORMULAS'!$B$51:$C$53,2,0),"")</f>
        <v>0.25</v>
      </c>
      <c r="M200" s="216" t="str">
        <f>IFERROR(VLOOKUP($K200,'11 FORMULAS'!$B$51:$D$53,3,0),"")</f>
        <v>Probabilidad</v>
      </c>
      <c r="N200" s="217" t="s">
        <v>415</v>
      </c>
      <c r="O200" s="218">
        <f>IFERROR(VLOOKUP($N200,'11 FORMULAS'!$B$54:$C$55,2,0),"")</f>
        <v>0.15</v>
      </c>
      <c r="P200" s="219" t="s">
        <v>405</v>
      </c>
      <c r="Q200" s="219" t="s">
        <v>503</v>
      </c>
      <c r="R200" s="219" t="s">
        <v>418</v>
      </c>
      <c r="S200" s="219" t="s">
        <v>408</v>
      </c>
      <c r="T200" s="216">
        <f t="shared" si="5"/>
        <v>0.4</v>
      </c>
      <c r="U200" s="216">
        <f>IF(U199="","",IF($K200="",U199,IF($M200='11 FORMULAS'!$D$51,U199-(U199*$T200),U199)))</f>
        <v>8.6399999999999991E-2</v>
      </c>
      <c r="V200" s="216">
        <f>IF(V199="","",IF($K200="",V199,IF($M200='11 FORMULAS'!$D$53,V199-(V199*$T200),V199)))</f>
        <v>0.4</v>
      </c>
      <c r="W200" s="409"/>
      <c r="X200" s="482"/>
      <c r="Z200" s="145" t="s">
        <v>543</v>
      </c>
      <c r="AA200" s="139">
        <v>0.41</v>
      </c>
      <c r="AB200" s="138">
        <v>0.6</v>
      </c>
    </row>
    <row r="201" spans="1:28" ht="154.15" customHeight="1" thickBot="1" x14ac:dyDescent="0.3">
      <c r="A201" s="463"/>
      <c r="B201" s="409"/>
      <c r="C201" s="493"/>
      <c r="D201" s="409"/>
      <c r="E201" s="409"/>
      <c r="F201" s="266">
        <v>4</v>
      </c>
      <c r="G201" s="220" t="s">
        <v>633</v>
      </c>
      <c r="H201" s="215" t="s">
        <v>590</v>
      </c>
      <c r="I201" s="215" t="s">
        <v>744</v>
      </c>
      <c r="J201" s="214" t="str">
        <f t="shared" si="4"/>
        <v>Responsable del proceso gestión tecnológica Corrige de forma inmediata las evaluaciones técnicas con base en las observaciones realizadas de los oferentes. En caso de que no hayan observaciones, el área realiza las correcciones a que haya lugar (si aplican)</v>
      </c>
      <c r="K201" s="215" t="s">
        <v>425</v>
      </c>
      <c r="L201" s="216">
        <f>IFERROR(VLOOKUP($K201,'11 FORMULAS'!$B$51:$C$53,2,0),"")</f>
        <v>0.1</v>
      </c>
      <c r="M201" s="216" t="str">
        <f>IFERROR(VLOOKUP($K201,'11 FORMULAS'!$B$51:$D$53,3,0),"")</f>
        <v>Impacto</v>
      </c>
      <c r="N201" s="217" t="s">
        <v>415</v>
      </c>
      <c r="O201" s="218">
        <f>IFERROR(VLOOKUP($N201,'11 FORMULAS'!$B$54:$C$55,2,0),"")</f>
        <v>0.15</v>
      </c>
      <c r="P201" s="219" t="s">
        <v>405</v>
      </c>
      <c r="Q201" s="219" t="s">
        <v>585</v>
      </c>
      <c r="R201" s="219" t="s">
        <v>407</v>
      </c>
      <c r="S201" s="219" t="s">
        <v>408</v>
      </c>
      <c r="T201" s="216">
        <f t="shared" si="5"/>
        <v>0.25</v>
      </c>
      <c r="U201" s="216">
        <f>IF(U200="","",IF($K201="",U200,IF($M201='11 FORMULAS'!$D$51,U200-(U200*$T201),U200)))</f>
        <v>8.6399999999999991E-2</v>
      </c>
      <c r="V201" s="216">
        <f>IF(V200="","",IF($K201="",V200,IF($M201='11 FORMULAS'!$D$53,V200-(V200*$T201),V200)))</f>
        <v>0.30000000000000004</v>
      </c>
      <c r="W201" s="409"/>
      <c r="X201" s="482"/>
      <c r="Z201" s="146" t="s">
        <v>546</v>
      </c>
      <c r="AA201" s="139">
        <v>0.61</v>
      </c>
      <c r="AB201" s="138">
        <v>0.8</v>
      </c>
    </row>
    <row r="202" spans="1:28" ht="111" customHeight="1" thickBot="1" x14ac:dyDescent="0.3">
      <c r="A202" s="463"/>
      <c r="B202" s="409"/>
      <c r="C202" s="493"/>
      <c r="D202" s="409"/>
      <c r="E202" s="409"/>
      <c r="F202" s="266">
        <v>5</v>
      </c>
      <c r="G202" s="220" t="s">
        <v>588</v>
      </c>
      <c r="H202" s="215" t="s">
        <v>583</v>
      </c>
      <c r="I202" s="215" t="s">
        <v>620</v>
      </c>
      <c r="J202" s="214" t="str">
        <f t="shared" si="4"/>
        <v>Oficina Asesora de Planeación / Segunda línea de defensa Verifica el avance de metas, indicadores, riesgos y acciones de mejora del proceso, dejando evidencia en matriz de seguimiento.</v>
      </c>
      <c r="K202" s="215" t="s">
        <v>403</v>
      </c>
      <c r="L202" s="216">
        <f>IFERROR(VLOOKUP($K202,'11 FORMULAS'!$B$51:$C$53,2,0),"")</f>
        <v>0.25</v>
      </c>
      <c r="M202" s="216" t="str">
        <f>IFERROR(VLOOKUP($K202,'11 FORMULAS'!$B$51:$D$53,3,0),"")</f>
        <v>Probabilidad</v>
      </c>
      <c r="N202" s="217" t="s">
        <v>415</v>
      </c>
      <c r="O202" s="218">
        <f>IFERROR(VLOOKUP($N202,'11 FORMULAS'!$B$54:$C$55,2,0),"")</f>
        <v>0.15</v>
      </c>
      <c r="P202" s="219" t="s">
        <v>405</v>
      </c>
      <c r="Q202" s="219" t="s">
        <v>504</v>
      </c>
      <c r="R202" s="219" t="s">
        <v>418</v>
      </c>
      <c r="S202" s="219" t="s">
        <v>408</v>
      </c>
      <c r="T202" s="216">
        <f t="shared" si="5"/>
        <v>0.4</v>
      </c>
      <c r="U202" s="216">
        <f>IF(U201="","",IF($K202="",U201,IF($M202='11 FORMULAS'!$D$51,U201-(U201*$T202),U201)))</f>
        <v>5.183999999999999E-2</v>
      </c>
      <c r="V202" s="216">
        <f>IF(V201="","",IF($K202="",V201,IF($M202='11 FORMULAS'!$D$53,V201-(V201*$T202),V201)))</f>
        <v>0.30000000000000004</v>
      </c>
      <c r="W202" s="409"/>
      <c r="X202" s="482"/>
      <c r="Z202" s="147" t="s">
        <v>549</v>
      </c>
      <c r="AA202" s="139">
        <v>0.81</v>
      </c>
      <c r="AB202" s="138">
        <v>1</v>
      </c>
    </row>
    <row r="203" spans="1:28" ht="97.15" customHeight="1" thickBot="1" x14ac:dyDescent="0.3">
      <c r="A203" s="485"/>
      <c r="B203" s="489"/>
      <c r="C203" s="499"/>
      <c r="D203" s="489"/>
      <c r="E203" s="489"/>
      <c r="F203" s="222">
        <v>6</v>
      </c>
      <c r="G203" s="223" t="s">
        <v>593</v>
      </c>
      <c r="H203" s="224" t="s">
        <v>594</v>
      </c>
      <c r="I203" s="224" t="s">
        <v>595</v>
      </c>
      <c r="J203" s="214" t="str">
        <f t="shared" si="4"/>
        <v>Oficina de Control Interno Evalúa mediante seguimiento independiente la efectividad del control y formula recomendaciones o acciones correctivas institucionales.</v>
      </c>
      <c r="K203" s="215" t="s">
        <v>425</v>
      </c>
      <c r="L203" s="216">
        <f>IFERROR(VLOOKUP($K203,'11 FORMULAS'!$B$51:$C$53,2,0),"")</f>
        <v>0.1</v>
      </c>
      <c r="M203" s="216" t="str">
        <f>IFERROR(VLOOKUP($K203,'11 FORMULAS'!$B$51:$D$53,3,0),"")</f>
        <v>Impacto</v>
      </c>
      <c r="N203" s="217" t="s">
        <v>415</v>
      </c>
      <c r="O203" s="218">
        <f>IFERROR(VLOOKUP($N203,'11 FORMULAS'!$B$54:$C$55,2,0),"")</f>
        <v>0.15</v>
      </c>
      <c r="P203" s="219" t="s">
        <v>405</v>
      </c>
      <c r="Q203" s="219" t="s">
        <v>722</v>
      </c>
      <c r="R203" s="219" t="s">
        <v>418</v>
      </c>
      <c r="S203" s="219" t="s">
        <v>408</v>
      </c>
      <c r="T203" s="216">
        <f t="shared" si="5"/>
        <v>0.25</v>
      </c>
      <c r="U203" s="216">
        <f>IF(U202="","",IF($K203="",U202,IF($M203='11 FORMULAS'!$D$51,U202-(U202*$T203),U202)))</f>
        <v>5.183999999999999E-2</v>
      </c>
      <c r="V203" s="216">
        <f>IF(V202="","",IF($K203="",V202,IF($M203='11 FORMULAS'!$D$53,V202-(V202*$T203),V202)))</f>
        <v>0.22500000000000003</v>
      </c>
      <c r="W203" s="394"/>
      <c r="X203" s="483"/>
      <c r="Z203" s="221"/>
      <c r="AA203" s="221"/>
      <c r="AB203" s="221"/>
    </row>
    <row r="204" spans="1:28" ht="111" customHeight="1" thickBot="1" x14ac:dyDescent="0.3">
      <c r="A204" s="484" t="s">
        <v>307</v>
      </c>
      <c r="B204" s="490" t="s">
        <v>312</v>
      </c>
      <c r="C204" s="509" t="s">
        <v>308</v>
      </c>
      <c r="D204" s="488">
        <f>+'3 PROBABIL E IMPACTO INHERENTE'!F43</f>
        <v>0.6</v>
      </c>
      <c r="E204" s="488">
        <f>+'3 PROBABIL E IMPACTO INHERENTE'!N43</f>
        <v>0.6</v>
      </c>
      <c r="F204" s="266">
        <v>1</v>
      </c>
      <c r="G204" s="212" t="s">
        <v>835</v>
      </c>
      <c r="H204" s="213" t="s">
        <v>832</v>
      </c>
      <c r="I204" s="215" t="s">
        <v>831</v>
      </c>
      <c r="J204" s="214" t="str">
        <f t="shared" ref="J204:J267" si="7">CONCATENATE(G204," ",H204," ",I204)</f>
        <v>Líder del área generadora Valida Técnicamente la información que será publicada, confirmando que sea correcta, actualizada y autorizada</v>
      </c>
      <c r="K204" s="215" t="s">
        <v>403</v>
      </c>
      <c r="L204" s="216">
        <f>IFERROR(VLOOKUP($K204,'11 FORMULAS'!$B$51:$C$53,2,0),"")</f>
        <v>0.25</v>
      </c>
      <c r="M204" s="216" t="str">
        <f>IFERROR(VLOOKUP($K204,'11 FORMULAS'!$B$51:$D$53,3,0),"")</f>
        <v>Probabilidad</v>
      </c>
      <c r="N204" s="217" t="s">
        <v>415</v>
      </c>
      <c r="O204" s="218">
        <f>IFERROR(VLOOKUP($N204,'11 FORMULAS'!$B$54:$C$55,2,0),"")</f>
        <v>0.15</v>
      </c>
      <c r="P204" s="219" t="s">
        <v>405</v>
      </c>
      <c r="Q204" s="219" t="s">
        <v>585</v>
      </c>
      <c r="R204" s="219" t="s">
        <v>407</v>
      </c>
      <c r="S204" s="219" t="s">
        <v>408</v>
      </c>
      <c r="T204" s="216">
        <f t="shared" ref="T204:T267" si="8">IF(OR($L204="",$O204=""),"",IFERROR($L204+$O204,""))</f>
        <v>0.4</v>
      </c>
      <c r="U204" s="216">
        <f>IF($D204="","",IF($K204="",$D204,IF($M204='11 FORMULAS'!$D$51,$D204-($D204*$T204),$D204)))</f>
        <v>0.36</v>
      </c>
      <c r="V204" s="216">
        <f>IF($E204="","",IF($K204="",$E204,IF($M204='11 FORMULAS'!$D$53,$E204-($E204*$T204),$E204)))</f>
        <v>0.6</v>
      </c>
      <c r="W204" s="491">
        <f>IF(U209="","",U209)</f>
        <v>7.7759999999999996E-2</v>
      </c>
      <c r="X204" s="481">
        <f>IF(V209="","",V209)</f>
        <v>0.33749999999999997</v>
      </c>
      <c r="Z204" s="135" t="s">
        <v>531</v>
      </c>
      <c r="AA204" s="139">
        <v>0.01</v>
      </c>
      <c r="AB204" s="138">
        <v>0.2</v>
      </c>
    </row>
    <row r="205" spans="1:28" ht="97.15" customHeight="1" thickBot="1" x14ac:dyDescent="0.3">
      <c r="A205" s="463"/>
      <c r="B205" s="409"/>
      <c r="C205" s="493"/>
      <c r="D205" s="409"/>
      <c r="E205" s="409"/>
      <c r="F205" s="266">
        <v>2</v>
      </c>
      <c r="G205" s="212" t="s">
        <v>634</v>
      </c>
      <c r="H205" s="215" t="s">
        <v>599</v>
      </c>
      <c r="I205" s="215" t="s">
        <v>853</v>
      </c>
      <c r="J205" s="214" t="str">
        <f t="shared" si="7"/>
        <v>Responsable del proceso Comunicaciones y mercadeo Revisa El contenido antes de publicarlo, verificando redacción, datos, fechas, cifras y coherencia del mensaje institucional</v>
      </c>
      <c r="K205" s="215" t="s">
        <v>403</v>
      </c>
      <c r="L205" s="216">
        <f>IFERROR(VLOOKUP($K205,'11 FORMULAS'!$B$51:$C$53,2,0),"")</f>
        <v>0.25</v>
      </c>
      <c r="M205" s="216" t="str">
        <f>IFERROR(VLOOKUP($K205,'11 FORMULAS'!$B$51:$D$53,3,0),"")</f>
        <v>Probabilidad</v>
      </c>
      <c r="N205" s="217" t="s">
        <v>415</v>
      </c>
      <c r="O205" s="218">
        <f>IFERROR(VLOOKUP($N205,'11 FORMULAS'!$B$54:$C$55,2,0),"")</f>
        <v>0.15</v>
      </c>
      <c r="P205" s="219" t="s">
        <v>405</v>
      </c>
      <c r="Q205" s="219" t="s">
        <v>585</v>
      </c>
      <c r="R205" s="219" t="s">
        <v>407</v>
      </c>
      <c r="S205" s="219" t="s">
        <v>408</v>
      </c>
      <c r="T205" s="216">
        <f t="shared" si="8"/>
        <v>0.4</v>
      </c>
      <c r="U205" s="216">
        <f>IF(U204="","",IF($K205="",U204,IF($M205='11 FORMULAS'!$D$51,U204-(U204*$T205),U204)))</f>
        <v>0.216</v>
      </c>
      <c r="V205" s="216">
        <f>IF(V204="","",IF($K205="",V204,IF($M205='11 FORMULAS'!$D$53,V204-(V204*$T205),V204)))</f>
        <v>0.6</v>
      </c>
      <c r="W205" s="409"/>
      <c r="X205" s="482"/>
      <c r="Z205" s="142" t="s">
        <v>537</v>
      </c>
      <c r="AA205" s="139">
        <v>0.21</v>
      </c>
      <c r="AB205" s="138">
        <v>0.4</v>
      </c>
    </row>
    <row r="206" spans="1:28" ht="111" customHeight="1" thickBot="1" x14ac:dyDescent="0.3">
      <c r="A206" s="463"/>
      <c r="B206" s="409"/>
      <c r="C206" s="493"/>
      <c r="D206" s="409"/>
      <c r="E206" s="409"/>
      <c r="F206" s="266">
        <v>3</v>
      </c>
      <c r="G206" s="212" t="s">
        <v>634</v>
      </c>
      <c r="H206" s="215" t="s">
        <v>832</v>
      </c>
      <c r="I206" s="215" t="s">
        <v>833</v>
      </c>
      <c r="J206" s="214" t="str">
        <f t="shared" si="7"/>
        <v>Responsable del proceso Comunicaciones y mercadeo Valida Que el contenido a publicar cuente con autorización del responsable del área, sea coherente con el mensaje institucional y no incluya información no autorizada, reservada o desactualizada.</v>
      </c>
      <c r="K206" s="215" t="s">
        <v>403</v>
      </c>
      <c r="L206" s="216">
        <f>IFERROR(VLOOKUP($K206,'11 FORMULAS'!$B$51:$C$53,2,0),"")</f>
        <v>0.25</v>
      </c>
      <c r="M206" s="216" t="str">
        <f>IFERROR(VLOOKUP($K206,'11 FORMULAS'!$B$51:$D$53,3,0),"")</f>
        <v>Probabilidad</v>
      </c>
      <c r="N206" s="217" t="s">
        <v>415</v>
      </c>
      <c r="O206" s="218">
        <f>IFERROR(VLOOKUP($N206,'11 FORMULAS'!$B$54:$C$55,2,0),"")</f>
        <v>0.15</v>
      </c>
      <c r="P206" s="219" t="s">
        <v>405</v>
      </c>
      <c r="Q206" s="219" t="s">
        <v>585</v>
      </c>
      <c r="R206" s="219" t="s">
        <v>407</v>
      </c>
      <c r="S206" s="219" t="s">
        <v>408</v>
      </c>
      <c r="T206" s="216">
        <f t="shared" si="8"/>
        <v>0.4</v>
      </c>
      <c r="U206" s="216">
        <f>IF(U205="","",IF($K206="",U205,IF($M206='11 FORMULAS'!$D$51,U205-(U205*$T206),U205)))</f>
        <v>0.12959999999999999</v>
      </c>
      <c r="V206" s="216">
        <f>IF(V205="","",IF($K206="",V205,IF($M206='11 FORMULAS'!$D$53,V205-(V205*$T206),V205)))</f>
        <v>0.6</v>
      </c>
      <c r="W206" s="409"/>
      <c r="X206" s="482"/>
      <c r="Z206" s="145" t="s">
        <v>543</v>
      </c>
      <c r="AA206" s="139">
        <v>0.41</v>
      </c>
      <c r="AB206" s="138">
        <v>0.6</v>
      </c>
    </row>
    <row r="207" spans="1:28" ht="97.15" customHeight="1" thickBot="1" x14ac:dyDescent="0.3">
      <c r="A207" s="463"/>
      <c r="B207" s="409"/>
      <c r="C207" s="493"/>
      <c r="D207" s="409"/>
      <c r="E207" s="409"/>
      <c r="F207" s="266">
        <v>4</v>
      </c>
      <c r="G207" s="220" t="s">
        <v>588</v>
      </c>
      <c r="H207" s="215" t="s">
        <v>583</v>
      </c>
      <c r="I207" s="215" t="s">
        <v>834</v>
      </c>
      <c r="J207" s="214" t="str">
        <f t="shared" si="7"/>
        <v>Oficina Asesora de Planeación / Segunda línea de defensa Verifica Que la publicación esté alineada con planes, metas e información oficial.</v>
      </c>
      <c r="K207" s="215" t="s">
        <v>403</v>
      </c>
      <c r="L207" s="216">
        <f>IFERROR(VLOOKUP($K207,'11 FORMULAS'!$B$51:$C$53,2,0),"")</f>
        <v>0.25</v>
      </c>
      <c r="M207" s="216" t="str">
        <f>IFERROR(VLOOKUP($K207,'11 FORMULAS'!$B$51:$D$53,3,0),"")</f>
        <v>Probabilidad</v>
      </c>
      <c r="N207" s="217" t="s">
        <v>415</v>
      </c>
      <c r="O207" s="218">
        <f>IFERROR(VLOOKUP($N207,'11 FORMULAS'!$B$54:$C$55,2,0),"")</f>
        <v>0.15</v>
      </c>
      <c r="P207" s="219" t="s">
        <v>405</v>
      </c>
      <c r="Q207" s="219" t="s">
        <v>503</v>
      </c>
      <c r="R207" s="219" t="s">
        <v>407</v>
      </c>
      <c r="S207" s="219" t="s">
        <v>408</v>
      </c>
      <c r="T207" s="216">
        <f t="shared" si="8"/>
        <v>0.4</v>
      </c>
      <c r="U207" s="216">
        <f>IF(U206="","",IF($K207="",U206,IF($M207='11 FORMULAS'!$D$51,U206-(U206*$T207),U206)))</f>
        <v>7.7759999999999996E-2</v>
      </c>
      <c r="V207" s="216">
        <f>IF(V206="","",IF($K207="",V206,IF($M207='11 FORMULAS'!$D$53,V206-(V206*$T207),V206)))</f>
        <v>0.6</v>
      </c>
      <c r="W207" s="409"/>
      <c r="X207" s="482"/>
      <c r="Z207" s="146" t="s">
        <v>546</v>
      </c>
      <c r="AA207" s="139">
        <v>0.61</v>
      </c>
      <c r="AB207" s="138">
        <v>0.8</v>
      </c>
    </row>
    <row r="208" spans="1:28" ht="111" customHeight="1" thickBot="1" x14ac:dyDescent="0.3">
      <c r="A208" s="463"/>
      <c r="B208" s="409"/>
      <c r="C208" s="493"/>
      <c r="D208" s="409"/>
      <c r="E208" s="409"/>
      <c r="F208" s="266">
        <v>5</v>
      </c>
      <c r="G208" s="212" t="s">
        <v>634</v>
      </c>
      <c r="H208" s="215" t="s">
        <v>590</v>
      </c>
      <c r="I208" s="215" t="s">
        <v>836</v>
      </c>
      <c r="J208" s="214" t="str">
        <f t="shared" si="7"/>
        <v>Responsable del proceso Comunicaciones y mercadeo Corrige De forma inmediata publicaciones con errores, información desactualizada o no autorizada.</v>
      </c>
      <c r="K208" s="215" t="s">
        <v>425</v>
      </c>
      <c r="L208" s="216">
        <f>IFERROR(VLOOKUP($K208,'11 FORMULAS'!$B$51:$C$53,2,0),"")</f>
        <v>0.1</v>
      </c>
      <c r="M208" s="216" t="str">
        <f>IFERROR(VLOOKUP($K208,'11 FORMULAS'!$B$51:$D$53,3,0),"")</f>
        <v>Impacto</v>
      </c>
      <c r="N208" s="217" t="s">
        <v>415</v>
      </c>
      <c r="O208" s="218">
        <f>IFERROR(VLOOKUP($N208,'11 FORMULAS'!$B$54:$C$55,2,0),"")</f>
        <v>0.15</v>
      </c>
      <c r="P208" s="219" t="s">
        <v>405</v>
      </c>
      <c r="Q208" s="219" t="s">
        <v>585</v>
      </c>
      <c r="R208" s="219" t="s">
        <v>407</v>
      </c>
      <c r="S208" s="219" t="s">
        <v>408</v>
      </c>
      <c r="T208" s="216">
        <f t="shared" si="8"/>
        <v>0.25</v>
      </c>
      <c r="U208" s="216">
        <f>IF(U207="","",IF($K208="",U207,IF($M208='11 FORMULAS'!$D$51,U207-(U207*$T208),U207)))</f>
        <v>7.7759999999999996E-2</v>
      </c>
      <c r="V208" s="216">
        <f>IF(V207="","",IF($K208="",V207,IF($M208='11 FORMULAS'!$D$53,V207-(V207*$T208),V207)))</f>
        <v>0.44999999999999996</v>
      </c>
      <c r="W208" s="409"/>
      <c r="X208" s="482"/>
      <c r="Z208" s="147" t="s">
        <v>549</v>
      </c>
      <c r="AA208" s="139">
        <v>0.81</v>
      </c>
      <c r="AB208" s="138">
        <v>1</v>
      </c>
    </row>
    <row r="209" spans="1:28" ht="97.15" customHeight="1" thickBot="1" x14ac:dyDescent="0.3">
      <c r="A209" s="485"/>
      <c r="B209" s="489"/>
      <c r="C209" s="499"/>
      <c r="D209" s="489"/>
      <c r="E209" s="489"/>
      <c r="F209" s="222">
        <v>6</v>
      </c>
      <c r="G209" s="223" t="s">
        <v>593</v>
      </c>
      <c r="H209" s="224" t="s">
        <v>780</v>
      </c>
      <c r="I209" s="224" t="s">
        <v>837</v>
      </c>
      <c r="J209" s="214" t="str">
        <f t="shared" si="7"/>
        <v>Oficina de Control Interno Realiza Revisión aleatoria de publicaciones institucionales para verificar aprobación previa, oportunidad, soportes y trazabilidad.</v>
      </c>
      <c r="K209" s="215" t="s">
        <v>425</v>
      </c>
      <c r="L209" s="216">
        <f>IFERROR(VLOOKUP($K209,'11 FORMULAS'!$B$51:$C$53,2,0),"")</f>
        <v>0.1</v>
      </c>
      <c r="M209" s="216" t="str">
        <f>IFERROR(VLOOKUP($K209,'11 FORMULAS'!$B$51:$D$53,3,0),"")</f>
        <v>Impacto</v>
      </c>
      <c r="N209" s="217" t="s">
        <v>415</v>
      </c>
      <c r="O209" s="218">
        <f>IFERROR(VLOOKUP($N209,'11 FORMULAS'!$B$54:$C$55,2,0),"")</f>
        <v>0.15</v>
      </c>
      <c r="P209" s="219" t="s">
        <v>405</v>
      </c>
      <c r="Q209" s="219" t="s">
        <v>722</v>
      </c>
      <c r="R209" s="219" t="s">
        <v>418</v>
      </c>
      <c r="S209" s="219" t="s">
        <v>408</v>
      </c>
      <c r="T209" s="216">
        <f t="shared" si="8"/>
        <v>0.25</v>
      </c>
      <c r="U209" s="216">
        <f>IF(U208="","",IF($K209="",U208,IF($M209='11 FORMULAS'!$D$51,U208-(U208*$T209),U208)))</f>
        <v>7.7759999999999996E-2</v>
      </c>
      <c r="V209" s="216">
        <f>IF(V208="","",IF($K209="",V208,IF($M209='11 FORMULAS'!$D$53,V208-(V208*$T209),V208)))</f>
        <v>0.33749999999999997</v>
      </c>
      <c r="W209" s="394"/>
      <c r="X209" s="483"/>
      <c r="Z209" s="221"/>
      <c r="AA209" s="221"/>
      <c r="AB209" s="221"/>
    </row>
    <row r="210" spans="1:28" ht="111" customHeight="1" thickBot="1" x14ac:dyDescent="0.3">
      <c r="A210" s="484" t="s">
        <v>314</v>
      </c>
      <c r="B210" s="490" t="s">
        <v>861</v>
      </c>
      <c r="C210" s="509" t="s">
        <v>308</v>
      </c>
      <c r="D210" s="488">
        <f>+'3 PROBABIL E IMPACTO INHERENTE'!F44</f>
        <v>0.6</v>
      </c>
      <c r="E210" s="488">
        <f>+'3 PROBABIL E IMPACTO INHERENTE'!N44</f>
        <v>0.6</v>
      </c>
      <c r="F210" s="266">
        <v>1</v>
      </c>
      <c r="G210" s="212" t="s">
        <v>634</v>
      </c>
      <c r="H210" s="213" t="s">
        <v>777</v>
      </c>
      <c r="I210" s="213" t="s">
        <v>857</v>
      </c>
      <c r="J210" s="214" t="str">
        <f t="shared" si="7"/>
        <v>Responsable del proceso Comunicaciones y mercadeo Define El listado de personas autorizadas para administrar redes sociales, página web, correos institucionales y piezas comunicacionales.</v>
      </c>
      <c r="K210" s="215" t="s">
        <v>403</v>
      </c>
      <c r="L210" s="216">
        <f>IFERROR(VLOOKUP($K210,'11 FORMULAS'!$B$51:$C$53,2,0),"")</f>
        <v>0.25</v>
      </c>
      <c r="M210" s="216" t="str">
        <f>IFERROR(VLOOKUP($K210,'11 FORMULAS'!$B$51:$D$53,3,0),"")</f>
        <v>Probabilidad</v>
      </c>
      <c r="N210" s="217" t="s">
        <v>415</v>
      </c>
      <c r="O210" s="218">
        <f>IFERROR(VLOOKUP($N210,'11 FORMULAS'!$B$54:$C$55,2,0),"")</f>
        <v>0.15</v>
      </c>
      <c r="P210" s="219" t="s">
        <v>405</v>
      </c>
      <c r="Q210" s="219" t="s">
        <v>585</v>
      </c>
      <c r="R210" s="219" t="s">
        <v>407</v>
      </c>
      <c r="S210" s="219" t="s">
        <v>408</v>
      </c>
      <c r="T210" s="216">
        <f t="shared" si="8"/>
        <v>0.4</v>
      </c>
      <c r="U210" s="216">
        <f>IF($D210="","",IF($K210="",$D210,IF($M210='11 FORMULAS'!$D$51,$D210-($D210*$T210),$D210)))</f>
        <v>0.36</v>
      </c>
      <c r="V210" s="216">
        <f>IF($E210="","",IF($K210="",$E210,IF($M210='11 FORMULAS'!$D$53,$E210-($E210*$T210),$E210)))</f>
        <v>0.6</v>
      </c>
      <c r="W210" s="491">
        <f>IF(U215="","",U215)</f>
        <v>9.0719999999999995E-2</v>
      </c>
      <c r="X210" s="481">
        <f>IF(V215="","",V215)</f>
        <v>0.33749999999999997</v>
      </c>
      <c r="Z210" s="135" t="s">
        <v>531</v>
      </c>
      <c r="AA210" s="139">
        <v>0.01</v>
      </c>
      <c r="AB210" s="138">
        <v>0.2</v>
      </c>
    </row>
    <row r="211" spans="1:28" ht="97.15" customHeight="1" thickBot="1" x14ac:dyDescent="0.3">
      <c r="A211" s="463"/>
      <c r="B211" s="409"/>
      <c r="C211" s="493"/>
      <c r="D211" s="409"/>
      <c r="E211" s="409"/>
      <c r="F211" s="266">
        <v>2</v>
      </c>
      <c r="G211" s="212" t="s">
        <v>684</v>
      </c>
      <c r="H211" s="215" t="s">
        <v>838</v>
      </c>
      <c r="I211" s="215" t="s">
        <v>839</v>
      </c>
      <c r="J211" s="214" t="str">
        <f t="shared" si="7"/>
        <v>Responsable del proceso Gestión Tecnológica Asigna Accesos con usuario individual, contraseña segura y  autenticación cuando la plataforma lo permita.</v>
      </c>
      <c r="K211" s="215" t="s">
        <v>403</v>
      </c>
      <c r="L211" s="216">
        <f>IFERROR(VLOOKUP($K211,'11 FORMULAS'!$B$51:$C$53,2,0),"")</f>
        <v>0.25</v>
      </c>
      <c r="M211" s="216" t="str">
        <f>IFERROR(VLOOKUP($K211,'11 FORMULAS'!$B$51:$D$53,3,0),"")</f>
        <v>Probabilidad</v>
      </c>
      <c r="N211" s="217" t="s">
        <v>415</v>
      </c>
      <c r="O211" s="218">
        <f>IFERROR(VLOOKUP($N211,'11 FORMULAS'!$B$54:$C$55,2,0),"")</f>
        <v>0.15</v>
      </c>
      <c r="P211" s="219" t="s">
        <v>405</v>
      </c>
      <c r="Q211" s="219" t="s">
        <v>585</v>
      </c>
      <c r="R211" s="219" t="s">
        <v>407</v>
      </c>
      <c r="S211" s="219" t="s">
        <v>408</v>
      </c>
      <c r="T211" s="216">
        <f t="shared" si="8"/>
        <v>0.4</v>
      </c>
      <c r="U211" s="216">
        <f>IF(U210="","",IF($K211="",U210,IF($M211='11 FORMULAS'!$D$51,U210-(U210*$T211),U210)))</f>
        <v>0.216</v>
      </c>
      <c r="V211" s="216">
        <f>IF(V210="","",IF($K211="",V210,IF($M211='11 FORMULAS'!$D$53,V210-(V210*$T211),V210)))</f>
        <v>0.6</v>
      </c>
      <c r="W211" s="409"/>
      <c r="X211" s="482"/>
      <c r="Z211" s="142" t="s">
        <v>537</v>
      </c>
      <c r="AA211" s="139">
        <v>0.21</v>
      </c>
      <c r="AB211" s="138">
        <v>0.4</v>
      </c>
    </row>
    <row r="212" spans="1:28" ht="111" customHeight="1" thickBot="1" x14ac:dyDescent="0.3">
      <c r="A212" s="463"/>
      <c r="B212" s="409"/>
      <c r="C212" s="493"/>
      <c r="D212" s="409"/>
      <c r="E212" s="409"/>
      <c r="F212" s="266">
        <v>3</v>
      </c>
      <c r="G212" s="212" t="s">
        <v>634</v>
      </c>
      <c r="H212" s="215" t="s">
        <v>599</v>
      </c>
      <c r="I212" s="215" t="s">
        <v>840</v>
      </c>
      <c r="J212" s="214" t="str">
        <f t="shared" si="7"/>
        <v>Responsable del proceso Comunicaciones y mercadeo Revisa Y aprueba previamente las publicaciones o piezas antes de cargarlas en canales digitales institucionales</v>
      </c>
      <c r="K212" s="215" t="s">
        <v>403</v>
      </c>
      <c r="L212" s="216">
        <f>IFERROR(VLOOKUP($K212,'11 FORMULAS'!$B$51:$C$53,2,0),"")</f>
        <v>0.25</v>
      </c>
      <c r="M212" s="216" t="str">
        <f>IFERROR(VLOOKUP($K212,'11 FORMULAS'!$B$51:$D$53,3,0),"")</f>
        <v>Probabilidad</v>
      </c>
      <c r="N212" s="217" t="s">
        <v>415</v>
      </c>
      <c r="O212" s="218">
        <f>IFERROR(VLOOKUP($N212,'11 FORMULAS'!$B$54:$C$55,2,0),"")</f>
        <v>0.15</v>
      </c>
      <c r="P212" s="219" t="s">
        <v>405</v>
      </c>
      <c r="Q212" s="219" t="s">
        <v>585</v>
      </c>
      <c r="R212" s="219" t="s">
        <v>407</v>
      </c>
      <c r="S212" s="219" t="s">
        <v>408</v>
      </c>
      <c r="T212" s="216">
        <f t="shared" si="8"/>
        <v>0.4</v>
      </c>
      <c r="U212" s="216">
        <f>IF(U211="","",IF($K212="",U211,IF($M212='11 FORMULAS'!$D$51,U211-(U211*$T212),U211)))</f>
        <v>0.12959999999999999</v>
      </c>
      <c r="V212" s="216">
        <f>IF(V211="","",IF($K212="",V211,IF($M212='11 FORMULAS'!$D$53,V211-(V211*$T212),V211)))</f>
        <v>0.6</v>
      </c>
      <c r="W212" s="409"/>
      <c r="X212" s="482"/>
      <c r="Z212" s="145" t="s">
        <v>543</v>
      </c>
      <c r="AA212" s="139">
        <v>0.41</v>
      </c>
      <c r="AB212" s="138">
        <v>0.6</v>
      </c>
    </row>
    <row r="213" spans="1:28" ht="97.15" customHeight="1" thickBot="1" x14ac:dyDescent="0.3">
      <c r="A213" s="463"/>
      <c r="B213" s="409"/>
      <c r="C213" s="493"/>
      <c r="D213" s="409"/>
      <c r="E213" s="409"/>
      <c r="F213" s="266">
        <v>4</v>
      </c>
      <c r="G213" s="212" t="s">
        <v>841</v>
      </c>
      <c r="H213" s="215" t="s">
        <v>830</v>
      </c>
      <c r="I213" s="215" t="s">
        <v>858</v>
      </c>
      <c r="J213" s="214" t="str">
        <f t="shared" si="7"/>
        <v>Responsable del proceso Comunicaciones y mercadeo/Gestión tecnológica Revisa  Los permisos y perfiles de administración de redes sociales, página web y correos institucionales, verificando que solo permanezcan activos los usuarios autorizados y retirando de inmediato accesos innecesarios, vencidos o de personal desvinculado del proceso.</v>
      </c>
      <c r="K213" s="215" t="s">
        <v>414</v>
      </c>
      <c r="L213" s="216">
        <f>IFERROR(VLOOKUP($K213,'11 FORMULAS'!$B$51:$C$53,2,0),"")</f>
        <v>0.15</v>
      </c>
      <c r="M213" s="216" t="str">
        <f>IFERROR(VLOOKUP($K213,'11 FORMULAS'!$B$51:$D$53,3,0),"")</f>
        <v>Probabilidad</v>
      </c>
      <c r="N213" s="217" t="s">
        <v>415</v>
      </c>
      <c r="O213" s="218">
        <f>IFERROR(VLOOKUP($N213,'11 FORMULAS'!$B$54:$C$55,2,0),"")</f>
        <v>0.15</v>
      </c>
      <c r="P213" s="219" t="s">
        <v>405</v>
      </c>
      <c r="Q213" s="219" t="s">
        <v>585</v>
      </c>
      <c r="R213" s="219" t="s">
        <v>407</v>
      </c>
      <c r="S213" s="219" t="s">
        <v>408</v>
      </c>
      <c r="T213" s="216">
        <f t="shared" si="8"/>
        <v>0.3</v>
      </c>
      <c r="U213" s="216">
        <f>IF(U212="","",IF($K213="",U212,IF($M213='11 FORMULAS'!$D$51,U212-(U212*$T213),U212)))</f>
        <v>9.0719999999999995E-2</v>
      </c>
      <c r="V213" s="216">
        <f>IF(V212="","",IF($K213="",V212,IF($M213='11 FORMULAS'!$D$53,V212-(V212*$T213),V212)))</f>
        <v>0.6</v>
      </c>
      <c r="W213" s="409"/>
      <c r="X213" s="482"/>
      <c r="Z213" s="146" t="s">
        <v>546</v>
      </c>
      <c r="AA213" s="139">
        <v>0.61</v>
      </c>
      <c r="AB213" s="138">
        <v>0.8</v>
      </c>
    </row>
    <row r="214" spans="1:28" ht="111" customHeight="1" thickBot="1" x14ac:dyDescent="0.3">
      <c r="A214" s="463"/>
      <c r="B214" s="409"/>
      <c r="C214" s="493"/>
      <c r="D214" s="409"/>
      <c r="E214" s="409"/>
      <c r="F214" s="266">
        <v>5</v>
      </c>
      <c r="G214" s="212" t="s">
        <v>634</v>
      </c>
      <c r="H214" s="215" t="s">
        <v>590</v>
      </c>
      <c r="I214" s="215" t="s">
        <v>859</v>
      </c>
      <c r="J214" s="214" t="str">
        <f t="shared" si="7"/>
        <v>Responsable del proceso Comunicaciones y mercadeo Corrige Retira de inmediato publicaciones alteradas, erróneas o no autorizadas en los canales institucionales.</v>
      </c>
      <c r="K214" s="215" t="s">
        <v>425</v>
      </c>
      <c r="L214" s="216">
        <f>IFERROR(VLOOKUP($K214,'11 FORMULAS'!$B$51:$C$53,2,0),"")</f>
        <v>0.1</v>
      </c>
      <c r="M214" s="216" t="str">
        <f>IFERROR(VLOOKUP($K214,'11 FORMULAS'!$B$51:$D$53,3,0),"")</f>
        <v>Impacto</v>
      </c>
      <c r="N214" s="217" t="s">
        <v>415</v>
      </c>
      <c r="O214" s="218">
        <f>IFERROR(VLOOKUP($N214,'11 FORMULAS'!$B$54:$C$55,2,0),"")</f>
        <v>0.15</v>
      </c>
      <c r="P214" s="219" t="s">
        <v>405</v>
      </c>
      <c r="Q214" s="219" t="s">
        <v>585</v>
      </c>
      <c r="R214" s="219" t="s">
        <v>407</v>
      </c>
      <c r="S214" s="219" t="s">
        <v>408</v>
      </c>
      <c r="T214" s="216">
        <f t="shared" si="8"/>
        <v>0.25</v>
      </c>
      <c r="U214" s="216">
        <f>IF(U213="","",IF($K214="",U213,IF($M214='11 FORMULAS'!$D$51,U213-(U213*$T214),U213)))</f>
        <v>9.0719999999999995E-2</v>
      </c>
      <c r="V214" s="216">
        <f>IF(V213="","",IF($K214="",V213,IF($M214='11 FORMULAS'!$D$53,V213-(V213*$T214),V213)))</f>
        <v>0.44999999999999996</v>
      </c>
      <c r="W214" s="409"/>
      <c r="X214" s="482"/>
      <c r="Z214" s="147" t="s">
        <v>549</v>
      </c>
      <c r="AA214" s="139">
        <v>0.81</v>
      </c>
      <c r="AB214" s="138">
        <v>1</v>
      </c>
    </row>
    <row r="215" spans="1:28" ht="97.15" customHeight="1" thickBot="1" x14ac:dyDescent="0.3">
      <c r="A215" s="485"/>
      <c r="B215" s="489"/>
      <c r="C215" s="499"/>
      <c r="D215" s="489"/>
      <c r="E215" s="489"/>
      <c r="F215" s="222">
        <v>6</v>
      </c>
      <c r="G215" s="223" t="s">
        <v>593</v>
      </c>
      <c r="H215" s="224" t="s">
        <v>583</v>
      </c>
      <c r="I215" s="224" t="s">
        <v>842</v>
      </c>
      <c r="J215" s="214" t="str">
        <f t="shared" si="7"/>
        <v>Oficina de Control Interno Verifica De forma aleatoria la trazabilidad de accesos, publicaciones, aprobaciones y acciones correctivas realizadas sobre canales digitales</v>
      </c>
      <c r="K215" s="215" t="s">
        <v>425</v>
      </c>
      <c r="L215" s="216">
        <f>IFERROR(VLOOKUP($K215,'11 FORMULAS'!$B$51:$C$53,2,0),"")</f>
        <v>0.1</v>
      </c>
      <c r="M215" s="216" t="str">
        <f>IFERROR(VLOOKUP($K215,'11 FORMULAS'!$B$51:$D$53,3,0),"")</f>
        <v>Impacto</v>
      </c>
      <c r="N215" s="217" t="s">
        <v>415</v>
      </c>
      <c r="O215" s="218">
        <f>IFERROR(VLOOKUP($N215,'11 FORMULAS'!$B$54:$C$55,2,0),"")</f>
        <v>0.15</v>
      </c>
      <c r="P215" s="219" t="s">
        <v>405</v>
      </c>
      <c r="Q215" s="219" t="s">
        <v>722</v>
      </c>
      <c r="R215" s="219" t="s">
        <v>407</v>
      </c>
      <c r="S215" s="219" t="s">
        <v>408</v>
      </c>
      <c r="T215" s="216">
        <f t="shared" si="8"/>
        <v>0.25</v>
      </c>
      <c r="U215" s="216">
        <f>IF(U214="","",IF($K215="",U214,IF($M215='11 FORMULAS'!$D$51,U214-(U214*$T215),U214)))</f>
        <v>9.0719999999999995E-2</v>
      </c>
      <c r="V215" s="216">
        <f>IF(V214="","",IF($K215="",V214,IF($M215='11 FORMULAS'!$D$53,V214-(V214*$T215),V214)))</f>
        <v>0.33749999999999997</v>
      </c>
      <c r="W215" s="394"/>
      <c r="X215" s="483"/>
      <c r="Z215" s="221"/>
      <c r="AA215" s="221"/>
      <c r="AB215" s="221"/>
    </row>
    <row r="216" spans="1:28" ht="111" customHeight="1" thickBot="1" x14ac:dyDescent="0.3">
      <c r="A216" s="484" t="s">
        <v>318</v>
      </c>
      <c r="B216" s="490" t="s">
        <v>323</v>
      </c>
      <c r="C216" s="509" t="s">
        <v>319</v>
      </c>
      <c r="D216" s="488">
        <f>+'3 PROBABIL E IMPACTO INHERENTE'!F45</f>
        <v>0.6</v>
      </c>
      <c r="E216" s="488">
        <f>+'3 PROBABIL E IMPACTO INHERENTE'!N45</f>
        <v>0.4</v>
      </c>
      <c r="F216" s="266">
        <v>1</v>
      </c>
      <c r="G216" s="212" t="s">
        <v>635</v>
      </c>
      <c r="H216" s="213" t="s">
        <v>583</v>
      </c>
      <c r="I216" s="213" t="s">
        <v>1027</v>
      </c>
      <c r="J216" s="214" t="str">
        <f t="shared" si="7"/>
        <v>Responsable del proceso Gestión documental Verifica  Periódicamente la correcta clasificación y organización de expedientes físicos y electrónicos conforme a las TRD.</v>
      </c>
      <c r="K216" s="215" t="s">
        <v>403</v>
      </c>
      <c r="L216" s="216">
        <f>IFERROR(VLOOKUP($K216,'11 FORMULAS'!$B$51:$C$53,2,0),"")</f>
        <v>0.25</v>
      </c>
      <c r="M216" s="216" t="str">
        <f>IFERROR(VLOOKUP($K216,'11 FORMULAS'!$B$51:$D$53,3,0),"")</f>
        <v>Probabilidad</v>
      </c>
      <c r="N216" s="217" t="s">
        <v>415</v>
      </c>
      <c r="O216" s="218">
        <f>IFERROR(VLOOKUP($N216,'11 FORMULAS'!$B$54:$C$55,2,0),"")</f>
        <v>0.15</v>
      </c>
      <c r="P216" s="219" t="s">
        <v>405</v>
      </c>
      <c r="Q216" s="219" t="s">
        <v>503</v>
      </c>
      <c r="R216" s="219" t="s">
        <v>407</v>
      </c>
      <c r="S216" s="219" t="s">
        <v>408</v>
      </c>
      <c r="T216" s="216">
        <f t="shared" si="8"/>
        <v>0.4</v>
      </c>
      <c r="U216" s="216">
        <f>IF($D216="","",IF($K216="",$D216,IF($M216='11 FORMULAS'!$D$51,$D216-($D216*$T216),$D216)))</f>
        <v>0.36</v>
      </c>
      <c r="V216" s="216">
        <f>IF($E216="","",IF($K216="",$E216,IF($M216='11 FORMULAS'!$D$53,$E216-($E216*$T216),$E216)))</f>
        <v>0.4</v>
      </c>
      <c r="W216" s="491">
        <f>IF(U221="","",U221)</f>
        <v>7.7759999999999996E-2</v>
      </c>
      <c r="X216" s="481">
        <f>IF(V221="","",V221)</f>
        <v>0.22500000000000003</v>
      </c>
      <c r="Z216" s="135" t="s">
        <v>531</v>
      </c>
      <c r="AA216" s="139">
        <v>0.01</v>
      </c>
      <c r="AB216" s="138">
        <v>0.2</v>
      </c>
    </row>
    <row r="217" spans="1:28" ht="97.15" customHeight="1" thickBot="1" x14ac:dyDescent="0.3">
      <c r="A217" s="463"/>
      <c r="B217" s="409"/>
      <c r="C217" s="493"/>
      <c r="D217" s="409"/>
      <c r="E217" s="409"/>
      <c r="F217" s="266">
        <v>2</v>
      </c>
      <c r="G217" s="212" t="s">
        <v>1028</v>
      </c>
      <c r="H217" s="215" t="s">
        <v>1031</v>
      </c>
      <c r="I217" s="215" t="s">
        <v>1032</v>
      </c>
      <c r="J217" s="214" t="str">
        <f t="shared" si="7"/>
        <v>Áreas productoras de documentos Ajusta Loa expedientes al archivo central debidamente identificados, foliados, organizados y con soportes completos de acuerdo con las TRD</v>
      </c>
      <c r="K217" s="215" t="s">
        <v>403</v>
      </c>
      <c r="L217" s="216">
        <f>IFERROR(VLOOKUP($K217,'11 FORMULAS'!$B$51:$C$53,2,0),"")</f>
        <v>0.25</v>
      </c>
      <c r="M217" s="216" t="str">
        <f>IFERROR(VLOOKUP($K217,'11 FORMULAS'!$B$51:$D$53,3,0),"")</f>
        <v>Probabilidad</v>
      </c>
      <c r="N217" s="217" t="s">
        <v>415</v>
      </c>
      <c r="O217" s="218">
        <f>IFERROR(VLOOKUP($N217,'11 FORMULAS'!$B$54:$C$55,2,0),"")</f>
        <v>0.15</v>
      </c>
      <c r="P217" s="219" t="s">
        <v>405</v>
      </c>
      <c r="Q217" s="219" t="s">
        <v>585</v>
      </c>
      <c r="R217" s="219" t="s">
        <v>407</v>
      </c>
      <c r="S217" s="219" t="s">
        <v>408</v>
      </c>
      <c r="T217" s="216">
        <f t="shared" si="8"/>
        <v>0.4</v>
      </c>
      <c r="U217" s="216">
        <f>IF(U216="","",IF($K217="",U216,IF($M217='11 FORMULAS'!$D$51,U216-(U216*$T217),U216)))</f>
        <v>0.216</v>
      </c>
      <c r="V217" s="216">
        <f>IF(V216="","",IF($K217="",V216,IF($M217='11 FORMULAS'!$D$53,V216-(V216*$T217),V216)))</f>
        <v>0.4</v>
      </c>
      <c r="W217" s="409"/>
      <c r="X217" s="482"/>
      <c r="Z217" s="142" t="s">
        <v>537</v>
      </c>
      <c r="AA217" s="139">
        <v>0.21</v>
      </c>
      <c r="AB217" s="138">
        <v>0.4</v>
      </c>
    </row>
    <row r="218" spans="1:28" ht="111" customHeight="1" thickBot="1" x14ac:dyDescent="0.3">
      <c r="A218" s="463"/>
      <c r="B218" s="409"/>
      <c r="C218" s="493"/>
      <c r="D218" s="409"/>
      <c r="E218" s="409"/>
      <c r="F218" s="266">
        <v>3</v>
      </c>
      <c r="G218" s="212" t="s">
        <v>635</v>
      </c>
      <c r="H218" s="215" t="s">
        <v>599</v>
      </c>
      <c r="I218" s="215" t="s">
        <v>1030</v>
      </c>
      <c r="J218" s="214" t="str">
        <f t="shared" si="7"/>
        <v>Responsable del proceso Gestión documental Revisa Expedientes físicos y electrónicos mal clasificados, incompletos o desorganizados, solicitando ajustes al área productora cuando aplique</v>
      </c>
      <c r="K218" s="215" t="s">
        <v>403</v>
      </c>
      <c r="L218" s="216">
        <f>IFERROR(VLOOKUP($K218,'11 FORMULAS'!$B$51:$C$53,2,0),"")</f>
        <v>0.25</v>
      </c>
      <c r="M218" s="216" t="str">
        <f>IFERROR(VLOOKUP($K218,'11 FORMULAS'!$B$51:$D$53,3,0),"")</f>
        <v>Probabilidad</v>
      </c>
      <c r="N218" s="217" t="s">
        <v>415</v>
      </c>
      <c r="O218" s="218">
        <f>IFERROR(VLOOKUP($N218,'11 FORMULAS'!$B$54:$C$55,2,0),"")</f>
        <v>0.15</v>
      </c>
      <c r="P218" s="219" t="s">
        <v>405</v>
      </c>
      <c r="Q218" s="219" t="s">
        <v>585</v>
      </c>
      <c r="R218" s="219" t="s">
        <v>407</v>
      </c>
      <c r="S218" s="219" t="s">
        <v>408</v>
      </c>
      <c r="T218" s="216">
        <f t="shared" si="8"/>
        <v>0.4</v>
      </c>
      <c r="U218" s="216">
        <f>IF(U217="","",IF($K218="",U217,IF($M218='11 FORMULAS'!$D$51,U217-(U217*$T218),U217)))</f>
        <v>0.12959999999999999</v>
      </c>
      <c r="V218" s="216">
        <f>IF(V217="","",IF($K218="",V217,IF($M218='11 FORMULAS'!$D$53,V217-(V217*$T218),V217)))</f>
        <v>0.4</v>
      </c>
      <c r="W218" s="409"/>
      <c r="X218" s="482"/>
      <c r="Z218" s="145" t="s">
        <v>543</v>
      </c>
      <c r="AA218" s="139">
        <v>0.41</v>
      </c>
      <c r="AB218" s="138">
        <v>0.6</v>
      </c>
    </row>
    <row r="219" spans="1:28" ht="97.15" customHeight="1" thickBot="1" x14ac:dyDescent="0.3">
      <c r="A219" s="463"/>
      <c r="B219" s="409"/>
      <c r="C219" s="493"/>
      <c r="D219" s="409"/>
      <c r="E219" s="409"/>
      <c r="F219" s="266">
        <v>4</v>
      </c>
      <c r="G219" s="212" t="s">
        <v>1028</v>
      </c>
      <c r="H219" s="215" t="s">
        <v>1029</v>
      </c>
      <c r="I219" s="215" t="s">
        <v>1033</v>
      </c>
      <c r="J219" s="214" t="str">
        <f t="shared" si="7"/>
        <v>Áreas productoras de documentos realiza  de forma inmediata  los ajustes a la organzación de archivos de gestión</v>
      </c>
      <c r="K219" s="215" t="s">
        <v>425</v>
      </c>
      <c r="L219" s="216">
        <f>IFERROR(VLOOKUP($K219,'11 FORMULAS'!$B$51:$C$53,2,0),"")</f>
        <v>0.1</v>
      </c>
      <c r="M219" s="216" t="str">
        <f>IFERROR(VLOOKUP($K219,'11 FORMULAS'!$B$51:$D$53,3,0),"")</f>
        <v>Impacto</v>
      </c>
      <c r="N219" s="217" t="s">
        <v>415</v>
      </c>
      <c r="O219" s="218">
        <f>IFERROR(VLOOKUP($N219,'11 FORMULAS'!$B$54:$C$55,2,0),"")</f>
        <v>0.15</v>
      </c>
      <c r="P219" s="219" t="s">
        <v>405</v>
      </c>
      <c r="Q219" s="219" t="s">
        <v>585</v>
      </c>
      <c r="R219" s="219" t="s">
        <v>407</v>
      </c>
      <c r="S219" s="219" t="s">
        <v>408</v>
      </c>
      <c r="T219" s="216">
        <f t="shared" si="8"/>
        <v>0.25</v>
      </c>
      <c r="U219" s="216">
        <f>IF(U218="","",IF($K219="",U218,IF($M219='11 FORMULAS'!$D$51,U218-(U218*$T219),U218)))</f>
        <v>0.12959999999999999</v>
      </c>
      <c r="V219" s="216">
        <f>IF(V218="","",IF($K219="",V218,IF($M219='11 FORMULAS'!$D$53,V218-(V218*$T219),V218)))</f>
        <v>0.30000000000000004</v>
      </c>
      <c r="W219" s="409"/>
      <c r="X219" s="482"/>
      <c r="Z219" s="146" t="s">
        <v>546</v>
      </c>
      <c r="AA219" s="139">
        <v>0.61</v>
      </c>
      <c r="AB219" s="138">
        <v>0.8</v>
      </c>
    </row>
    <row r="220" spans="1:28" ht="111" customHeight="1" thickBot="1" x14ac:dyDescent="0.3">
      <c r="A220" s="463"/>
      <c r="B220" s="409"/>
      <c r="C220" s="493"/>
      <c r="D220" s="409"/>
      <c r="E220" s="409"/>
      <c r="F220" s="266">
        <v>5</v>
      </c>
      <c r="G220" s="220" t="s">
        <v>825</v>
      </c>
      <c r="H220" s="215" t="s">
        <v>780</v>
      </c>
      <c r="I220" s="215" t="s">
        <v>1034</v>
      </c>
      <c r="J220" s="214" t="str">
        <f t="shared" si="7"/>
        <v>Area de gestión tecnológica Realiza Respaldo periódico de expedientes electrónicos y verifica su disponibilidaden el sistema de gestión electrónica de archivo</v>
      </c>
      <c r="K220" s="215" t="s">
        <v>403</v>
      </c>
      <c r="L220" s="216">
        <f>IFERROR(VLOOKUP($K220,'11 FORMULAS'!$B$51:$C$53,2,0),"")</f>
        <v>0.25</v>
      </c>
      <c r="M220" s="216" t="str">
        <f>IFERROR(VLOOKUP($K220,'11 FORMULAS'!$B$51:$D$53,3,0),"")</f>
        <v>Probabilidad</v>
      </c>
      <c r="N220" s="217" t="s">
        <v>415</v>
      </c>
      <c r="O220" s="218">
        <f>IFERROR(VLOOKUP($N220,'11 FORMULAS'!$B$54:$C$55,2,0),"")</f>
        <v>0.15</v>
      </c>
      <c r="P220" s="219" t="s">
        <v>405</v>
      </c>
      <c r="Q220" s="219" t="s">
        <v>504</v>
      </c>
      <c r="R220" s="219" t="s">
        <v>407</v>
      </c>
      <c r="S220" s="219" t="s">
        <v>408</v>
      </c>
      <c r="T220" s="216">
        <f t="shared" si="8"/>
        <v>0.4</v>
      </c>
      <c r="U220" s="216">
        <f>IF(U219="","",IF($K220="",U219,IF($M220='11 FORMULAS'!$D$51,U219-(U219*$T220),U219)))</f>
        <v>7.7759999999999996E-2</v>
      </c>
      <c r="V220" s="216">
        <f>IF(V219="","",IF($K220="",V219,IF($M220='11 FORMULAS'!$D$53,V219-(V219*$T220),V219)))</f>
        <v>0.30000000000000004</v>
      </c>
      <c r="W220" s="409"/>
      <c r="X220" s="482"/>
      <c r="Z220" s="147" t="s">
        <v>549</v>
      </c>
      <c r="AA220" s="139">
        <v>0.81</v>
      </c>
      <c r="AB220" s="138">
        <v>1</v>
      </c>
    </row>
    <row r="221" spans="1:28" ht="109.9" customHeight="1" thickBot="1" x14ac:dyDescent="0.3">
      <c r="A221" s="485"/>
      <c r="B221" s="489"/>
      <c r="C221" s="499"/>
      <c r="D221" s="489"/>
      <c r="E221" s="489"/>
      <c r="F221" s="222">
        <v>6</v>
      </c>
      <c r="G221" s="223" t="s">
        <v>593</v>
      </c>
      <c r="H221" s="224" t="s">
        <v>599</v>
      </c>
      <c r="I221" s="224" t="s">
        <v>1035</v>
      </c>
      <c r="J221" s="214" t="str">
        <f t="shared" si="7"/>
        <v>Oficina de Control Interno Revisa Aleatoriamente expedientes físicos y electrónicos para verificar clasificación, conservación, trazabilidad, aplicación de TRD y acciones correctivas.</v>
      </c>
      <c r="K221" s="215" t="s">
        <v>425</v>
      </c>
      <c r="L221" s="216">
        <f>IFERROR(VLOOKUP($K221,'11 FORMULAS'!$B$51:$C$53,2,0),"")</f>
        <v>0.1</v>
      </c>
      <c r="M221" s="216" t="str">
        <f>IFERROR(VLOOKUP($K221,'11 FORMULAS'!$B$51:$D$53,3,0),"")</f>
        <v>Impacto</v>
      </c>
      <c r="N221" s="217" t="s">
        <v>415</v>
      </c>
      <c r="O221" s="218">
        <f>IFERROR(VLOOKUP($N221,'11 FORMULAS'!$B$54:$C$55,2,0),"")</f>
        <v>0.15</v>
      </c>
      <c r="P221" s="219" t="s">
        <v>405</v>
      </c>
      <c r="Q221" s="219" t="s">
        <v>722</v>
      </c>
      <c r="R221" s="219" t="s">
        <v>407</v>
      </c>
      <c r="S221" s="219" t="s">
        <v>408</v>
      </c>
      <c r="T221" s="216">
        <f t="shared" si="8"/>
        <v>0.25</v>
      </c>
      <c r="U221" s="216">
        <f>IF(U220="","",IF($K221="",U220,IF($M221='11 FORMULAS'!$D$51,U220-(U220*$T221),U220)))</f>
        <v>7.7759999999999996E-2</v>
      </c>
      <c r="V221" s="216">
        <f>IF(V220="","",IF($K221="",V220,IF($M221='11 FORMULAS'!$D$53,V220-(V220*$T221),V220)))</f>
        <v>0.22500000000000003</v>
      </c>
      <c r="W221" s="394"/>
      <c r="X221" s="483"/>
      <c r="Z221" s="221"/>
      <c r="AA221" s="221"/>
      <c r="AB221" s="221"/>
    </row>
    <row r="222" spans="1:28" ht="124.9" customHeight="1" thickBot="1" x14ac:dyDescent="0.3">
      <c r="A222" s="484" t="s">
        <v>325</v>
      </c>
      <c r="B222" s="490" t="s">
        <v>329</v>
      </c>
      <c r="C222" s="509" t="s">
        <v>319</v>
      </c>
      <c r="D222" s="488">
        <f>+'3 PROBABIL E IMPACTO INHERENTE'!F46</f>
        <v>0.4</v>
      </c>
      <c r="E222" s="488">
        <f>+'3 PROBABIL E IMPACTO INHERENTE'!N46</f>
        <v>0.4</v>
      </c>
      <c r="F222" s="266">
        <v>1</v>
      </c>
      <c r="G222" s="212" t="s">
        <v>1028</v>
      </c>
      <c r="H222" s="213" t="s">
        <v>1038</v>
      </c>
      <c r="I222" s="213" t="s">
        <v>1039</v>
      </c>
      <c r="J222" s="214" t="str">
        <f t="shared" si="7"/>
        <v xml:space="preserve">Áreas productoras de documentos Registra  LoS documentos generados a través de la hoja de contro de expedientes según la organización de archivos de gestión </v>
      </c>
      <c r="K222" s="215" t="s">
        <v>403</v>
      </c>
      <c r="L222" s="216">
        <f>IFERROR(VLOOKUP($K222,'11 FORMULAS'!$B$51:$C$53,2,0),"")</f>
        <v>0.25</v>
      </c>
      <c r="M222" s="216" t="str">
        <f>IFERROR(VLOOKUP($K222,'11 FORMULAS'!$B$51:$D$53,3,0),"")</f>
        <v>Probabilidad</v>
      </c>
      <c r="N222" s="217" t="s">
        <v>415</v>
      </c>
      <c r="O222" s="218">
        <f>IFERROR(VLOOKUP($N222,'11 FORMULAS'!$B$54:$C$55,2,0),"")</f>
        <v>0.15</v>
      </c>
      <c r="P222" s="219" t="s">
        <v>405</v>
      </c>
      <c r="Q222" s="219" t="s">
        <v>585</v>
      </c>
      <c r="R222" s="219" t="s">
        <v>407</v>
      </c>
      <c r="S222" s="219" t="s">
        <v>408</v>
      </c>
      <c r="T222" s="216">
        <f t="shared" si="8"/>
        <v>0.4</v>
      </c>
      <c r="U222" s="216">
        <f>IF($D222="","",IF($K222="",$D222,IF($M222='11 FORMULAS'!$D$51,$D222-($D222*$T222),$D222)))</f>
        <v>0.24</v>
      </c>
      <c r="V222" s="216">
        <f>IF($E222="","",IF($K222="",$E222,IF($M222='11 FORMULAS'!$D$53,$E222-($E222*$T222),$E222)))</f>
        <v>0.4</v>
      </c>
      <c r="W222" s="491">
        <f>IF(U227="","",U227)</f>
        <v>3.1103999999999993E-2</v>
      </c>
      <c r="X222" s="481">
        <f>IF(V227="","",V227)</f>
        <v>0.30000000000000004</v>
      </c>
      <c r="Z222" s="135" t="s">
        <v>531</v>
      </c>
      <c r="AA222" s="139">
        <v>0.01</v>
      </c>
      <c r="AB222" s="138">
        <v>0.2</v>
      </c>
    </row>
    <row r="223" spans="1:28" ht="111" customHeight="1" thickBot="1" x14ac:dyDescent="0.3">
      <c r="A223" s="463"/>
      <c r="B223" s="409"/>
      <c r="C223" s="493"/>
      <c r="D223" s="409"/>
      <c r="E223" s="409"/>
      <c r="F223" s="266">
        <v>2</v>
      </c>
      <c r="G223" s="212" t="s">
        <v>1040</v>
      </c>
      <c r="H223" s="215" t="s">
        <v>1041</v>
      </c>
      <c r="I223" s="215" t="s">
        <v>1042</v>
      </c>
      <c r="J223" s="214" t="str">
        <f t="shared" si="7"/>
        <v>Areas productores de documentos/Responsable del proceso Gestión documental Entregs Loss expedientes al archivo central  mediante de transferencia documental primaria a través del FUID</v>
      </c>
      <c r="K223" s="215" t="s">
        <v>403</v>
      </c>
      <c r="L223" s="216">
        <f>IFERROR(VLOOKUP($K223,'11 FORMULAS'!$B$51:$C$53,2,0),"")</f>
        <v>0.25</v>
      </c>
      <c r="M223" s="216" t="str">
        <f>IFERROR(VLOOKUP($K223,'11 FORMULAS'!$B$51:$D$53,3,0),"")</f>
        <v>Probabilidad</v>
      </c>
      <c r="N223" s="217" t="s">
        <v>415</v>
      </c>
      <c r="O223" s="218">
        <f>IFERROR(VLOOKUP($N223,'11 FORMULAS'!$B$54:$C$55,2,0),"")</f>
        <v>0.15</v>
      </c>
      <c r="P223" s="219" t="s">
        <v>405</v>
      </c>
      <c r="Q223" s="219" t="s">
        <v>504</v>
      </c>
      <c r="R223" s="219" t="s">
        <v>407</v>
      </c>
      <c r="S223" s="219" t="s">
        <v>408</v>
      </c>
      <c r="T223" s="216">
        <f t="shared" si="8"/>
        <v>0.4</v>
      </c>
      <c r="U223" s="216">
        <f>IF(U222="","",IF($K223="",U222,IF($M223='11 FORMULAS'!$D$51,U222-(U222*$T223),U222)))</f>
        <v>0.14399999999999999</v>
      </c>
      <c r="V223" s="216">
        <f>IF(V222="","",IF($K223="",V222,IF($M223='11 FORMULAS'!$D$53,V222-(V222*$T223),V222)))</f>
        <v>0.4</v>
      </c>
      <c r="W223" s="409"/>
      <c r="X223" s="482"/>
      <c r="Z223" s="142" t="s">
        <v>537</v>
      </c>
      <c r="AA223" s="139">
        <v>0.21</v>
      </c>
      <c r="AB223" s="138">
        <v>0.4</v>
      </c>
    </row>
    <row r="224" spans="1:28" ht="111" customHeight="1" thickBot="1" x14ac:dyDescent="0.3">
      <c r="A224" s="463"/>
      <c r="B224" s="409"/>
      <c r="C224" s="493"/>
      <c r="D224" s="409"/>
      <c r="E224" s="409"/>
      <c r="F224" s="266">
        <v>3</v>
      </c>
      <c r="G224" s="212" t="s">
        <v>1040</v>
      </c>
      <c r="H224" s="215" t="s">
        <v>907</v>
      </c>
      <c r="I224" s="215" t="s">
        <v>1043</v>
      </c>
      <c r="J224" s="214" t="str">
        <f t="shared" si="7"/>
        <v>Areas productores de documentos/Responsable del proceso Gestión documental Controla El préstamo, consulta o retiro de expedientes físicos mediante formato de préstamo de cdocumentos</v>
      </c>
      <c r="K224" s="215" t="s">
        <v>403</v>
      </c>
      <c r="L224" s="216">
        <f>IFERROR(VLOOKUP($K224,'11 FORMULAS'!$B$51:$C$53,2,0),"")</f>
        <v>0.25</v>
      </c>
      <c r="M224" s="216" t="str">
        <f>IFERROR(VLOOKUP($K224,'11 FORMULAS'!$B$51:$D$53,3,0),"")</f>
        <v>Probabilidad</v>
      </c>
      <c r="N224" s="217" t="s">
        <v>415</v>
      </c>
      <c r="O224" s="218">
        <f>IFERROR(VLOOKUP($N224,'11 FORMULAS'!$B$54:$C$55,2,0),"")</f>
        <v>0.15</v>
      </c>
      <c r="P224" s="219" t="s">
        <v>405</v>
      </c>
      <c r="Q224" s="219" t="s">
        <v>585</v>
      </c>
      <c r="R224" s="219" t="s">
        <v>407</v>
      </c>
      <c r="S224" s="219" t="s">
        <v>408</v>
      </c>
      <c r="T224" s="216">
        <f t="shared" si="8"/>
        <v>0.4</v>
      </c>
      <c r="U224" s="216">
        <f>IF(U223="","",IF($K224="",U223,IF($M224='11 FORMULAS'!$D$51,U223-(U223*$T224),U223)))</f>
        <v>8.6399999999999991E-2</v>
      </c>
      <c r="V224" s="216">
        <f>IF(V223="","",IF($K224="",V223,IF($M224='11 FORMULAS'!$D$53,V223-(V223*$T224),V223)))</f>
        <v>0.4</v>
      </c>
      <c r="W224" s="409"/>
      <c r="X224" s="482"/>
      <c r="Z224" s="145" t="s">
        <v>543</v>
      </c>
      <c r="AA224" s="139">
        <v>0.41</v>
      </c>
      <c r="AB224" s="138">
        <v>0.6</v>
      </c>
    </row>
    <row r="225" spans="1:28" ht="124.9" customHeight="1" thickBot="1" x14ac:dyDescent="0.3">
      <c r="A225" s="463"/>
      <c r="B225" s="409"/>
      <c r="C225" s="493"/>
      <c r="D225" s="409"/>
      <c r="E225" s="409"/>
      <c r="F225" s="266">
        <v>4</v>
      </c>
      <c r="G225" s="212" t="s">
        <v>1044</v>
      </c>
      <c r="H225" s="215" t="s">
        <v>907</v>
      </c>
      <c r="I225" s="215" t="s">
        <v>1045</v>
      </c>
      <c r="J225" s="214" t="str">
        <f t="shared" si="7"/>
        <v>Responsable del proceso Gestión documental Area de gestión tecnológica Controla El acceso, modificación o eliminación de documentos electrónicos, asignando  roles y responsabilidades y conservando trazabilidad de cambios</v>
      </c>
      <c r="K225" s="215" t="s">
        <v>403</v>
      </c>
      <c r="L225" s="216">
        <f>IFERROR(VLOOKUP($K225,'11 FORMULAS'!$B$51:$C$53,2,0),"")</f>
        <v>0.25</v>
      </c>
      <c r="M225" s="216" t="str">
        <f>IFERROR(VLOOKUP($K225,'11 FORMULAS'!$B$51:$D$53,3,0),"")</f>
        <v>Probabilidad</v>
      </c>
      <c r="N225" s="217" t="s">
        <v>415</v>
      </c>
      <c r="O225" s="218">
        <f>IFERROR(VLOOKUP($N225,'11 FORMULAS'!$B$54:$C$55,2,0),"")</f>
        <v>0.15</v>
      </c>
      <c r="P225" s="219" t="s">
        <v>405</v>
      </c>
      <c r="Q225" s="219" t="s">
        <v>585</v>
      </c>
      <c r="R225" s="219" t="s">
        <v>407</v>
      </c>
      <c r="S225" s="219" t="s">
        <v>408</v>
      </c>
      <c r="T225" s="216">
        <f t="shared" si="8"/>
        <v>0.4</v>
      </c>
      <c r="U225" s="216">
        <f>IF(U224="","",IF($K225="",U224,IF($M225='11 FORMULAS'!$D$51,U224-(U224*$T225),U224)))</f>
        <v>5.183999999999999E-2</v>
      </c>
      <c r="V225" s="216">
        <f>IF(V224="","",IF($K225="",V224,IF($M225='11 FORMULAS'!$D$53,V224-(V224*$T225),V224)))</f>
        <v>0.4</v>
      </c>
      <c r="W225" s="409"/>
      <c r="X225" s="482"/>
      <c r="Z225" s="146" t="s">
        <v>546</v>
      </c>
      <c r="AA225" s="139">
        <v>0.61</v>
      </c>
      <c r="AB225" s="138">
        <v>0.8</v>
      </c>
    </row>
    <row r="226" spans="1:28" ht="144.6" customHeight="1" thickBot="1" x14ac:dyDescent="0.3">
      <c r="A226" s="463"/>
      <c r="B226" s="409"/>
      <c r="C226" s="493"/>
      <c r="D226" s="409"/>
      <c r="E226" s="409"/>
      <c r="F226" s="266">
        <v>5</v>
      </c>
      <c r="G226" s="212" t="s">
        <v>1046</v>
      </c>
      <c r="H226" s="215" t="s">
        <v>590</v>
      </c>
      <c r="I226" s="215" t="s">
        <v>1047</v>
      </c>
      <c r="J226" s="214" t="str">
        <f t="shared" si="7"/>
        <v>Areas productores de documentos Corrige Inconsistencias cuando se detecten documentos faltantes, alterados, duplicados o sin soporte, dejando constancia de la entrega final a gestión documental a través del acta de transferencia documental</v>
      </c>
      <c r="K226" s="215" t="s">
        <v>403</v>
      </c>
      <c r="L226" s="216">
        <f>IFERROR(VLOOKUP($K226,'11 FORMULAS'!$B$51:$C$53,2,0),"")</f>
        <v>0.25</v>
      </c>
      <c r="M226" s="216" t="str">
        <f>IFERROR(VLOOKUP($K226,'11 FORMULAS'!$B$51:$D$53,3,0),"")</f>
        <v>Probabilidad</v>
      </c>
      <c r="N226" s="217" t="s">
        <v>415</v>
      </c>
      <c r="O226" s="218">
        <f>IFERROR(VLOOKUP($N226,'11 FORMULAS'!$B$54:$C$55,2,0),"")</f>
        <v>0.15</v>
      </c>
      <c r="P226" s="219" t="s">
        <v>405</v>
      </c>
      <c r="Q226" s="219" t="s">
        <v>585</v>
      </c>
      <c r="R226" s="219" t="s">
        <v>407</v>
      </c>
      <c r="S226" s="219" t="s">
        <v>408</v>
      </c>
      <c r="T226" s="216">
        <f t="shared" si="8"/>
        <v>0.4</v>
      </c>
      <c r="U226" s="216">
        <f>IF(U225="","",IF($K226="",U225,IF($M226='11 FORMULAS'!$D$51,U225-(U225*$T226),U225)))</f>
        <v>3.1103999999999993E-2</v>
      </c>
      <c r="V226" s="216">
        <f>IF(V225="","",IF($K226="",V225,IF($M226='11 FORMULAS'!$D$53,V225-(V225*$T226),V225)))</f>
        <v>0.4</v>
      </c>
      <c r="W226" s="409"/>
      <c r="X226" s="482"/>
      <c r="Z226" s="147" t="s">
        <v>549</v>
      </c>
      <c r="AA226" s="139">
        <v>0.81</v>
      </c>
      <c r="AB226" s="138">
        <v>1</v>
      </c>
    </row>
    <row r="227" spans="1:28" ht="159.6" customHeight="1" thickBot="1" x14ac:dyDescent="0.3">
      <c r="A227" s="485"/>
      <c r="B227" s="489"/>
      <c r="C227" s="499"/>
      <c r="D227" s="489"/>
      <c r="E227" s="489"/>
      <c r="F227" s="222">
        <v>6</v>
      </c>
      <c r="G227" s="223" t="s">
        <v>593</v>
      </c>
      <c r="H227" s="224" t="s">
        <v>599</v>
      </c>
      <c r="I227" s="224" t="s">
        <v>1048</v>
      </c>
      <c r="J227" s="214" t="str">
        <f t="shared" si="7"/>
        <v>Oficina de Control Interno Revisa De forma aleatoria expedientes físicos y electrónicos para verificar integridad, trazabilidad, custodia, préstamos, modificaciones y posibles manipulaciones documentales.</v>
      </c>
      <c r="K227" s="215" t="s">
        <v>425</v>
      </c>
      <c r="L227" s="216">
        <f>IFERROR(VLOOKUP($K227,'11 FORMULAS'!$B$51:$C$53,2,0),"")</f>
        <v>0.1</v>
      </c>
      <c r="M227" s="216" t="str">
        <f>IFERROR(VLOOKUP($K227,'11 FORMULAS'!$B$51:$D$53,3,0),"")</f>
        <v>Impacto</v>
      </c>
      <c r="N227" s="217" t="s">
        <v>415</v>
      </c>
      <c r="O227" s="218">
        <f>IFERROR(VLOOKUP($N227,'11 FORMULAS'!$B$54:$C$55,2,0),"")</f>
        <v>0.15</v>
      </c>
      <c r="P227" s="219" t="s">
        <v>405</v>
      </c>
      <c r="Q227" s="219" t="s">
        <v>722</v>
      </c>
      <c r="R227" s="219" t="s">
        <v>407</v>
      </c>
      <c r="S227" s="219" t="s">
        <v>408</v>
      </c>
      <c r="T227" s="216">
        <f t="shared" si="8"/>
        <v>0.25</v>
      </c>
      <c r="U227" s="216">
        <f>IF(U226="","",IF($K227="",U226,IF($M227='11 FORMULAS'!$D$51,U226-(U226*$T227),U226)))</f>
        <v>3.1103999999999993E-2</v>
      </c>
      <c r="V227" s="216">
        <f>IF(V226="","",IF($K227="",V226,IF($M227='11 FORMULAS'!$D$53,V226-(V226*$T227),V226)))</f>
        <v>0.30000000000000004</v>
      </c>
      <c r="W227" s="394"/>
      <c r="X227" s="483"/>
      <c r="Z227" s="221"/>
      <c r="AA227" s="221"/>
      <c r="AB227" s="221"/>
    </row>
    <row r="228" spans="1:28" ht="124.9" customHeight="1" thickBot="1" x14ac:dyDescent="0.3">
      <c r="A228" s="484" t="s">
        <v>331</v>
      </c>
      <c r="B228" s="490" t="s">
        <v>335</v>
      </c>
      <c r="C228" s="509" t="s">
        <v>319</v>
      </c>
      <c r="D228" s="488">
        <f>+'3 PROBABIL E IMPACTO INHERENTE'!F47</f>
        <v>0.6</v>
      </c>
      <c r="E228" s="488">
        <f>+'3 PROBABIL E IMPACTO INHERENTE'!N47</f>
        <v>0.6</v>
      </c>
      <c r="F228" s="266">
        <v>1</v>
      </c>
      <c r="G228" s="212" t="s">
        <v>1040</v>
      </c>
      <c r="H228" s="213" t="s">
        <v>1051</v>
      </c>
      <c r="I228" s="213" t="s">
        <v>1052</v>
      </c>
      <c r="J228" s="214" t="str">
        <f t="shared" si="7"/>
        <v>Areas productores de documentos/Responsable del proceso Gestión documental Clasifca Los documentos físicos y electrónicos según su nivel de acceso: público, interno, reservado o confidencial, antes de archivarlos o compartirlos teniendo en cuenta las tablas de control de acceso e indice de iinformación clasificada y reservada</v>
      </c>
      <c r="K228" s="215" t="s">
        <v>403</v>
      </c>
      <c r="L228" s="216">
        <f>IFERROR(VLOOKUP($K228,'11 FORMULAS'!$B$51:$C$53,2,0),"")</f>
        <v>0.25</v>
      </c>
      <c r="M228" s="216" t="str">
        <f>IFERROR(VLOOKUP($K228,'11 FORMULAS'!$B$51:$D$53,3,0),"")</f>
        <v>Probabilidad</v>
      </c>
      <c r="N228" s="217" t="s">
        <v>415</v>
      </c>
      <c r="O228" s="218">
        <f>IFERROR(VLOOKUP($N228,'11 FORMULAS'!$B$54:$C$55,2,0),"")</f>
        <v>0.15</v>
      </c>
      <c r="P228" s="219" t="s">
        <v>405</v>
      </c>
      <c r="Q228" s="219" t="s">
        <v>585</v>
      </c>
      <c r="R228" s="219" t="s">
        <v>407</v>
      </c>
      <c r="S228" s="219" t="s">
        <v>408</v>
      </c>
      <c r="T228" s="216">
        <f t="shared" si="8"/>
        <v>0.4</v>
      </c>
      <c r="U228" s="216">
        <f>IF($D228="","",IF($K228="",$D228,IF($M228='11 FORMULAS'!$D$51,$D228-($D228*$T228),$D228)))</f>
        <v>0.36</v>
      </c>
      <c r="V228" s="216">
        <f>IF($E228="","",IF($K228="",$E228,IF($M228='11 FORMULAS'!$D$53,$E228-($E228*$T228),$E228)))</f>
        <v>0.6</v>
      </c>
      <c r="W228" s="491">
        <f>IF(U233="","",U233)</f>
        <v>7.7759999999999996E-2</v>
      </c>
      <c r="X228" s="481">
        <f>IF(V233="","",V233)</f>
        <v>0.33749999999999997</v>
      </c>
      <c r="Z228" s="135" t="s">
        <v>531</v>
      </c>
      <c r="AA228" s="139">
        <v>0.01</v>
      </c>
      <c r="AB228" s="138">
        <v>0.2</v>
      </c>
    </row>
    <row r="229" spans="1:28" ht="111" customHeight="1" thickBot="1" x14ac:dyDescent="0.3">
      <c r="A229" s="463"/>
      <c r="B229" s="409"/>
      <c r="C229" s="493"/>
      <c r="D229" s="409"/>
      <c r="E229" s="409"/>
      <c r="F229" s="266">
        <v>2</v>
      </c>
      <c r="G229" s="220" t="s">
        <v>825</v>
      </c>
      <c r="H229" s="215" t="s">
        <v>838</v>
      </c>
      <c r="I229" s="215" t="s">
        <v>1058</v>
      </c>
      <c r="J229" s="214" t="str">
        <f t="shared" si="7"/>
        <v>Area de gestión tecnológica Asigna Permisos de acceso a carpetas, repositorios y expedientes electrónicos únicamente al personal autorizado según sus funciones.</v>
      </c>
      <c r="K229" s="215" t="s">
        <v>403</v>
      </c>
      <c r="L229" s="216">
        <f>IFERROR(VLOOKUP($K229,'11 FORMULAS'!$B$51:$C$53,2,0),"")</f>
        <v>0.25</v>
      </c>
      <c r="M229" s="216" t="str">
        <f>IFERROR(VLOOKUP($K229,'11 FORMULAS'!$B$51:$D$53,3,0),"")</f>
        <v>Probabilidad</v>
      </c>
      <c r="N229" s="217" t="s">
        <v>415</v>
      </c>
      <c r="O229" s="218">
        <f>IFERROR(VLOOKUP($N229,'11 FORMULAS'!$B$54:$C$55,2,0),"")</f>
        <v>0.15</v>
      </c>
      <c r="P229" s="219" t="s">
        <v>405</v>
      </c>
      <c r="Q229" s="219" t="s">
        <v>585</v>
      </c>
      <c r="R229" s="219" t="s">
        <v>407</v>
      </c>
      <c r="S229" s="219" t="s">
        <v>408</v>
      </c>
      <c r="T229" s="216">
        <f t="shared" si="8"/>
        <v>0.4</v>
      </c>
      <c r="U229" s="216">
        <f>IF(U228="","",IF($K229="",U228,IF($M229='11 FORMULAS'!$D$51,U228-(U228*$T229),U228)))</f>
        <v>0.216</v>
      </c>
      <c r="V229" s="216">
        <f>IF(V228="","",IF($K229="",V228,IF($M229='11 FORMULAS'!$D$53,V228-(V228*$T229),V228)))</f>
        <v>0.6</v>
      </c>
      <c r="W229" s="409"/>
      <c r="X229" s="482"/>
      <c r="Z229" s="142" t="s">
        <v>537</v>
      </c>
      <c r="AA229" s="139">
        <v>0.21</v>
      </c>
      <c r="AB229" s="138">
        <v>0.4</v>
      </c>
    </row>
    <row r="230" spans="1:28" ht="111" customHeight="1" thickBot="1" x14ac:dyDescent="0.3">
      <c r="A230" s="463"/>
      <c r="B230" s="409"/>
      <c r="C230" s="493"/>
      <c r="D230" s="409"/>
      <c r="E230" s="409"/>
      <c r="F230" s="266">
        <v>3</v>
      </c>
      <c r="G230" s="212" t="s">
        <v>1040</v>
      </c>
      <c r="H230" s="215" t="s">
        <v>1053</v>
      </c>
      <c r="I230" s="215" t="s">
        <v>1054</v>
      </c>
      <c r="J230" s="214" t="str">
        <f t="shared" si="7"/>
        <v>Areas productores de documentos/Responsable del proceso Gestión documental Custodia Los expedientes físicos en archivadores, cajas o espacios definidos, restringiendo su consulta, préstamo o retiro solo a funcionarios autorizado</v>
      </c>
      <c r="K230" s="215" t="s">
        <v>403</v>
      </c>
      <c r="L230" s="216">
        <f>IFERROR(VLOOKUP($K230,'11 FORMULAS'!$B$51:$C$53,2,0),"")</f>
        <v>0.25</v>
      </c>
      <c r="M230" s="216" t="str">
        <f>IFERROR(VLOOKUP($K230,'11 FORMULAS'!$B$51:$D$53,3,0),"")</f>
        <v>Probabilidad</v>
      </c>
      <c r="N230" s="217" t="s">
        <v>415</v>
      </c>
      <c r="O230" s="218">
        <f>IFERROR(VLOOKUP($N230,'11 FORMULAS'!$B$54:$C$55,2,0),"")</f>
        <v>0.15</v>
      </c>
      <c r="P230" s="219" t="s">
        <v>405</v>
      </c>
      <c r="Q230" s="219" t="s">
        <v>585</v>
      </c>
      <c r="R230" s="219" t="s">
        <v>407</v>
      </c>
      <c r="S230" s="219" t="s">
        <v>408</v>
      </c>
      <c r="T230" s="216">
        <f t="shared" si="8"/>
        <v>0.4</v>
      </c>
      <c r="U230" s="216">
        <f>IF(U229="","",IF($K230="",U229,IF($M230='11 FORMULAS'!$D$51,U229-(U229*$T230),U229)))</f>
        <v>0.12959999999999999</v>
      </c>
      <c r="V230" s="216">
        <f>IF(V229="","",IF($K230="",V229,IF($M230='11 FORMULAS'!$D$53,V229-(V229*$T230),V229)))</f>
        <v>0.6</v>
      </c>
      <c r="W230" s="409"/>
      <c r="X230" s="482"/>
      <c r="Z230" s="145" t="s">
        <v>543</v>
      </c>
      <c r="AA230" s="139">
        <v>0.41</v>
      </c>
      <c r="AB230" s="138">
        <v>0.6</v>
      </c>
    </row>
    <row r="231" spans="1:28" ht="124.9" customHeight="1" thickBot="1" x14ac:dyDescent="0.3">
      <c r="A231" s="463"/>
      <c r="B231" s="409"/>
      <c r="C231" s="493"/>
      <c r="D231" s="409"/>
      <c r="E231" s="409"/>
      <c r="F231" s="266">
        <v>4</v>
      </c>
      <c r="G231" s="220" t="s">
        <v>825</v>
      </c>
      <c r="H231" s="215" t="s">
        <v>780</v>
      </c>
      <c r="I231" s="215" t="s">
        <v>1055</v>
      </c>
      <c r="J231" s="214" t="str">
        <f t="shared" si="7"/>
        <v>Area de gestión tecnológica Realiza Copias de seguridad periódicas de los documentos electrónicos y verificar la recuperación de la información cuando se presenten fallas o pérdidas.</v>
      </c>
      <c r="K231" s="215" t="s">
        <v>403</v>
      </c>
      <c r="L231" s="216">
        <f>IFERROR(VLOOKUP($K231,'11 FORMULAS'!$B$51:$C$53,2,0),"")</f>
        <v>0.25</v>
      </c>
      <c r="M231" s="216" t="str">
        <f>IFERROR(VLOOKUP($K231,'11 FORMULAS'!$B$51:$D$53,3,0),"")</f>
        <v>Probabilidad</v>
      </c>
      <c r="N231" s="217" t="s">
        <v>415</v>
      </c>
      <c r="O231" s="218">
        <f>IFERROR(VLOOKUP($N231,'11 FORMULAS'!$B$54:$C$55,2,0),"")</f>
        <v>0.15</v>
      </c>
      <c r="P231" s="219" t="s">
        <v>405</v>
      </c>
      <c r="Q231" s="219" t="s">
        <v>585</v>
      </c>
      <c r="R231" s="219" t="s">
        <v>407</v>
      </c>
      <c r="S231" s="219" t="s">
        <v>408</v>
      </c>
      <c r="T231" s="216">
        <f t="shared" si="8"/>
        <v>0.4</v>
      </c>
      <c r="U231" s="216">
        <f>IF(U230="","",IF($K231="",U230,IF($M231='11 FORMULAS'!$D$51,U230-(U230*$T231),U230)))</f>
        <v>7.7759999999999996E-2</v>
      </c>
      <c r="V231" s="216">
        <f>IF(V230="","",IF($K231="",V230,IF($M231='11 FORMULAS'!$D$53,V230-(V230*$T231),V230)))</f>
        <v>0.6</v>
      </c>
      <c r="W231" s="409"/>
      <c r="X231" s="482"/>
      <c r="Z231" s="146" t="s">
        <v>546</v>
      </c>
      <c r="AA231" s="139">
        <v>0.61</v>
      </c>
      <c r="AB231" s="138">
        <v>0.8</v>
      </c>
    </row>
    <row r="232" spans="1:28" ht="181.9" customHeight="1" thickBot="1" x14ac:dyDescent="0.3">
      <c r="A232" s="463"/>
      <c r="B232" s="409"/>
      <c r="C232" s="493"/>
      <c r="D232" s="409"/>
      <c r="E232" s="409"/>
      <c r="F232" s="266">
        <v>5</v>
      </c>
      <c r="G232" s="212" t="s">
        <v>1059</v>
      </c>
      <c r="H232" s="215" t="s">
        <v>885</v>
      </c>
      <c r="I232" s="215" t="s">
        <v>1056</v>
      </c>
      <c r="J232" s="214" t="str">
        <f t="shared" si="7"/>
        <v>Areas productores de documentos/
Responsable del proceso Gestión documental/ gestión técnológica Retira De inmediato accesos no autorizados y correge, restaura o reubica documentos físicos y electrónicos cuando se detecten fugas, alteraciones, pérdidas, duplicidades, eliminación indebida o ubicación fuera del archivo o repositorio oficial.</v>
      </c>
      <c r="K232" s="215" t="s">
        <v>425</v>
      </c>
      <c r="L232" s="216">
        <f>IFERROR(VLOOKUP($K232,'11 FORMULAS'!$B$51:$C$53,2,0),"")</f>
        <v>0.1</v>
      </c>
      <c r="M232" s="216" t="str">
        <f>IFERROR(VLOOKUP($K232,'11 FORMULAS'!$B$51:$D$53,3,0),"")</f>
        <v>Impacto</v>
      </c>
      <c r="N232" s="217" t="s">
        <v>415</v>
      </c>
      <c r="O232" s="218">
        <f>IFERROR(VLOOKUP($N232,'11 FORMULAS'!$B$54:$C$55,2,0),"")</f>
        <v>0.15</v>
      </c>
      <c r="P232" s="219" t="s">
        <v>405</v>
      </c>
      <c r="Q232" s="219" t="s">
        <v>585</v>
      </c>
      <c r="R232" s="219" t="s">
        <v>407</v>
      </c>
      <c r="S232" s="219" t="s">
        <v>408</v>
      </c>
      <c r="T232" s="216">
        <f t="shared" si="8"/>
        <v>0.25</v>
      </c>
      <c r="U232" s="216">
        <f>IF(U231="","",IF($K232="",U231,IF($M232='11 FORMULAS'!$D$51,U231-(U231*$T232),U231)))</f>
        <v>7.7759999999999996E-2</v>
      </c>
      <c r="V232" s="216">
        <f>IF(V231="","",IF($K232="",V231,IF($M232='11 FORMULAS'!$D$53,V231-(V231*$T232),V231)))</f>
        <v>0.44999999999999996</v>
      </c>
      <c r="W232" s="409"/>
      <c r="X232" s="482"/>
      <c r="Z232" s="147" t="s">
        <v>549</v>
      </c>
      <c r="AA232" s="139">
        <v>0.81</v>
      </c>
      <c r="AB232" s="138">
        <v>1</v>
      </c>
    </row>
    <row r="233" spans="1:28" ht="120.6" customHeight="1" thickBot="1" x14ac:dyDescent="0.3">
      <c r="A233" s="485"/>
      <c r="B233" s="489"/>
      <c r="C233" s="499"/>
      <c r="D233" s="489"/>
      <c r="E233" s="489"/>
      <c r="F233" s="222">
        <v>6</v>
      </c>
      <c r="G233" s="223" t="s">
        <v>593</v>
      </c>
      <c r="H233" s="224" t="s">
        <v>583</v>
      </c>
      <c r="I233" s="224" t="s">
        <v>1057</v>
      </c>
      <c r="J233" s="214" t="str">
        <f t="shared" si="7"/>
        <v>Oficina de Control Interno Verifica De forma aleatoria expedientes físicos y electrónicos para revisar confidencialidad, integridad, disponibilidad, permisos, respaldos, trazabilidad y acciones correctivas.</v>
      </c>
      <c r="K233" s="215" t="s">
        <v>425</v>
      </c>
      <c r="L233" s="216">
        <f>IFERROR(VLOOKUP($K233,'11 FORMULAS'!$B$51:$C$53,2,0),"")</f>
        <v>0.1</v>
      </c>
      <c r="M233" s="216" t="str">
        <f>IFERROR(VLOOKUP($K233,'11 FORMULAS'!$B$51:$D$53,3,0),"")</f>
        <v>Impacto</v>
      </c>
      <c r="N233" s="217" t="s">
        <v>415</v>
      </c>
      <c r="O233" s="218">
        <f>IFERROR(VLOOKUP($N233,'11 FORMULAS'!$B$54:$C$55,2,0),"")</f>
        <v>0.15</v>
      </c>
      <c r="P233" s="219" t="s">
        <v>405</v>
      </c>
      <c r="Q233" s="219" t="s">
        <v>722</v>
      </c>
      <c r="R233" s="219" t="s">
        <v>407</v>
      </c>
      <c r="S233" s="219" t="s">
        <v>408</v>
      </c>
      <c r="T233" s="216">
        <f t="shared" si="8"/>
        <v>0.25</v>
      </c>
      <c r="U233" s="216">
        <f>IF(U232="","",IF($K233="",U232,IF($M233='11 FORMULAS'!$D$51,U232-(U232*$T233),U232)))</f>
        <v>7.7759999999999996E-2</v>
      </c>
      <c r="V233" s="216">
        <f>IF(V232="","",IF($K233="",V232,IF($M233='11 FORMULAS'!$D$53,V232-(V232*$T233),V232)))</f>
        <v>0.33749999999999997</v>
      </c>
      <c r="W233" s="394"/>
      <c r="X233" s="483"/>
      <c r="Z233" s="221"/>
      <c r="AA233" s="221"/>
      <c r="AB233" s="221"/>
    </row>
    <row r="234" spans="1:28" ht="124.9" customHeight="1" thickBot="1" x14ac:dyDescent="0.3">
      <c r="A234" s="484" t="s">
        <v>337</v>
      </c>
      <c r="B234" s="490" t="s">
        <v>342</v>
      </c>
      <c r="C234" s="509" t="s">
        <v>874</v>
      </c>
      <c r="D234" s="488">
        <f>+'3 PROBABIL E IMPACTO INHERENTE'!F48</f>
        <v>0.4</v>
      </c>
      <c r="E234" s="488">
        <f>+'3 PROBABIL E IMPACTO INHERENTE'!N48</f>
        <v>0.6</v>
      </c>
      <c r="F234" s="266">
        <v>1</v>
      </c>
      <c r="G234" s="212" t="s">
        <v>636</v>
      </c>
      <c r="H234" s="213" t="s">
        <v>630</v>
      </c>
      <c r="I234" s="213" t="s">
        <v>865</v>
      </c>
      <c r="J234" s="214" t="str">
        <f t="shared" si="7"/>
        <v>Responsable del proceso Servicio al ciudadano Registra Las PQRSD o solicitud ciudadana en la matriz o sistema oficial, asignando radicado, fecha de ingreso, término legal y dependencia responsable.</v>
      </c>
      <c r="K234" s="215" t="s">
        <v>403</v>
      </c>
      <c r="L234" s="216">
        <f>IFERROR(VLOOKUP($K234,'11 FORMULAS'!$B$51:$C$53,2,0),"")</f>
        <v>0.25</v>
      </c>
      <c r="M234" s="216" t="str">
        <f>IFERROR(VLOOKUP($K234,'11 FORMULAS'!$B$51:$D$53,3,0),"")</f>
        <v>Probabilidad</v>
      </c>
      <c r="N234" s="217" t="s">
        <v>415</v>
      </c>
      <c r="O234" s="218">
        <f>IFERROR(VLOOKUP($N234,'11 FORMULAS'!$B$54:$C$55,2,0),"")</f>
        <v>0.15</v>
      </c>
      <c r="P234" s="219" t="s">
        <v>405</v>
      </c>
      <c r="Q234" s="219" t="s">
        <v>585</v>
      </c>
      <c r="R234" s="219" t="s">
        <v>407</v>
      </c>
      <c r="S234" s="219" t="s">
        <v>408</v>
      </c>
      <c r="T234" s="216">
        <f t="shared" si="8"/>
        <v>0.4</v>
      </c>
      <c r="U234" s="216">
        <f>IF($D234="","",IF($K234="",$D234,IF($M234='11 FORMULAS'!$D$51,$D234-($D234*$T234),$D234)))</f>
        <v>0.24</v>
      </c>
      <c r="V234" s="216">
        <f>IF($E234="","",IF($K234="",$E234,IF($M234='11 FORMULAS'!$D$53,$E234-($E234*$T234),$E234)))</f>
        <v>0.6</v>
      </c>
      <c r="W234" s="491">
        <f>IF(U239="","",U239)</f>
        <v>3.0239999999999996E-2</v>
      </c>
      <c r="X234" s="481">
        <f>IF(V239="","",V239)</f>
        <v>0.39</v>
      </c>
      <c r="Z234" s="135" t="s">
        <v>531</v>
      </c>
      <c r="AA234" s="139">
        <v>0.01</v>
      </c>
      <c r="AB234" s="138">
        <v>0.2</v>
      </c>
    </row>
    <row r="235" spans="1:28" ht="111" customHeight="1" thickBot="1" x14ac:dyDescent="0.3">
      <c r="A235" s="463"/>
      <c r="B235" s="409"/>
      <c r="C235" s="493"/>
      <c r="D235" s="409"/>
      <c r="E235" s="409"/>
      <c r="F235" s="266">
        <v>2</v>
      </c>
      <c r="G235" s="212" t="s">
        <v>636</v>
      </c>
      <c r="H235" s="215" t="s">
        <v>866</v>
      </c>
      <c r="I235" s="215" t="s">
        <v>867</v>
      </c>
      <c r="J235" s="214" t="str">
        <f t="shared" si="7"/>
        <v>Responsable del proceso Servicio al ciudadano Remite Oportunamente cada solicitud a la dependencia competente, dejando trazabilidad de la asignación y fecha límite de respuesta</v>
      </c>
      <c r="K235" s="215" t="s">
        <v>403</v>
      </c>
      <c r="L235" s="216">
        <f>IFERROR(VLOOKUP($K235,'11 FORMULAS'!$B$51:$C$53,2,0),"")</f>
        <v>0.25</v>
      </c>
      <c r="M235" s="216" t="str">
        <f>IFERROR(VLOOKUP($K235,'11 FORMULAS'!$B$51:$D$53,3,0),"")</f>
        <v>Probabilidad</v>
      </c>
      <c r="N235" s="217" t="s">
        <v>415</v>
      </c>
      <c r="O235" s="218">
        <f>IFERROR(VLOOKUP($N235,'11 FORMULAS'!$B$54:$C$55,2,0),"")</f>
        <v>0.15</v>
      </c>
      <c r="P235" s="219" t="s">
        <v>405</v>
      </c>
      <c r="Q235" s="219" t="s">
        <v>585</v>
      </c>
      <c r="R235" s="219" t="s">
        <v>407</v>
      </c>
      <c r="S235" s="219" t="s">
        <v>408</v>
      </c>
      <c r="T235" s="216">
        <f t="shared" si="8"/>
        <v>0.4</v>
      </c>
      <c r="U235" s="216">
        <f>IF(U234="","",IF($K235="",U234,IF($M235='11 FORMULAS'!$D$51,U234-(U234*$T235),U234)))</f>
        <v>0.14399999999999999</v>
      </c>
      <c r="V235" s="216">
        <f>IF(V234="","",IF($K235="",V234,IF($M235='11 FORMULAS'!$D$53,V234-(V234*$T235),V234)))</f>
        <v>0.6</v>
      </c>
      <c r="W235" s="409"/>
      <c r="X235" s="482"/>
      <c r="Z235" s="142" t="s">
        <v>537</v>
      </c>
      <c r="AA235" s="139">
        <v>0.21</v>
      </c>
      <c r="AB235" s="138">
        <v>0.4</v>
      </c>
    </row>
    <row r="236" spans="1:28" ht="111" customHeight="1" thickBot="1" x14ac:dyDescent="0.3">
      <c r="A236" s="463"/>
      <c r="B236" s="409"/>
      <c r="C236" s="493"/>
      <c r="D236" s="409"/>
      <c r="E236" s="409"/>
      <c r="F236" s="266">
        <v>3</v>
      </c>
      <c r="G236" s="220" t="s">
        <v>868</v>
      </c>
      <c r="H236" s="215" t="s">
        <v>599</v>
      </c>
      <c r="I236" s="215" t="s">
        <v>869</v>
      </c>
      <c r="J236" s="214" t="str">
        <f t="shared" si="7"/>
        <v>Dependencia responsable de la respuesta Revisa Que la respuesta sea completa, clara, coherente y atienda de fondo lo solicitado antes de su envío al ciudadano</v>
      </c>
      <c r="K236" s="215" t="s">
        <v>403</v>
      </c>
      <c r="L236" s="216">
        <f>IFERROR(VLOOKUP($K236,'11 FORMULAS'!$B$51:$C$53,2,0),"")</f>
        <v>0.25</v>
      </c>
      <c r="M236" s="216" t="str">
        <f>IFERROR(VLOOKUP($K236,'11 FORMULAS'!$B$51:$D$53,3,0),"")</f>
        <v>Probabilidad</v>
      </c>
      <c r="N236" s="217" t="s">
        <v>415</v>
      </c>
      <c r="O236" s="218">
        <f>IFERROR(VLOOKUP($N236,'11 FORMULAS'!$B$54:$C$55,2,0),"")</f>
        <v>0.15</v>
      </c>
      <c r="P236" s="219" t="s">
        <v>405</v>
      </c>
      <c r="Q236" s="219" t="s">
        <v>585</v>
      </c>
      <c r="R236" s="219" t="s">
        <v>407</v>
      </c>
      <c r="S236" s="219" t="s">
        <v>408</v>
      </c>
      <c r="T236" s="216">
        <f t="shared" si="8"/>
        <v>0.4</v>
      </c>
      <c r="U236" s="216">
        <f>IF(U235="","",IF($K236="",U235,IF($M236='11 FORMULAS'!$D$51,U235-(U235*$T236),U235)))</f>
        <v>8.6399999999999991E-2</v>
      </c>
      <c r="V236" s="216">
        <f>IF(V235="","",IF($K236="",V235,IF($M236='11 FORMULAS'!$D$53,V235-(V235*$T236),V235)))</f>
        <v>0.6</v>
      </c>
      <c r="W236" s="409"/>
      <c r="X236" s="482"/>
      <c r="Z236" s="145" t="s">
        <v>543</v>
      </c>
      <c r="AA236" s="139">
        <v>0.41</v>
      </c>
      <c r="AB236" s="138">
        <v>0.6</v>
      </c>
    </row>
    <row r="237" spans="1:28" ht="124.9" customHeight="1" thickBot="1" x14ac:dyDescent="0.3">
      <c r="A237" s="463"/>
      <c r="B237" s="409"/>
      <c r="C237" s="493"/>
      <c r="D237" s="409"/>
      <c r="E237" s="409"/>
      <c r="F237" s="266">
        <v>4</v>
      </c>
      <c r="G237" s="212" t="s">
        <v>636</v>
      </c>
      <c r="H237" s="215" t="s">
        <v>870</v>
      </c>
      <c r="I237" s="215" t="s">
        <v>871</v>
      </c>
      <c r="J237" s="214" t="str">
        <f t="shared" si="7"/>
        <v>Responsable del proceso Servicio al ciudadano Hace Seguimiento semanal a las solicitudes próximas a vencer, vencidas o sin respuesta, generando alertas a las áreas responsables.</v>
      </c>
      <c r="K237" s="215" t="s">
        <v>414</v>
      </c>
      <c r="L237" s="216">
        <f>IFERROR(VLOOKUP($K237,'11 FORMULAS'!$B$51:$C$53,2,0),"")</f>
        <v>0.15</v>
      </c>
      <c r="M237" s="216" t="str">
        <f>IFERROR(VLOOKUP($K237,'11 FORMULAS'!$B$51:$D$53,3,0),"")</f>
        <v>Probabilidad</v>
      </c>
      <c r="N237" s="217" t="s">
        <v>415</v>
      </c>
      <c r="O237" s="218">
        <f>IFERROR(VLOOKUP($N237,'11 FORMULAS'!$B$54:$C$55,2,0),"")</f>
        <v>0.15</v>
      </c>
      <c r="P237" s="219" t="s">
        <v>405</v>
      </c>
      <c r="Q237" s="219" t="s">
        <v>585</v>
      </c>
      <c r="R237" s="219" t="s">
        <v>407</v>
      </c>
      <c r="S237" s="219" t="s">
        <v>408</v>
      </c>
      <c r="T237" s="216">
        <f t="shared" si="8"/>
        <v>0.3</v>
      </c>
      <c r="U237" s="216">
        <f>IF(U236="","",IF($K237="",U236,IF($M237='11 FORMULAS'!$D$51,U236-(U236*$T237),U236)))</f>
        <v>6.0479999999999992E-2</v>
      </c>
      <c r="V237" s="216">
        <f>IF(V236="","",IF($K237="",V236,IF($M237='11 FORMULAS'!$D$53,V236-(V236*$T237),V236)))</f>
        <v>0.6</v>
      </c>
      <c r="W237" s="409"/>
      <c r="X237" s="482"/>
      <c r="Z237" s="146" t="s">
        <v>546</v>
      </c>
      <c r="AA237" s="139">
        <v>0.61</v>
      </c>
      <c r="AB237" s="138">
        <v>0.8</v>
      </c>
    </row>
    <row r="238" spans="1:28" ht="111" customHeight="1" thickBot="1" x14ac:dyDescent="0.3">
      <c r="A238" s="463"/>
      <c r="B238" s="409"/>
      <c r="C238" s="493"/>
      <c r="D238" s="409"/>
      <c r="E238" s="409"/>
      <c r="F238" s="266">
        <v>5</v>
      </c>
      <c r="G238" s="220" t="s">
        <v>588</v>
      </c>
      <c r="H238" s="215" t="s">
        <v>780</v>
      </c>
      <c r="I238" s="215" t="s">
        <v>872</v>
      </c>
      <c r="J238" s="214" t="str">
        <f t="shared" si="7"/>
        <v>Oficina Asesora de Planeación / Segunda línea de defensa Realiza Seguimiento a los indicadores de oportunidad, calidad y cierre de PQRSD, identificando retrasos recurrentes o fallas del proceso</v>
      </c>
      <c r="K238" s="215" t="s">
        <v>403</v>
      </c>
      <c r="L238" s="216">
        <f>IFERROR(VLOOKUP($K238,'11 FORMULAS'!$B$51:$C$53,2,0),"")</f>
        <v>0.25</v>
      </c>
      <c r="M238" s="216" t="str">
        <f>IFERROR(VLOOKUP($K238,'11 FORMULAS'!$B$51:$D$53,3,0),"")</f>
        <v>Probabilidad</v>
      </c>
      <c r="N238" s="217" t="s">
        <v>404</v>
      </c>
      <c r="O238" s="218">
        <f>IFERROR(VLOOKUP($N238,'11 FORMULAS'!$B$54:$C$55,2,0),"")</f>
        <v>0.25</v>
      </c>
      <c r="P238" s="219" t="s">
        <v>405</v>
      </c>
      <c r="Q238" s="219" t="s">
        <v>503</v>
      </c>
      <c r="R238" s="219" t="s">
        <v>418</v>
      </c>
      <c r="S238" s="219" t="s">
        <v>408</v>
      </c>
      <c r="T238" s="216">
        <f t="shared" si="8"/>
        <v>0.5</v>
      </c>
      <c r="U238" s="216">
        <f>IF(U237="","",IF($K238="",U237,IF($M238='11 FORMULAS'!$D$51,U237-(U237*$T238),U237)))</f>
        <v>3.0239999999999996E-2</v>
      </c>
      <c r="V238" s="216">
        <f>IF(V237="","",IF($K238="",V237,IF($M238='11 FORMULAS'!$D$53,V237-(V237*$T238),V237)))</f>
        <v>0.6</v>
      </c>
      <c r="W238" s="409"/>
      <c r="X238" s="482"/>
      <c r="Z238" s="147" t="s">
        <v>549</v>
      </c>
      <c r="AA238" s="139">
        <v>0.81</v>
      </c>
      <c r="AB238" s="138">
        <v>1</v>
      </c>
    </row>
    <row r="239" spans="1:28" ht="97.15" customHeight="1" thickBot="1" x14ac:dyDescent="0.3">
      <c r="A239" s="485"/>
      <c r="B239" s="489"/>
      <c r="C239" s="499"/>
      <c r="D239" s="489"/>
      <c r="E239" s="489"/>
      <c r="F239" s="222">
        <v>6</v>
      </c>
      <c r="G239" s="223" t="s">
        <v>593</v>
      </c>
      <c r="H239" s="224" t="s">
        <v>583</v>
      </c>
      <c r="I239" s="224" t="s">
        <v>873</v>
      </c>
      <c r="J239" s="214" t="str">
        <f t="shared" si="7"/>
        <v>Oficina de Control Interno Verifica De forma aleatoria expedientes de PQRSD para revisar términos, trazabilidad, calidad de respuesta, soportes y acciones correctivas frente a incumplimientos.</v>
      </c>
      <c r="K239" s="215" t="s">
        <v>425</v>
      </c>
      <c r="L239" s="216">
        <f>IFERROR(VLOOKUP($K239,'11 FORMULAS'!$B$51:$C$53,2,0),"")</f>
        <v>0.1</v>
      </c>
      <c r="M239" s="216" t="str">
        <f>IFERROR(VLOOKUP($K239,'11 FORMULAS'!$B$51:$D$53,3,0),"")</f>
        <v>Impacto</v>
      </c>
      <c r="N239" s="217" t="s">
        <v>404</v>
      </c>
      <c r="O239" s="218">
        <f>IFERROR(VLOOKUP($N239,'11 FORMULAS'!$B$54:$C$55,2,0),"")</f>
        <v>0.25</v>
      </c>
      <c r="P239" s="219" t="s">
        <v>405</v>
      </c>
      <c r="Q239" s="219" t="s">
        <v>722</v>
      </c>
      <c r="R239" s="219" t="s">
        <v>407</v>
      </c>
      <c r="S239" s="219" t="s">
        <v>408</v>
      </c>
      <c r="T239" s="216">
        <f t="shared" si="8"/>
        <v>0.35</v>
      </c>
      <c r="U239" s="216">
        <f>IF(U238="","",IF($K239="",U238,IF($M239='11 FORMULAS'!$D$51,U238-(U238*$T239),U238)))</f>
        <v>3.0239999999999996E-2</v>
      </c>
      <c r="V239" s="216">
        <f>IF(V238="","",IF($K239="",V238,IF($M239='11 FORMULAS'!$D$53,V238-(V238*$T239),V238)))</f>
        <v>0.39</v>
      </c>
      <c r="W239" s="394"/>
      <c r="X239" s="483"/>
      <c r="Z239" s="221"/>
      <c r="AA239" s="221"/>
      <c r="AB239" s="221"/>
    </row>
    <row r="240" spans="1:28" ht="124.9" customHeight="1" thickBot="1" x14ac:dyDescent="0.3">
      <c r="A240" s="484" t="s">
        <v>344</v>
      </c>
      <c r="B240" s="490" t="s">
        <v>348</v>
      </c>
      <c r="C240" s="509" t="s">
        <v>874</v>
      </c>
      <c r="D240" s="488">
        <f>+'3 PROBABIL E IMPACTO INHERENTE'!F49</f>
        <v>0.4</v>
      </c>
      <c r="E240" s="488">
        <f>+'3 PROBABIL E IMPACTO INHERENTE'!N49</f>
        <v>0.6</v>
      </c>
      <c r="F240" s="266">
        <v>1</v>
      </c>
      <c r="G240" s="212" t="s">
        <v>636</v>
      </c>
      <c r="H240" s="213" t="s">
        <v>630</v>
      </c>
      <c r="I240" s="213" t="s">
        <v>897</v>
      </c>
      <c r="J240" s="214" t="str">
        <f t="shared" si="7"/>
        <v>Responsable del proceso Servicio al ciudadano Registra Todas las solicitudes ciudadanas en el sistema de atención sl ciudadano asignando radicado, fecha de ingreso, responsable y término de respuesta.</v>
      </c>
      <c r="K240" s="215" t="s">
        <v>403</v>
      </c>
      <c r="L240" s="216">
        <f>IFERROR(VLOOKUP($K240,'11 FORMULAS'!$B$51:$C$53,2,0),"")</f>
        <v>0.25</v>
      </c>
      <c r="M240" s="216" t="str">
        <f>IFERROR(VLOOKUP($K240,'11 FORMULAS'!$B$51:$D$53,3,0),"")</f>
        <v>Probabilidad</v>
      </c>
      <c r="N240" s="217" t="s">
        <v>415</v>
      </c>
      <c r="O240" s="218">
        <f>IFERROR(VLOOKUP($N240,'11 FORMULAS'!$B$54:$C$55,2,0),"")</f>
        <v>0.15</v>
      </c>
      <c r="P240" s="219" t="s">
        <v>405</v>
      </c>
      <c r="Q240" s="219" t="s">
        <v>585</v>
      </c>
      <c r="R240" s="219" t="s">
        <v>407</v>
      </c>
      <c r="S240" s="219" t="s">
        <v>408</v>
      </c>
      <c r="T240" s="216">
        <f t="shared" si="8"/>
        <v>0.4</v>
      </c>
      <c r="U240" s="216">
        <f>IF($D240="","",IF($K240="",$D240,IF($M240='11 FORMULAS'!$D$51,$D240-($D240*$T240),$D240)))</f>
        <v>0.24</v>
      </c>
      <c r="V240" s="216">
        <f>IF($E240="","",IF($K240="",$E240,IF($M240='11 FORMULAS'!$D$53,$E240-($E240*$T240),$E240)))</f>
        <v>0.6</v>
      </c>
      <c r="W240" s="491">
        <f>IF(U245="","",U245)</f>
        <v>5.183999999999999E-2</v>
      </c>
      <c r="X240" s="481">
        <f>IF(V245="","",V245)</f>
        <v>0.33749999999999997</v>
      </c>
      <c r="Z240" s="135" t="s">
        <v>531</v>
      </c>
      <c r="AA240" s="139">
        <v>0.01</v>
      </c>
      <c r="AB240" s="138">
        <v>0.2</v>
      </c>
    </row>
    <row r="241" spans="1:28" ht="111" customHeight="1" thickBot="1" x14ac:dyDescent="0.3">
      <c r="A241" s="463"/>
      <c r="B241" s="409"/>
      <c r="C241" s="493"/>
      <c r="D241" s="409"/>
      <c r="E241" s="409"/>
      <c r="F241" s="266">
        <v>2</v>
      </c>
      <c r="G241" s="212" t="s">
        <v>877</v>
      </c>
      <c r="H241" s="215" t="s">
        <v>875</v>
      </c>
      <c r="I241" s="215" t="s">
        <v>876</v>
      </c>
      <c r="J241" s="214" t="str">
        <f t="shared" si="7"/>
        <v>Líder del proceso responsable Aplica Criterios uniformes para tramitar las solicitudes, verificando que la respuesta se emita según el tipo de petición, competencia y término legal aplicable</v>
      </c>
      <c r="K241" s="215" t="s">
        <v>403</v>
      </c>
      <c r="L241" s="216">
        <f>IFERROR(VLOOKUP($K241,'11 FORMULAS'!$B$51:$C$53,2,0),"")</f>
        <v>0.25</v>
      </c>
      <c r="M241" s="216" t="str">
        <f>IFERROR(VLOOKUP($K241,'11 FORMULAS'!$B$51:$D$53,3,0),"")</f>
        <v>Probabilidad</v>
      </c>
      <c r="N241" s="217" t="s">
        <v>415</v>
      </c>
      <c r="O241" s="218">
        <f>IFERROR(VLOOKUP($N241,'11 FORMULAS'!$B$54:$C$55,2,0),"")</f>
        <v>0.15</v>
      </c>
      <c r="P241" s="219" t="s">
        <v>405</v>
      </c>
      <c r="Q241" s="219" t="s">
        <v>585</v>
      </c>
      <c r="R241" s="219" t="s">
        <v>407</v>
      </c>
      <c r="S241" s="219" t="s">
        <v>408</v>
      </c>
      <c r="T241" s="216">
        <f t="shared" si="8"/>
        <v>0.4</v>
      </c>
      <c r="U241" s="216">
        <f>IF(U240="","",IF($K241="",U240,IF($M241='11 FORMULAS'!$D$51,U240-(U240*$T241),U240)))</f>
        <v>0.14399999999999999</v>
      </c>
      <c r="V241" s="216">
        <f>IF(V240="","",IF($K241="",V240,IF($M241='11 FORMULAS'!$D$53,V240-(V240*$T241),V240)))</f>
        <v>0.6</v>
      </c>
      <c r="W241" s="409"/>
      <c r="X241" s="482"/>
      <c r="Z241" s="142" t="s">
        <v>537</v>
      </c>
      <c r="AA241" s="139">
        <v>0.21</v>
      </c>
      <c r="AB241" s="138">
        <v>0.4</v>
      </c>
    </row>
    <row r="242" spans="1:28" ht="139.15" customHeight="1" thickBot="1" x14ac:dyDescent="0.3">
      <c r="A242" s="463"/>
      <c r="B242" s="409"/>
      <c r="C242" s="493"/>
      <c r="D242" s="409"/>
      <c r="E242" s="409"/>
      <c r="F242" s="266">
        <v>3</v>
      </c>
      <c r="G242" s="212" t="s">
        <v>636</v>
      </c>
      <c r="H242" s="215" t="s">
        <v>599</v>
      </c>
      <c r="I242" s="215" t="s">
        <v>898</v>
      </c>
      <c r="J242" s="214" t="str">
        <f t="shared" si="7"/>
        <v>Responsable del proceso Servicio al ciudadano Revisa Periódicamente el estado de las solicitudes para identificar vencimientos, omisiones, respuestas o trámites pendientes</v>
      </c>
      <c r="K242" s="215" t="s">
        <v>403</v>
      </c>
      <c r="L242" s="216">
        <f>IFERROR(VLOOKUP($K242,'11 FORMULAS'!$B$51:$C$53,2,0),"")</f>
        <v>0.25</v>
      </c>
      <c r="M242" s="216" t="str">
        <f>IFERROR(VLOOKUP($K242,'11 FORMULAS'!$B$51:$D$53,3,0),"")</f>
        <v>Probabilidad</v>
      </c>
      <c r="N242" s="217" t="s">
        <v>415</v>
      </c>
      <c r="O242" s="218">
        <f>IFERROR(VLOOKUP($N242,'11 FORMULAS'!$B$54:$C$55,2,0),"")</f>
        <v>0.15</v>
      </c>
      <c r="P242" s="219" t="s">
        <v>405</v>
      </c>
      <c r="Q242" s="219" t="s">
        <v>585</v>
      </c>
      <c r="R242" s="219" t="s">
        <v>407</v>
      </c>
      <c r="S242" s="219" t="s">
        <v>408</v>
      </c>
      <c r="T242" s="216">
        <f t="shared" si="8"/>
        <v>0.4</v>
      </c>
      <c r="U242" s="216">
        <f>IF(U241="","",IF($K242="",U241,IF($M242='11 FORMULAS'!$D$51,U241-(U241*$T242),U241)))</f>
        <v>8.6399999999999991E-2</v>
      </c>
      <c r="V242" s="216">
        <f>IF(V241="","",IF($K242="",V241,IF($M242='11 FORMULAS'!$D$53,V241-(V241*$T242),V241)))</f>
        <v>0.6</v>
      </c>
      <c r="W242" s="409"/>
      <c r="X242" s="482"/>
      <c r="Z242" s="145" t="s">
        <v>543</v>
      </c>
      <c r="AA242" s="139">
        <v>0.41</v>
      </c>
      <c r="AB242" s="138">
        <v>0.6</v>
      </c>
    </row>
    <row r="243" spans="1:28" ht="124.9" customHeight="1" thickBot="1" x14ac:dyDescent="0.3">
      <c r="A243" s="463"/>
      <c r="B243" s="409"/>
      <c r="C243" s="493"/>
      <c r="D243" s="409"/>
      <c r="E243" s="409"/>
      <c r="F243" s="266">
        <v>4</v>
      </c>
      <c r="G243" s="220" t="s">
        <v>588</v>
      </c>
      <c r="H243" s="215" t="s">
        <v>870</v>
      </c>
      <c r="I243" s="215" t="s">
        <v>878</v>
      </c>
      <c r="J243" s="214" t="str">
        <f t="shared" si="7"/>
        <v>Oficina Asesora de Planeación / Segunda línea de defensa Hace Seguimiento a los indicadores de oportunidad, calidad y cierre de solicitudes ciudadanas, identificando retrasos o fallas recurrentes en el proceso.</v>
      </c>
      <c r="K243" s="215" t="s">
        <v>403</v>
      </c>
      <c r="L243" s="216">
        <f>IFERROR(VLOOKUP($K243,'11 FORMULAS'!$B$51:$C$53,2,0),"")</f>
        <v>0.25</v>
      </c>
      <c r="M243" s="216" t="str">
        <f>IFERROR(VLOOKUP($K243,'11 FORMULAS'!$B$51:$D$53,3,0),"")</f>
        <v>Probabilidad</v>
      </c>
      <c r="N243" s="217" t="s">
        <v>415</v>
      </c>
      <c r="O243" s="218">
        <f>IFERROR(VLOOKUP($N243,'11 FORMULAS'!$B$54:$C$55,2,0),"")</f>
        <v>0.15</v>
      </c>
      <c r="P243" s="219" t="s">
        <v>405</v>
      </c>
      <c r="Q243" s="219" t="s">
        <v>503</v>
      </c>
      <c r="R243" s="219" t="s">
        <v>418</v>
      </c>
      <c r="S243" s="219" t="s">
        <v>408</v>
      </c>
      <c r="T243" s="216">
        <f t="shared" si="8"/>
        <v>0.4</v>
      </c>
      <c r="U243" s="216">
        <f>IF(U242="","",IF($K243="",U242,IF($M243='11 FORMULAS'!$D$51,U242-(U242*$T243),U242)))</f>
        <v>5.183999999999999E-2</v>
      </c>
      <c r="V243" s="216">
        <f>IF(V242="","",IF($K243="",V242,IF($M243='11 FORMULAS'!$D$53,V242-(V242*$T243),V242)))</f>
        <v>0.6</v>
      </c>
      <c r="W243" s="409"/>
      <c r="X243" s="482"/>
      <c r="Z243" s="146" t="s">
        <v>546</v>
      </c>
      <c r="AA243" s="139">
        <v>0.61</v>
      </c>
      <c r="AB243" s="138">
        <v>0.8</v>
      </c>
    </row>
    <row r="244" spans="1:28" ht="111" customHeight="1" thickBot="1" x14ac:dyDescent="0.3">
      <c r="A244" s="463"/>
      <c r="B244" s="409"/>
      <c r="C244" s="493"/>
      <c r="D244" s="409"/>
      <c r="E244" s="409"/>
      <c r="F244" s="266">
        <v>5</v>
      </c>
      <c r="G244" s="212" t="s">
        <v>900</v>
      </c>
      <c r="H244" s="215" t="s">
        <v>590</v>
      </c>
      <c r="I244" s="215" t="s">
        <v>899</v>
      </c>
      <c r="J244" s="214" t="str">
        <f t="shared" si="7"/>
        <v>Lider y/o Directivo del proceso responsable Corrige  Y complementa respuestas cuando se detecten errores, falta de competencia, omisiones o información incompleta antes del cierre definitivo</v>
      </c>
      <c r="K244" s="215" t="s">
        <v>425</v>
      </c>
      <c r="L244" s="216">
        <f>IFERROR(VLOOKUP($K244,'11 FORMULAS'!$B$51:$C$53,2,0),"")</f>
        <v>0.1</v>
      </c>
      <c r="M244" s="216" t="str">
        <f>IFERROR(VLOOKUP($K244,'11 FORMULAS'!$B$51:$D$53,3,0),"")</f>
        <v>Impacto</v>
      </c>
      <c r="N244" s="217" t="s">
        <v>415</v>
      </c>
      <c r="O244" s="218">
        <f>IFERROR(VLOOKUP($N244,'11 FORMULAS'!$B$54:$C$55,2,0),"")</f>
        <v>0.15</v>
      </c>
      <c r="P244" s="219" t="s">
        <v>405</v>
      </c>
      <c r="Q244" s="219" t="s">
        <v>585</v>
      </c>
      <c r="R244" s="219" t="s">
        <v>407</v>
      </c>
      <c r="S244" s="219" t="s">
        <v>408</v>
      </c>
      <c r="T244" s="216">
        <f t="shared" si="8"/>
        <v>0.25</v>
      </c>
      <c r="U244" s="216">
        <f>IF(U243="","",IF($K244="",U243,IF($M244='11 FORMULAS'!$D$51,U243-(U243*$T244),U243)))</f>
        <v>5.183999999999999E-2</v>
      </c>
      <c r="V244" s="216">
        <f>IF(V243="","",IF($K244="",V243,IF($M244='11 FORMULAS'!$D$53,V243-(V243*$T244),V243)))</f>
        <v>0.44999999999999996</v>
      </c>
      <c r="W244" s="409"/>
      <c r="X244" s="482"/>
      <c r="Z244" s="147" t="s">
        <v>549</v>
      </c>
      <c r="AA244" s="139">
        <v>0.81</v>
      </c>
      <c r="AB244" s="138">
        <v>1</v>
      </c>
    </row>
    <row r="245" spans="1:28" ht="97.15" customHeight="1" thickBot="1" x14ac:dyDescent="0.3">
      <c r="A245" s="485"/>
      <c r="B245" s="489"/>
      <c r="C245" s="499"/>
      <c r="D245" s="489"/>
      <c r="E245" s="489"/>
      <c r="F245" s="222">
        <v>6</v>
      </c>
      <c r="G245" s="223" t="s">
        <v>593</v>
      </c>
      <c r="H245" s="224" t="s">
        <v>879</v>
      </c>
      <c r="I245" s="224" t="s">
        <v>880</v>
      </c>
      <c r="J245" s="214" t="str">
        <f t="shared" si="7"/>
        <v>Oficina de Control Interno Verifica  De forma aleatoria la trazabilidad de solicitudes ciudadanas, términos de respuesta, soportes, criterios aplicados y posibles tratos preferente</v>
      </c>
      <c r="K245" s="215" t="s">
        <v>425</v>
      </c>
      <c r="L245" s="216">
        <f>IFERROR(VLOOKUP($K245,'11 FORMULAS'!$B$51:$C$53,2,0),"")</f>
        <v>0.1</v>
      </c>
      <c r="M245" s="216" t="str">
        <f>IFERROR(VLOOKUP($K245,'11 FORMULAS'!$B$51:$D$53,3,0),"")</f>
        <v>Impacto</v>
      </c>
      <c r="N245" s="217" t="s">
        <v>415</v>
      </c>
      <c r="O245" s="218">
        <f>IFERROR(VLOOKUP($N245,'11 FORMULAS'!$B$54:$C$55,2,0),"")</f>
        <v>0.15</v>
      </c>
      <c r="P245" s="219" t="s">
        <v>405</v>
      </c>
      <c r="Q245" s="219" t="s">
        <v>722</v>
      </c>
      <c r="R245" s="219" t="s">
        <v>407</v>
      </c>
      <c r="S245" s="219" t="s">
        <v>408</v>
      </c>
      <c r="T245" s="216">
        <f t="shared" si="8"/>
        <v>0.25</v>
      </c>
      <c r="U245" s="216">
        <f>IF(U244="","",IF($K245="",U244,IF($M245='11 FORMULAS'!$D$51,U244-(U244*$T245),U244)))</f>
        <v>5.183999999999999E-2</v>
      </c>
      <c r="V245" s="216">
        <f>IF(V244="","",IF($K245="",V244,IF($M245='11 FORMULAS'!$D$53,V244-(V244*$T245),V244)))</f>
        <v>0.33749999999999997</v>
      </c>
      <c r="W245" s="394"/>
      <c r="X245" s="483"/>
      <c r="Z245" s="221"/>
      <c r="AA245" s="221"/>
      <c r="AB245" s="221"/>
    </row>
    <row r="246" spans="1:28" ht="124.9" customHeight="1" thickBot="1" x14ac:dyDescent="0.3">
      <c r="A246" s="484" t="s">
        <v>350</v>
      </c>
      <c r="B246" s="490" t="s">
        <v>354</v>
      </c>
      <c r="C246" s="509" t="s">
        <v>874</v>
      </c>
      <c r="D246" s="488">
        <f>+'3 PROBABIL E IMPACTO INHERENTE'!F50</f>
        <v>0.4</v>
      </c>
      <c r="E246" s="488">
        <f>+'3 PROBABIL E IMPACTO INHERENTE'!N50</f>
        <v>0.6</v>
      </c>
      <c r="F246" s="266">
        <v>1</v>
      </c>
      <c r="G246" s="212" t="s">
        <v>636</v>
      </c>
      <c r="H246" s="213" t="s">
        <v>630</v>
      </c>
      <c r="I246" s="213" t="s">
        <v>882</v>
      </c>
      <c r="J246" s="214" t="str">
        <f t="shared" si="7"/>
        <v>Responsable del proceso Servicio al ciudadano Registra Las solicitudes ciudadanas únicamente en los canales oficiales, evitando recibir o almacenar datos personales en medios no autorizados.</v>
      </c>
      <c r="K246" s="215" t="s">
        <v>403</v>
      </c>
      <c r="L246" s="216">
        <f>IFERROR(VLOOKUP($K246,'11 FORMULAS'!$B$51:$C$53,2,0),"")</f>
        <v>0.25</v>
      </c>
      <c r="M246" s="216" t="str">
        <f>IFERROR(VLOOKUP($K246,'11 FORMULAS'!$B$51:$D$53,3,0),"")</f>
        <v>Probabilidad</v>
      </c>
      <c r="N246" s="217" t="s">
        <v>415</v>
      </c>
      <c r="O246" s="218">
        <f>IFERROR(VLOOKUP($N246,'11 FORMULAS'!$B$54:$C$55,2,0),"")</f>
        <v>0.15</v>
      </c>
      <c r="P246" s="219" t="s">
        <v>405</v>
      </c>
      <c r="Q246" s="219" t="s">
        <v>585</v>
      </c>
      <c r="R246" s="219" t="s">
        <v>407</v>
      </c>
      <c r="S246" s="219" t="s">
        <v>408</v>
      </c>
      <c r="T246" s="216">
        <f t="shared" si="8"/>
        <v>0.4</v>
      </c>
      <c r="U246" s="216">
        <f>IF($D246="","",IF($K246="",$D246,IF($M246='11 FORMULAS'!$D$51,$D246-($D246*$T246),$D246)))</f>
        <v>0.24</v>
      </c>
      <c r="V246" s="216">
        <f>IF($E246="","",IF($K246="",$E246,IF($M246='11 FORMULAS'!$D$53,$E246-($E246*$T246),$E246)))</f>
        <v>0.6</v>
      </c>
      <c r="W246" s="491">
        <f>IF(U251="","",U251)</f>
        <v>5.183999999999999E-2</v>
      </c>
      <c r="X246" s="481">
        <f>IF(V251="","",V251)</f>
        <v>0.33749999999999997</v>
      </c>
      <c r="Z246" s="135" t="s">
        <v>531</v>
      </c>
      <c r="AA246" s="139">
        <v>0.01</v>
      </c>
      <c r="AB246" s="138">
        <v>0.2</v>
      </c>
    </row>
    <row r="247" spans="1:28" ht="111" customHeight="1" thickBot="1" x14ac:dyDescent="0.3">
      <c r="A247" s="463"/>
      <c r="B247" s="409"/>
      <c r="C247" s="493"/>
      <c r="D247" s="409"/>
      <c r="E247" s="409"/>
      <c r="F247" s="266">
        <v>2</v>
      </c>
      <c r="G247" s="212" t="s">
        <v>877</v>
      </c>
      <c r="H247" s="215" t="s">
        <v>583</v>
      </c>
      <c r="I247" s="215" t="s">
        <v>883</v>
      </c>
      <c r="J247" s="214" t="str">
        <f t="shared" si="7"/>
        <v>Líder del proceso responsable Verifica Que los documentos con datos personales sean tratados solo por el personal asignado al trámite y no se compartan sin necesidad institucional</v>
      </c>
      <c r="K247" s="215" t="s">
        <v>403</v>
      </c>
      <c r="L247" s="216">
        <f>IFERROR(VLOOKUP($K247,'11 FORMULAS'!$B$51:$C$53,2,0),"")</f>
        <v>0.25</v>
      </c>
      <c r="M247" s="216" t="str">
        <f>IFERROR(VLOOKUP($K247,'11 FORMULAS'!$B$51:$D$53,3,0),"")</f>
        <v>Probabilidad</v>
      </c>
      <c r="N247" s="217" t="s">
        <v>415</v>
      </c>
      <c r="O247" s="218">
        <f>IFERROR(VLOOKUP($N247,'11 FORMULAS'!$B$54:$C$55,2,0),"")</f>
        <v>0.15</v>
      </c>
      <c r="P247" s="219" t="s">
        <v>405</v>
      </c>
      <c r="Q247" s="219" t="s">
        <v>585</v>
      </c>
      <c r="R247" s="219" t="s">
        <v>407</v>
      </c>
      <c r="S247" s="219" t="s">
        <v>408</v>
      </c>
      <c r="T247" s="216">
        <f t="shared" si="8"/>
        <v>0.4</v>
      </c>
      <c r="U247" s="216">
        <f>IF(U246="","",IF($K247="",U246,IF($M247='11 FORMULAS'!$D$51,U246-(U246*$T247),U246)))</f>
        <v>0.14399999999999999</v>
      </c>
      <c r="V247" s="216">
        <f>IF(V246="","",IF($K247="",V246,IF($M247='11 FORMULAS'!$D$53,V246-(V246*$T247),V246)))</f>
        <v>0.6</v>
      </c>
      <c r="W247" s="409"/>
      <c r="X247" s="482"/>
      <c r="Z247" s="142" t="s">
        <v>537</v>
      </c>
      <c r="AA247" s="139">
        <v>0.21</v>
      </c>
      <c r="AB247" s="138">
        <v>0.4</v>
      </c>
    </row>
    <row r="248" spans="1:28" ht="111" customHeight="1" thickBot="1" x14ac:dyDescent="0.3">
      <c r="A248" s="463"/>
      <c r="B248" s="409"/>
      <c r="C248" s="493"/>
      <c r="D248" s="409"/>
      <c r="E248" s="409"/>
      <c r="F248" s="266">
        <v>3</v>
      </c>
      <c r="G248" s="220" t="s">
        <v>825</v>
      </c>
      <c r="H248" s="215" t="s">
        <v>907</v>
      </c>
      <c r="I248" s="215" t="s">
        <v>884</v>
      </c>
      <c r="J248" s="214" t="str">
        <f t="shared" si="7"/>
        <v>Area de gestión tecnológica Controla Los accesos a correos, carpetas digitales, bases de datos o plataformas donde se almacenen datos personales.</v>
      </c>
      <c r="K248" s="215" t="s">
        <v>403</v>
      </c>
      <c r="L248" s="216">
        <f>IFERROR(VLOOKUP($K248,'11 FORMULAS'!$B$51:$C$53,2,0),"")</f>
        <v>0.25</v>
      </c>
      <c r="M248" s="216" t="str">
        <f>IFERROR(VLOOKUP($K248,'11 FORMULAS'!$B$51:$D$53,3,0),"")</f>
        <v>Probabilidad</v>
      </c>
      <c r="N248" s="217" t="s">
        <v>415</v>
      </c>
      <c r="O248" s="218">
        <f>IFERROR(VLOOKUP($N248,'11 FORMULAS'!$B$54:$C$55,2,0),"")</f>
        <v>0.15</v>
      </c>
      <c r="P248" s="219" t="s">
        <v>405</v>
      </c>
      <c r="Q248" s="219" t="s">
        <v>585</v>
      </c>
      <c r="R248" s="219" t="s">
        <v>407</v>
      </c>
      <c r="S248" s="219" t="s">
        <v>408</v>
      </c>
      <c r="T248" s="216">
        <f t="shared" si="8"/>
        <v>0.4</v>
      </c>
      <c r="U248" s="216">
        <f>IF(U247="","",IF($K248="",U247,IF($M248='11 FORMULAS'!$D$51,U247-(U247*$T248),U247)))</f>
        <v>8.6399999999999991E-2</v>
      </c>
      <c r="V248" s="216">
        <f>IF(V247="","",IF($K248="",V247,IF($M248='11 FORMULAS'!$D$53,V247-(V247*$T248),V247)))</f>
        <v>0.6</v>
      </c>
      <c r="W248" s="409"/>
      <c r="X248" s="482"/>
      <c r="Z248" s="145" t="s">
        <v>543</v>
      </c>
      <c r="AA248" s="139">
        <v>0.41</v>
      </c>
      <c r="AB248" s="138">
        <v>0.6</v>
      </c>
    </row>
    <row r="249" spans="1:28" ht="124.9" customHeight="1" thickBot="1" x14ac:dyDescent="0.3">
      <c r="A249" s="463"/>
      <c r="B249" s="409"/>
      <c r="C249" s="493"/>
      <c r="D249" s="409"/>
      <c r="E249" s="409"/>
      <c r="F249" s="266">
        <v>4</v>
      </c>
      <c r="G249" s="212" t="s">
        <v>908</v>
      </c>
      <c r="H249" s="215" t="s">
        <v>885</v>
      </c>
      <c r="I249" s="215" t="s">
        <v>886</v>
      </c>
      <c r="J249" s="214" t="str">
        <f t="shared" si="7"/>
        <v>Responsable del proceso Servicio al ciudadano/ Área de gestión tecnológica Retira  Accesos no autorizados cuando se detecte ingreso indebido, exposición de datos o uso inadecuado de canales digitales.</v>
      </c>
      <c r="K249" s="215" t="s">
        <v>425</v>
      </c>
      <c r="L249" s="216">
        <f>IFERROR(VLOOKUP($K249,'11 FORMULAS'!$B$51:$C$53,2,0),"")</f>
        <v>0.1</v>
      </c>
      <c r="M249" s="216" t="str">
        <f>IFERROR(VLOOKUP($K249,'11 FORMULAS'!$B$51:$D$53,3,0),"")</f>
        <v>Impacto</v>
      </c>
      <c r="N249" s="217" t="s">
        <v>415</v>
      </c>
      <c r="O249" s="218">
        <f>IFERROR(VLOOKUP($N249,'11 FORMULAS'!$B$54:$C$55,2,0),"")</f>
        <v>0.15</v>
      </c>
      <c r="P249" s="219" t="s">
        <v>405</v>
      </c>
      <c r="Q249" s="219" t="s">
        <v>585</v>
      </c>
      <c r="R249" s="219" t="s">
        <v>407</v>
      </c>
      <c r="S249" s="219" t="s">
        <v>408</v>
      </c>
      <c r="T249" s="216">
        <f t="shared" si="8"/>
        <v>0.25</v>
      </c>
      <c r="U249" s="216">
        <f>IF(U248="","",IF($K249="",U248,IF($M249='11 FORMULAS'!$D$51,U248-(U248*$T249),U248)))</f>
        <v>8.6399999999999991E-2</v>
      </c>
      <c r="V249" s="216">
        <f>IF(V248="","",IF($K249="",V248,IF($M249='11 FORMULAS'!$D$53,V248-(V248*$T249),V248)))</f>
        <v>0.44999999999999996</v>
      </c>
      <c r="W249" s="409"/>
      <c r="X249" s="482"/>
      <c r="Z249" s="146" t="s">
        <v>546</v>
      </c>
      <c r="AA249" s="139">
        <v>0.61</v>
      </c>
      <c r="AB249" s="138">
        <v>0.8</v>
      </c>
    </row>
    <row r="250" spans="1:28" ht="111" customHeight="1" thickBot="1" x14ac:dyDescent="0.3">
      <c r="A250" s="463"/>
      <c r="B250" s="409"/>
      <c r="C250" s="493"/>
      <c r="D250" s="409"/>
      <c r="E250" s="409"/>
      <c r="F250" s="266">
        <v>5</v>
      </c>
      <c r="G250" s="220" t="s">
        <v>588</v>
      </c>
      <c r="H250" s="215" t="s">
        <v>870</v>
      </c>
      <c r="I250" s="215" t="s">
        <v>909</v>
      </c>
      <c r="J250" s="214" t="str">
        <f t="shared" si="7"/>
        <v>Oficina Asesora de Planeación / Segunda línea de defensa Hace Seguimiento al cumplimiento de los lineamientos internos de tratamiento de datos en la atención de solicitudes ciudadanas con pertinencia y oportunidad</v>
      </c>
      <c r="K250" s="215" t="s">
        <v>403</v>
      </c>
      <c r="L250" s="216">
        <f>IFERROR(VLOOKUP($K250,'11 FORMULAS'!$B$51:$C$53,2,0),"")</f>
        <v>0.25</v>
      </c>
      <c r="M250" s="216" t="str">
        <f>IFERROR(VLOOKUP($K250,'11 FORMULAS'!$B$51:$D$53,3,0),"")</f>
        <v>Probabilidad</v>
      </c>
      <c r="N250" s="217" t="s">
        <v>415</v>
      </c>
      <c r="O250" s="218">
        <f>IFERROR(VLOOKUP($N250,'11 FORMULAS'!$B$54:$C$55,2,0),"")</f>
        <v>0.15</v>
      </c>
      <c r="P250" s="219" t="s">
        <v>405</v>
      </c>
      <c r="Q250" s="219" t="s">
        <v>722</v>
      </c>
      <c r="R250" s="219" t="s">
        <v>418</v>
      </c>
      <c r="S250" s="219" t="s">
        <v>408</v>
      </c>
      <c r="T250" s="216">
        <f t="shared" si="8"/>
        <v>0.4</v>
      </c>
      <c r="U250" s="216">
        <f>IF(U249="","",IF($K250="",U249,IF($M250='11 FORMULAS'!$D$51,U249-(U249*$T250),U249)))</f>
        <v>5.183999999999999E-2</v>
      </c>
      <c r="V250" s="216">
        <f>IF(V249="","",IF($K250="",V249,IF($M250='11 FORMULAS'!$D$53,V249-(V249*$T250),V249)))</f>
        <v>0.44999999999999996</v>
      </c>
      <c r="W250" s="409"/>
      <c r="X250" s="482"/>
      <c r="Z250" s="147" t="s">
        <v>549</v>
      </c>
      <c r="AA250" s="139">
        <v>0.81</v>
      </c>
      <c r="AB250" s="138">
        <v>1</v>
      </c>
    </row>
    <row r="251" spans="1:28" ht="97.15" customHeight="1" thickBot="1" x14ac:dyDescent="0.3">
      <c r="A251" s="485"/>
      <c r="B251" s="489"/>
      <c r="C251" s="499"/>
      <c r="D251" s="489"/>
      <c r="E251" s="489"/>
      <c r="F251" s="222">
        <v>6</v>
      </c>
      <c r="G251" s="223" t="s">
        <v>593</v>
      </c>
      <c r="H251" s="224" t="s">
        <v>879</v>
      </c>
      <c r="I251" s="224" t="s">
        <v>910</v>
      </c>
      <c r="J251" s="214" t="str">
        <f t="shared" si="7"/>
        <v>Oficina de Control Interno Verifica  De forma aleatoria el manejo de datos personales en PQRSDF, revisando accesos, trazabilidad, incidentes y acciones correctivas.</v>
      </c>
      <c r="K251" s="215" t="s">
        <v>425</v>
      </c>
      <c r="L251" s="216">
        <f>IFERROR(VLOOKUP($K251,'11 FORMULAS'!$B$51:$C$53,2,0),"")</f>
        <v>0.1</v>
      </c>
      <c r="M251" s="216" t="str">
        <f>IFERROR(VLOOKUP($K251,'11 FORMULAS'!$B$51:$D$53,3,0),"")</f>
        <v>Impacto</v>
      </c>
      <c r="N251" s="217" t="s">
        <v>415</v>
      </c>
      <c r="O251" s="218">
        <f>IFERROR(VLOOKUP($N251,'11 FORMULAS'!$B$54:$C$55,2,0),"")</f>
        <v>0.15</v>
      </c>
      <c r="P251" s="219" t="s">
        <v>405</v>
      </c>
      <c r="Q251" s="219" t="s">
        <v>722</v>
      </c>
      <c r="R251" s="219" t="s">
        <v>407</v>
      </c>
      <c r="S251" s="219" t="s">
        <v>408</v>
      </c>
      <c r="T251" s="216">
        <f t="shared" si="8"/>
        <v>0.25</v>
      </c>
      <c r="U251" s="216">
        <f>IF(U250="","",IF($K251="",U250,IF($M251='11 FORMULAS'!$D$51,U250-(U250*$T251),U250)))</f>
        <v>5.183999999999999E-2</v>
      </c>
      <c r="V251" s="216">
        <f>IF(V250="","",IF($K251="",V250,IF($M251='11 FORMULAS'!$D$53,V250-(V250*$T251),V250)))</f>
        <v>0.33749999999999997</v>
      </c>
      <c r="W251" s="394"/>
      <c r="X251" s="483"/>
      <c r="Z251" s="221"/>
      <c r="AA251" s="221"/>
      <c r="AB251" s="221"/>
    </row>
    <row r="252" spans="1:28" ht="111" customHeight="1" thickBot="1" x14ac:dyDescent="0.3">
      <c r="A252" s="484" t="s">
        <v>356</v>
      </c>
      <c r="B252" s="490" t="s">
        <v>361</v>
      </c>
      <c r="C252" s="509" t="s">
        <v>357</v>
      </c>
      <c r="D252" s="488">
        <f>+'3 PROBABIL E IMPACTO INHERENTE'!F51</f>
        <v>0.4</v>
      </c>
      <c r="E252" s="488">
        <f>+'3 PROBABIL E IMPACTO INHERENTE'!N51</f>
        <v>0.6</v>
      </c>
      <c r="F252" s="266">
        <v>1</v>
      </c>
      <c r="G252" s="212" t="s">
        <v>637</v>
      </c>
      <c r="H252" s="213" t="s">
        <v>586</v>
      </c>
      <c r="I252" s="213" t="s">
        <v>914</v>
      </c>
      <c r="J252" s="214" t="str">
        <f t="shared" si="7"/>
        <v>Responsable del proceso SIAC Actualiza Plan de trabajo del SIAC, incluyendo metas, responsables, fuentes de información y periodicidad de seguimiento.</v>
      </c>
      <c r="K252" s="215" t="s">
        <v>403</v>
      </c>
      <c r="L252" s="216">
        <f>IFERROR(VLOOKUP($K252,'11 FORMULAS'!$B$51:$C$53,2,0),"")</f>
        <v>0.25</v>
      </c>
      <c r="M252" s="216" t="str">
        <f>IFERROR(VLOOKUP($K252,'11 FORMULAS'!$B$51:$D$53,3,0),"")</f>
        <v>Probabilidad</v>
      </c>
      <c r="N252" s="217" t="s">
        <v>415</v>
      </c>
      <c r="O252" s="218">
        <f>IFERROR(VLOOKUP($N252,'11 FORMULAS'!$B$54:$C$55,2,0),"")</f>
        <v>0.15</v>
      </c>
      <c r="P252" s="219" t="s">
        <v>405</v>
      </c>
      <c r="Q252" s="219" t="s">
        <v>585</v>
      </c>
      <c r="R252" s="219" t="s">
        <v>407</v>
      </c>
      <c r="S252" s="219" t="s">
        <v>408</v>
      </c>
      <c r="T252" s="216">
        <f t="shared" si="8"/>
        <v>0.4</v>
      </c>
      <c r="U252" s="216">
        <f>IF($D252="","",IF($K252="",$D252,IF($M252='11 FORMULAS'!$D$51,$D252-($D252*$T252),$D252)))</f>
        <v>0.24</v>
      </c>
      <c r="V252" s="216">
        <f>IF($E252="","",IF($K252="",$E252,IF($M252='11 FORMULAS'!$D$53,$E252-($E252*$T252),$E252)))</f>
        <v>0.6</v>
      </c>
      <c r="W252" s="491">
        <f>IF(U257="","",U257)</f>
        <v>5.183999999999999E-2</v>
      </c>
      <c r="X252" s="481">
        <f>IF(V257="","",V257)</f>
        <v>0.33749999999999997</v>
      </c>
      <c r="Z252" s="135" t="s">
        <v>531</v>
      </c>
      <c r="AA252" s="139">
        <v>0.01</v>
      </c>
      <c r="AB252" s="138">
        <v>0.2</v>
      </c>
    </row>
    <row r="253" spans="1:28" ht="97.15" customHeight="1" thickBot="1" x14ac:dyDescent="0.3">
      <c r="A253" s="463"/>
      <c r="B253" s="409"/>
      <c r="C253" s="493"/>
      <c r="D253" s="409"/>
      <c r="E253" s="409"/>
      <c r="F253" s="266">
        <v>2</v>
      </c>
      <c r="G253" s="212" t="s">
        <v>637</v>
      </c>
      <c r="H253" s="215" t="s">
        <v>887</v>
      </c>
      <c r="I253" s="215" t="s">
        <v>888</v>
      </c>
      <c r="J253" s="214" t="str">
        <f t="shared" si="7"/>
        <v>Responsable del proceso SIAC Realiza  Seguimiento periódico a los procesos de autoevaluación, planes de mejora, evidencias académicas e indicadores de calidad.</v>
      </c>
      <c r="K253" s="215" t="s">
        <v>403</v>
      </c>
      <c r="L253" s="216">
        <f>IFERROR(VLOOKUP($K253,'11 FORMULAS'!$B$51:$C$53,2,0),"")</f>
        <v>0.25</v>
      </c>
      <c r="M253" s="216" t="str">
        <f>IFERROR(VLOOKUP($K253,'11 FORMULAS'!$B$51:$D$53,3,0),"")</f>
        <v>Probabilidad</v>
      </c>
      <c r="N253" s="217" t="s">
        <v>415</v>
      </c>
      <c r="O253" s="218">
        <f>IFERROR(VLOOKUP($N253,'11 FORMULAS'!$B$54:$C$55,2,0),"")</f>
        <v>0.15</v>
      </c>
      <c r="P253" s="219" t="s">
        <v>405</v>
      </c>
      <c r="Q253" s="219" t="s">
        <v>585</v>
      </c>
      <c r="R253" s="219" t="s">
        <v>407</v>
      </c>
      <c r="S253" s="219" t="s">
        <v>408</v>
      </c>
      <c r="T253" s="216">
        <f t="shared" si="8"/>
        <v>0.4</v>
      </c>
      <c r="U253" s="216">
        <f>IF(U252="","",IF($K253="",U252,IF($M253='11 FORMULAS'!$D$51,U252-(U252*$T253),U252)))</f>
        <v>0.14399999999999999</v>
      </c>
      <c r="V253" s="216">
        <f>IF(V252="","",IF($K253="",V252,IF($M253='11 FORMULAS'!$D$53,V252-(V252*$T253),V252)))</f>
        <v>0.6</v>
      </c>
      <c r="W253" s="409"/>
      <c r="X253" s="482"/>
      <c r="Z253" s="142" t="s">
        <v>537</v>
      </c>
      <c r="AA253" s="139">
        <v>0.21</v>
      </c>
      <c r="AB253" s="138">
        <v>0.4</v>
      </c>
    </row>
    <row r="254" spans="1:28" ht="159.6" customHeight="1" thickBot="1" x14ac:dyDescent="0.3">
      <c r="A254" s="463"/>
      <c r="B254" s="409"/>
      <c r="C254" s="493"/>
      <c r="D254" s="409"/>
      <c r="E254" s="409"/>
      <c r="F254" s="266">
        <v>3</v>
      </c>
      <c r="G254" s="220" t="s">
        <v>915</v>
      </c>
      <c r="H254" s="215" t="s">
        <v>889</v>
      </c>
      <c r="I254" s="215" t="s">
        <v>890</v>
      </c>
      <c r="J254" s="214" t="str">
        <f t="shared" si="7"/>
        <v>Responsables de los procesos misionales Entrega Oportunamente evidencias académicas relacionadas con currículo, docentes, estudiantes, investigación, extensión, bienestar y resultados de aprendizaje</v>
      </c>
      <c r="K254" s="215" t="s">
        <v>403</v>
      </c>
      <c r="L254" s="216">
        <f>IFERROR(VLOOKUP($K254,'11 FORMULAS'!$B$51:$C$53,2,0),"")</f>
        <v>0.25</v>
      </c>
      <c r="M254" s="216" t="str">
        <f>IFERROR(VLOOKUP($K254,'11 FORMULAS'!$B$51:$D$53,3,0),"")</f>
        <v>Probabilidad</v>
      </c>
      <c r="N254" s="217" t="s">
        <v>415</v>
      </c>
      <c r="O254" s="218">
        <f>IFERROR(VLOOKUP($N254,'11 FORMULAS'!$B$54:$C$55,2,0),"")</f>
        <v>0.15</v>
      </c>
      <c r="P254" s="219" t="s">
        <v>405</v>
      </c>
      <c r="Q254" s="219" t="s">
        <v>585</v>
      </c>
      <c r="R254" s="219" t="s">
        <v>407</v>
      </c>
      <c r="S254" s="219" t="s">
        <v>408</v>
      </c>
      <c r="T254" s="216">
        <f t="shared" si="8"/>
        <v>0.4</v>
      </c>
      <c r="U254" s="216">
        <f>IF(U253="","",IF($K254="",U253,IF($M254='11 FORMULAS'!$D$51,U253-(U253*$T254),U253)))</f>
        <v>8.6399999999999991E-2</v>
      </c>
      <c r="V254" s="216">
        <f>IF(V253="","",IF($K254="",V253,IF($M254='11 FORMULAS'!$D$53,V253-(V253*$T254),V253)))</f>
        <v>0.6</v>
      </c>
      <c r="W254" s="409"/>
      <c r="X254" s="482"/>
      <c r="Z254" s="145" t="s">
        <v>543</v>
      </c>
      <c r="AA254" s="139">
        <v>0.41</v>
      </c>
      <c r="AB254" s="138">
        <v>0.6</v>
      </c>
    </row>
    <row r="255" spans="1:28" ht="111" customHeight="1" thickBot="1" x14ac:dyDescent="0.3">
      <c r="A255" s="463"/>
      <c r="B255" s="409"/>
      <c r="C255" s="493"/>
      <c r="D255" s="409"/>
      <c r="E255" s="409"/>
      <c r="F255" s="266">
        <v>4</v>
      </c>
      <c r="G255" s="220" t="s">
        <v>588</v>
      </c>
      <c r="H255" s="215" t="s">
        <v>879</v>
      </c>
      <c r="I255" s="215" t="s">
        <v>916</v>
      </c>
      <c r="J255" s="214" t="str">
        <f t="shared" si="7"/>
        <v>Oficina Asesora de Planeación / Segunda línea de defensa Verifica  Que los planes de mejora estén articulados con los planes institucionales y metas académicas de acuerdo a la normatividad vigente</v>
      </c>
      <c r="K255" s="215" t="s">
        <v>403</v>
      </c>
      <c r="L255" s="216">
        <f>IFERROR(VLOOKUP($K255,'11 FORMULAS'!$B$51:$C$53,2,0),"")</f>
        <v>0.25</v>
      </c>
      <c r="M255" s="216" t="str">
        <f>IFERROR(VLOOKUP($K255,'11 FORMULAS'!$B$51:$D$53,3,0),"")</f>
        <v>Probabilidad</v>
      </c>
      <c r="N255" s="217" t="s">
        <v>415</v>
      </c>
      <c r="O255" s="218">
        <f>IFERROR(VLOOKUP($N255,'11 FORMULAS'!$B$54:$C$55,2,0),"")</f>
        <v>0.15</v>
      </c>
      <c r="P255" s="219" t="s">
        <v>405</v>
      </c>
      <c r="Q255" s="219" t="s">
        <v>504</v>
      </c>
      <c r="R255" s="219" t="s">
        <v>418</v>
      </c>
      <c r="S255" s="219" t="s">
        <v>408</v>
      </c>
      <c r="T255" s="216">
        <f t="shared" si="8"/>
        <v>0.4</v>
      </c>
      <c r="U255" s="216">
        <f>IF(U254="","",IF($K255="",U254,IF($M255='11 FORMULAS'!$D$51,U254-(U254*$T255),U254)))</f>
        <v>5.183999999999999E-2</v>
      </c>
      <c r="V255" s="216">
        <f>IF(V254="","",IF($K255="",V254,IF($M255='11 FORMULAS'!$D$53,V254-(V254*$T255),V254)))</f>
        <v>0.6</v>
      </c>
      <c r="W255" s="409"/>
      <c r="X255" s="482"/>
      <c r="Z255" s="146" t="s">
        <v>546</v>
      </c>
      <c r="AA255" s="139">
        <v>0.61</v>
      </c>
      <c r="AB255" s="138">
        <v>0.8</v>
      </c>
    </row>
    <row r="256" spans="1:28" ht="111" customHeight="1" thickBot="1" x14ac:dyDescent="0.3">
      <c r="A256" s="463"/>
      <c r="B256" s="409"/>
      <c r="C256" s="493"/>
      <c r="D256" s="409"/>
      <c r="E256" s="409"/>
      <c r="F256" s="266">
        <v>5</v>
      </c>
      <c r="G256" s="212" t="s">
        <v>637</v>
      </c>
      <c r="H256" s="215" t="s">
        <v>780</v>
      </c>
      <c r="I256" s="215" t="s">
        <v>891</v>
      </c>
      <c r="J256" s="214" t="str">
        <f t="shared" si="7"/>
        <v>Responsable del proceso SIAC Realiza Ajustes cuando se identifiquen evidencias incompletas, indicadores incumplidos o acciones de mejora sin avance o sin cierre</v>
      </c>
      <c r="K256" s="215" t="s">
        <v>425</v>
      </c>
      <c r="L256" s="216">
        <f>IFERROR(VLOOKUP($K256,'11 FORMULAS'!$B$51:$C$53,2,0),"")</f>
        <v>0.1</v>
      </c>
      <c r="M256" s="216" t="str">
        <f>IFERROR(VLOOKUP($K256,'11 FORMULAS'!$B$51:$D$53,3,0),"")</f>
        <v>Impacto</v>
      </c>
      <c r="N256" s="217" t="s">
        <v>415</v>
      </c>
      <c r="O256" s="218">
        <f>IFERROR(VLOOKUP($N256,'11 FORMULAS'!$B$54:$C$55,2,0),"")</f>
        <v>0.15</v>
      </c>
      <c r="P256" s="219" t="s">
        <v>405</v>
      </c>
      <c r="Q256" s="219" t="s">
        <v>585</v>
      </c>
      <c r="R256" s="219" t="s">
        <v>407</v>
      </c>
      <c r="S256" s="219" t="s">
        <v>408</v>
      </c>
      <c r="T256" s="216">
        <f t="shared" si="8"/>
        <v>0.25</v>
      </c>
      <c r="U256" s="216">
        <f>IF(U255="","",IF($K256="",U255,IF($M256='11 FORMULAS'!$D$51,U255-(U255*$T256),U255)))</f>
        <v>5.183999999999999E-2</v>
      </c>
      <c r="V256" s="216">
        <f>IF(V255="","",IF($K256="",V255,IF($M256='11 FORMULAS'!$D$53,V255-(V255*$T256),V255)))</f>
        <v>0.44999999999999996</v>
      </c>
      <c r="W256" s="409"/>
      <c r="X256" s="482"/>
      <c r="Z256" s="147" t="s">
        <v>549</v>
      </c>
      <c r="AA256" s="139">
        <v>0.81</v>
      </c>
      <c r="AB256" s="138">
        <v>1</v>
      </c>
    </row>
    <row r="257" spans="1:28" ht="118.15" customHeight="1" thickBot="1" x14ac:dyDescent="0.3">
      <c r="A257" s="485"/>
      <c r="B257" s="489"/>
      <c r="C257" s="499"/>
      <c r="D257" s="489"/>
      <c r="E257" s="489"/>
      <c r="F257" s="222">
        <v>6</v>
      </c>
      <c r="G257" s="223" t="s">
        <v>593</v>
      </c>
      <c r="H257" s="224" t="s">
        <v>879</v>
      </c>
      <c r="I257" s="224" t="s">
        <v>917</v>
      </c>
      <c r="J257" s="214" t="str">
        <f t="shared" si="7"/>
        <v>Oficina de Control Interno Verifica  De forma aleatoria el cumplimiento de indicadores académicos, autoevaluaciones, soportes y cierre de planes de mejora del SIAC.</v>
      </c>
      <c r="K257" s="215" t="s">
        <v>425</v>
      </c>
      <c r="L257" s="216">
        <f>IFERROR(VLOOKUP($K257,'11 FORMULAS'!$B$51:$C$53,2,0),"")</f>
        <v>0.1</v>
      </c>
      <c r="M257" s="216" t="str">
        <f>IFERROR(VLOOKUP($K257,'11 FORMULAS'!$B$51:$D$53,3,0),"")</f>
        <v>Impacto</v>
      </c>
      <c r="N257" s="217" t="s">
        <v>415</v>
      </c>
      <c r="O257" s="218">
        <f>IFERROR(VLOOKUP($N257,'11 FORMULAS'!$B$54:$C$55,2,0),"")</f>
        <v>0.15</v>
      </c>
      <c r="P257" s="219" t="s">
        <v>405</v>
      </c>
      <c r="Q257" s="219" t="s">
        <v>722</v>
      </c>
      <c r="R257" s="219" t="s">
        <v>407</v>
      </c>
      <c r="S257" s="219" t="s">
        <v>408</v>
      </c>
      <c r="T257" s="216">
        <f t="shared" si="8"/>
        <v>0.25</v>
      </c>
      <c r="U257" s="216">
        <f>IF(U256="","",IF($K257="",U256,IF($M257='11 FORMULAS'!$D$51,U256-(U256*$T257),U256)))</f>
        <v>5.183999999999999E-2</v>
      </c>
      <c r="V257" s="216">
        <f>IF(V256="","",IF($K257="",V256,IF($M257='11 FORMULAS'!$D$53,V256-(V256*$T257),V256)))</f>
        <v>0.33749999999999997</v>
      </c>
      <c r="W257" s="394"/>
      <c r="X257" s="483"/>
      <c r="Z257" s="221"/>
      <c r="AA257" s="221"/>
      <c r="AB257" s="221"/>
    </row>
    <row r="258" spans="1:28" ht="111" customHeight="1" thickBot="1" x14ac:dyDescent="0.3">
      <c r="A258" s="484" t="s">
        <v>363</v>
      </c>
      <c r="B258" s="490" t="s">
        <v>922</v>
      </c>
      <c r="C258" s="509" t="s">
        <v>357</v>
      </c>
      <c r="D258" s="488">
        <f>+'3 PROBABIL E IMPACTO INHERENTE'!F52</f>
        <v>0.4</v>
      </c>
      <c r="E258" s="488">
        <f>+'3 PROBABIL E IMPACTO INHERENTE'!N52</f>
        <v>0.6</v>
      </c>
      <c r="F258" s="266">
        <v>1</v>
      </c>
      <c r="G258" s="212" t="s">
        <v>637</v>
      </c>
      <c r="H258" s="213" t="s">
        <v>892</v>
      </c>
      <c r="I258" s="213" t="s">
        <v>923</v>
      </c>
      <c r="J258" s="214" t="str">
        <f t="shared" si="7"/>
        <v xml:space="preserve">Responsable del proceso SIAC Define  Un  repositorio oficial para almacenar evidencias, indicadores, soportes y documentos institucionales propios del sistema interno de aseguramiento de la calidad </v>
      </c>
      <c r="K258" s="215" t="s">
        <v>403</v>
      </c>
      <c r="L258" s="216">
        <f>IFERROR(VLOOKUP($K258,'11 FORMULAS'!$B$51:$C$53,2,0),"")</f>
        <v>0.25</v>
      </c>
      <c r="M258" s="216" t="str">
        <f>IFERROR(VLOOKUP($K258,'11 FORMULAS'!$B$51:$D$53,3,0),"")</f>
        <v>Probabilidad</v>
      </c>
      <c r="N258" s="217" t="s">
        <v>415</v>
      </c>
      <c r="O258" s="218">
        <f>IFERROR(VLOOKUP($N258,'11 FORMULAS'!$B$54:$C$55,2,0),"")</f>
        <v>0.15</v>
      </c>
      <c r="P258" s="219" t="s">
        <v>405</v>
      </c>
      <c r="Q258" s="219" t="s">
        <v>585</v>
      </c>
      <c r="R258" s="219" t="s">
        <v>407</v>
      </c>
      <c r="S258" s="219" t="s">
        <v>408</v>
      </c>
      <c r="T258" s="216">
        <f t="shared" si="8"/>
        <v>0.4</v>
      </c>
      <c r="U258" s="216">
        <f>IF($D258="","",IF($K258="",$D258,IF($M258='11 FORMULAS'!$D$51,$D258-($D258*$T258),$D258)))</f>
        <v>0.24</v>
      </c>
      <c r="V258" s="216">
        <f>IF($E258="","",IF($K258="",$E258,IF($M258='11 FORMULAS'!$D$53,$E258-($E258*$T258),$E258)))</f>
        <v>0.6</v>
      </c>
      <c r="W258" s="491">
        <f>IF(U263="","",U263)</f>
        <v>5.183999999999999E-2</v>
      </c>
      <c r="X258" s="481">
        <f>IF(V263="","",V263)</f>
        <v>0.29249999999999998</v>
      </c>
      <c r="Z258" s="135" t="s">
        <v>531</v>
      </c>
      <c r="AA258" s="139">
        <v>0.01</v>
      </c>
      <c r="AB258" s="138">
        <v>0.2</v>
      </c>
    </row>
    <row r="259" spans="1:28" ht="133.9" customHeight="1" thickBot="1" x14ac:dyDescent="0.3">
      <c r="A259" s="463"/>
      <c r="B259" s="409"/>
      <c r="C259" s="493"/>
      <c r="D259" s="409"/>
      <c r="E259" s="409"/>
      <c r="F259" s="266">
        <v>2</v>
      </c>
      <c r="G259" s="220" t="s">
        <v>915</v>
      </c>
      <c r="H259" s="215" t="s">
        <v>924</v>
      </c>
      <c r="I259" s="215" t="s">
        <v>925</v>
      </c>
      <c r="J259" s="214" t="str">
        <f t="shared" si="7"/>
        <v>Responsables de los procesos misionales Suministra Las  evidencias consolidadas de los procesos misionales para ser cargadas en el  repositorio oficial</v>
      </c>
      <c r="K259" s="215" t="s">
        <v>403</v>
      </c>
      <c r="L259" s="216">
        <f>IFERROR(VLOOKUP($K259,'11 FORMULAS'!$B$51:$C$53,2,0),"")</f>
        <v>0.25</v>
      </c>
      <c r="M259" s="216" t="str">
        <f>IFERROR(VLOOKUP($K259,'11 FORMULAS'!$B$51:$D$53,3,0),"")</f>
        <v>Probabilidad</v>
      </c>
      <c r="N259" s="217" t="s">
        <v>415</v>
      </c>
      <c r="O259" s="218">
        <f>IFERROR(VLOOKUP($N259,'11 FORMULAS'!$B$54:$C$55,2,0),"")</f>
        <v>0.15</v>
      </c>
      <c r="P259" s="219" t="s">
        <v>405</v>
      </c>
      <c r="Q259" s="219" t="s">
        <v>585</v>
      </c>
      <c r="R259" s="219" t="s">
        <v>407</v>
      </c>
      <c r="S259" s="219" t="s">
        <v>408</v>
      </c>
      <c r="T259" s="216">
        <f t="shared" si="8"/>
        <v>0.4</v>
      </c>
      <c r="U259" s="216">
        <f>IF(U258="","",IF($K259="",U258,IF($M259='11 FORMULAS'!$D$51,U258-(U258*$T259),U258)))</f>
        <v>0.14399999999999999</v>
      </c>
      <c r="V259" s="216">
        <f>IF(V258="","",IF($K259="",V258,IF($M259='11 FORMULAS'!$D$53,V258-(V258*$T259),V258)))</f>
        <v>0.6</v>
      </c>
      <c r="W259" s="409"/>
      <c r="X259" s="482"/>
      <c r="Z259" s="142" t="s">
        <v>537</v>
      </c>
      <c r="AA259" s="139">
        <v>0.21</v>
      </c>
      <c r="AB259" s="138">
        <v>0.4</v>
      </c>
    </row>
    <row r="260" spans="1:28" ht="156" customHeight="1" thickBot="1" x14ac:dyDescent="0.3">
      <c r="A260" s="463"/>
      <c r="B260" s="409"/>
      <c r="C260" s="493"/>
      <c r="D260" s="409"/>
      <c r="E260" s="409"/>
      <c r="F260" s="266">
        <v>3</v>
      </c>
      <c r="G260" s="220" t="s">
        <v>825</v>
      </c>
      <c r="H260" s="215" t="s">
        <v>893</v>
      </c>
      <c r="I260" s="215" t="s">
        <v>926</v>
      </c>
      <c r="J260" s="214" t="str">
        <f t="shared" si="7"/>
        <v>Area de gestión tecnológica Asigna  Permisos de acceso según rol y restringe accesos de usuarios no autorizados, inactivos o desvinculados del proceso y copias de seguridad periodicas del repositorio</v>
      </c>
      <c r="K260" s="215" t="s">
        <v>403</v>
      </c>
      <c r="L260" s="216">
        <f>IFERROR(VLOOKUP($K260,'11 FORMULAS'!$B$51:$C$53,2,0),"")</f>
        <v>0.25</v>
      </c>
      <c r="M260" s="216" t="str">
        <f>IFERROR(VLOOKUP($K260,'11 FORMULAS'!$B$51:$D$53,3,0),"")</f>
        <v>Probabilidad</v>
      </c>
      <c r="N260" s="217" t="s">
        <v>415</v>
      </c>
      <c r="O260" s="218">
        <f>IFERROR(VLOOKUP($N260,'11 FORMULAS'!$B$54:$C$55,2,0),"")</f>
        <v>0.15</v>
      </c>
      <c r="P260" s="219" t="s">
        <v>405</v>
      </c>
      <c r="Q260" s="219" t="s">
        <v>585</v>
      </c>
      <c r="R260" s="219" t="s">
        <v>407</v>
      </c>
      <c r="S260" s="219" t="s">
        <v>408</v>
      </c>
      <c r="T260" s="216">
        <f t="shared" si="8"/>
        <v>0.4</v>
      </c>
      <c r="U260" s="216">
        <f>IF(U259="","",IF($K260="",U259,IF($M260='11 FORMULAS'!$D$51,U259-(U259*$T260),U259)))</f>
        <v>8.6399999999999991E-2</v>
      </c>
      <c r="V260" s="216">
        <f>IF(V259="","",IF($K260="",V259,IF($M260='11 FORMULAS'!$D$53,V259-(V259*$T260),V259)))</f>
        <v>0.6</v>
      </c>
      <c r="W260" s="409"/>
      <c r="X260" s="482"/>
      <c r="Z260" s="145" t="s">
        <v>543</v>
      </c>
      <c r="AA260" s="139">
        <v>0.41</v>
      </c>
      <c r="AB260" s="138">
        <v>0.6</v>
      </c>
    </row>
    <row r="261" spans="1:28" ht="111" customHeight="1" thickBot="1" x14ac:dyDescent="0.3">
      <c r="A261" s="463"/>
      <c r="B261" s="409"/>
      <c r="C261" s="493"/>
      <c r="D261" s="409"/>
      <c r="E261" s="409"/>
      <c r="F261" s="266">
        <v>4</v>
      </c>
      <c r="G261" s="220" t="s">
        <v>825</v>
      </c>
      <c r="H261" s="215" t="s">
        <v>894</v>
      </c>
      <c r="I261" s="215" t="s">
        <v>927</v>
      </c>
      <c r="J261" s="214" t="str">
        <f t="shared" si="7"/>
        <v>Area de gestión tecnológica Restaura  La información cuando se presente pérdida daño o hackeo</v>
      </c>
      <c r="K261" s="215" t="s">
        <v>425</v>
      </c>
      <c r="L261" s="216">
        <f>IFERROR(VLOOKUP($K261,'11 FORMULAS'!$B$51:$C$53,2,0),"")</f>
        <v>0.1</v>
      </c>
      <c r="M261" s="216" t="str">
        <f>IFERROR(VLOOKUP($K261,'11 FORMULAS'!$B$51:$D$53,3,0),"")</f>
        <v>Impacto</v>
      </c>
      <c r="N261" s="217" t="s">
        <v>415</v>
      </c>
      <c r="O261" s="218">
        <f>IFERROR(VLOOKUP($N261,'11 FORMULAS'!$B$54:$C$55,2,0),"")</f>
        <v>0.15</v>
      </c>
      <c r="P261" s="219" t="s">
        <v>405</v>
      </c>
      <c r="Q261" s="219" t="s">
        <v>585</v>
      </c>
      <c r="R261" s="219" t="s">
        <v>407</v>
      </c>
      <c r="S261" s="219" t="s">
        <v>408</v>
      </c>
      <c r="T261" s="216">
        <f t="shared" si="8"/>
        <v>0.25</v>
      </c>
      <c r="U261" s="216">
        <f>IF(U260="","",IF($K261="",U260,IF($M261='11 FORMULAS'!$D$51,U260-(U260*$T261),U260)))</f>
        <v>8.6399999999999991E-2</v>
      </c>
      <c r="V261" s="216">
        <f>IF(V260="","",IF($K261="",V260,IF($M261='11 FORMULAS'!$D$53,V260-(V260*$T261),V260)))</f>
        <v>0.44999999999999996</v>
      </c>
      <c r="W261" s="409"/>
      <c r="X261" s="482"/>
      <c r="Z261" s="146" t="s">
        <v>546</v>
      </c>
      <c r="AA261" s="139">
        <v>0.61</v>
      </c>
      <c r="AB261" s="138">
        <v>0.8</v>
      </c>
    </row>
    <row r="262" spans="1:28" ht="111" customHeight="1" thickBot="1" x14ac:dyDescent="0.3">
      <c r="A262" s="463"/>
      <c r="B262" s="409"/>
      <c r="C262" s="493"/>
      <c r="D262" s="409"/>
      <c r="E262" s="409"/>
      <c r="F262" s="266">
        <v>5</v>
      </c>
      <c r="G262" s="220" t="s">
        <v>588</v>
      </c>
      <c r="H262" s="215" t="s">
        <v>879</v>
      </c>
      <c r="I262" s="215" t="s">
        <v>916</v>
      </c>
      <c r="J262" s="214" t="str">
        <f t="shared" si="7"/>
        <v>Oficina Asesora de Planeación / Segunda línea de defensa Verifica  Que los planes de mejora estén articulados con los planes institucionales y metas académicas de acuerdo a la normatividad vigente</v>
      </c>
      <c r="K262" s="215" t="s">
        <v>403</v>
      </c>
      <c r="L262" s="216">
        <f>IFERROR(VLOOKUP($K262,'11 FORMULAS'!$B$51:$C$53,2,0),"")</f>
        <v>0.25</v>
      </c>
      <c r="M262" s="216" t="str">
        <f>IFERROR(VLOOKUP($K262,'11 FORMULAS'!$B$51:$D$53,3,0),"")</f>
        <v>Probabilidad</v>
      </c>
      <c r="N262" s="217" t="s">
        <v>415</v>
      </c>
      <c r="O262" s="218">
        <f>IFERROR(VLOOKUP($N262,'11 FORMULAS'!$B$54:$C$55,2,0),"")</f>
        <v>0.15</v>
      </c>
      <c r="P262" s="219" t="s">
        <v>405</v>
      </c>
      <c r="Q262" s="219" t="s">
        <v>503</v>
      </c>
      <c r="R262" s="219" t="s">
        <v>418</v>
      </c>
      <c r="S262" s="219" t="s">
        <v>408</v>
      </c>
      <c r="T262" s="216">
        <f t="shared" si="8"/>
        <v>0.4</v>
      </c>
      <c r="U262" s="216">
        <f>IF(U261="","",IF($K262="",U261,IF($M262='11 FORMULAS'!$D$51,U261-(U261*$T262),U261)))</f>
        <v>5.183999999999999E-2</v>
      </c>
      <c r="V262" s="216">
        <f>IF(V261="","",IF($K262="",V261,IF($M262='11 FORMULAS'!$D$53,V261-(V261*$T262),V261)))</f>
        <v>0.44999999999999996</v>
      </c>
      <c r="W262" s="409"/>
      <c r="X262" s="482"/>
      <c r="Z262" s="147" t="s">
        <v>549</v>
      </c>
      <c r="AA262" s="139">
        <v>0.81</v>
      </c>
      <c r="AB262" s="138">
        <v>1</v>
      </c>
    </row>
    <row r="263" spans="1:28" ht="97.15" customHeight="1" thickBot="1" x14ac:dyDescent="0.3">
      <c r="A263" s="485"/>
      <c r="B263" s="489"/>
      <c r="C263" s="499"/>
      <c r="D263" s="489"/>
      <c r="E263" s="489"/>
      <c r="F263" s="222">
        <v>6</v>
      </c>
      <c r="G263" s="223" t="s">
        <v>593</v>
      </c>
      <c r="H263" s="224" t="s">
        <v>879</v>
      </c>
      <c r="I263" s="224" t="s">
        <v>895</v>
      </c>
      <c r="J263" s="214" t="str">
        <f t="shared" si="7"/>
        <v>Oficina de Control Interno Verifica  De forma aleatoria la trazabilidad, permisos, respaldos, integridad y disponibilidad de las evidencias del SIAC, haciendo seguimiento a las acciones correctivas.</v>
      </c>
      <c r="K263" s="215" t="s">
        <v>425</v>
      </c>
      <c r="L263" s="216">
        <f>IFERROR(VLOOKUP($K263,'11 FORMULAS'!$B$51:$C$53,2,0),"")</f>
        <v>0.1</v>
      </c>
      <c r="M263" s="216" t="str">
        <f>IFERROR(VLOOKUP($K263,'11 FORMULAS'!$B$51:$D$53,3,0),"")</f>
        <v>Impacto</v>
      </c>
      <c r="N263" s="217" t="s">
        <v>404</v>
      </c>
      <c r="O263" s="218">
        <f>IFERROR(VLOOKUP($N263,'11 FORMULAS'!$B$54:$C$55,2,0),"")</f>
        <v>0.25</v>
      </c>
      <c r="P263" s="219" t="s">
        <v>405</v>
      </c>
      <c r="Q263" s="219" t="s">
        <v>722</v>
      </c>
      <c r="R263" s="219" t="s">
        <v>407</v>
      </c>
      <c r="S263" s="219" t="s">
        <v>408</v>
      </c>
      <c r="T263" s="216">
        <f t="shared" si="8"/>
        <v>0.35</v>
      </c>
      <c r="U263" s="216">
        <f>IF(U262="","",IF($K263="",U262,IF($M263='11 FORMULAS'!$D$51,U262-(U262*$T263),U262)))</f>
        <v>5.183999999999999E-2</v>
      </c>
      <c r="V263" s="216">
        <f>IF(V262="","",IF($K263="",V262,IF($M263='11 FORMULAS'!$D$53,V262-(V262*$T263),V262)))</f>
        <v>0.29249999999999998</v>
      </c>
      <c r="W263" s="394"/>
      <c r="X263" s="483"/>
      <c r="Z263" s="221"/>
      <c r="AA263" s="221"/>
      <c r="AB263" s="221"/>
    </row>
    <row r="264" spans="1:28" ht="163.15" customHeight="1" thickBot="1" x14ac:dyDescent="0.3">
      <c r="A264" s="484" t="s">
        <v>368</v>
      </c>
      <c r="B264" s="490" t="s">
        <v>373</v>
      </c>
      <c r="C264" s="509" t="s">
        <v>369</v>
      </c>
      <c r="D264" s="488">
        <f>+'3 PROBABIL E IMPACTO INHERENTE'!F53</f>
        <v>0.6</v>
      </c>
      <c r="E264" s="488">
        <f>+'3 PROBABIL E IMPACTO INHERENTE'!N53</f>
        <v>0.4</v>
      </c>
      <c r="F264" s="266">
        <v>1</v>
      </c>
      <c r="G264" s="212" t="s">
        <v>638</v>
      </c>
      <c r="H264" s="213" t="s">
        <v>761</v>
      </c>
      <c r="I264" s="213" t="s">
        <v>1142</v>
      </c>
      <c r="J264" s="214" t="str">
        <f t="shared" si="7"/>
        <v>Responsable del proceso Control y evaluacion Elabora El Plan Anual de Auditoría, definiendo procesos a evaluar, alcance, cronograma, responsables y criterios de priorización según riesgos y el Comité  de Coordinación de Control Interno lo aprueba</v>
      </c>
      <c r="K264" s="215" t="s">
        <v>403</v>
      </c>
      <c r="L264" s="216">
        <f>IFERROR(VLOOKUP($K264,'11 FORMULAS'!$B$51:$C$53,2,0),"")</f>
        <v>0.25</v>
      </c>
      <c r="M264" s="216" t="str">
        <f>IFERROR(VLOOKUP($K264,'11 FORMULAS'!$B$51:$D$53,3,0),"")</f>
        <v>Probabilidad</v>
      </c>
      <c r="N264" s="217" t="s">
        <v>415</v>
      </c>
      <c r="O264" s="218">
        <f>IFERROR(VLOOKUP($N264,'11 FORMULAS'!$B$54:$C$55,2,0),"")</f>
        <v>0.15</v>
      </c>
      <c r="P264" s="219" t="s">
        <v>405</v>
      </c>
      <c r="Q264" s="219" t="s">
        <v>722</v>
      </c>
      <c r="R264" s="219" t="s">
        <v>407</v>
      </c>
      <c r="S264" s="219" t="s">
        <v>408</v>
      </c>
      <c r="T264" s="216">
        <f t="shared" si="8"/>
        <v>0.4</v>
      </c>
      <c r="U264" s="216">
        <f>IF($D264="","",IF($K264="",$D264,IF($M264='11 FORMULAS'!$D$51,$D264-($D264*$T264),$D264)))</f>
        <v>0.36</v>
      </c>
      <c r="V264" s="216">
        <f>IF($E264="","",IF($K264="",$E264,IF($M264='11 FORMULAS'!$D$53,$E264-($E264*$T264),$E264)))</f>
        <v>0.4</v>
      </c>
      <c r="W264" s="491">
        <f>IF(U269="","",U269)</f>
        <v>7.7759999999999996E-2</v>
      </c>
      <c r="X264" s="481">
        <f>IF(V269="","",V269)</f>
        <v>0.22500000000000003</v>
      </c>
      <c r="Z264" s="135" t="s">
        <v>531</v>
      </c>
      <c r="AA264" s="139">
        <v>0.01</v>
      </c>
      <c r="AB264" s="138">
        <v>0.2</v>
      </c>
    </row>
    <row r="265" spans="1:28" ht="128.65" customHeight="1" thickBot="1" x14ac:dyDescent="0.3">
      <c r="A265" s="463"/>
      <c r="B265" s="409"/>
      <c r="C265" s="493"/>
      <c r="D265" s="409"/>
      <c r="E265" s="409"/>
      <c r="F265" s="266">
        <v>2</v>
      </c>
      <c r="G265" s="212" t="s">
        <v>638</v>
      </c>
      <c r="H265" s="215" t="s">
        <v>875</v>
      </c>
      <c r="I265" s="215" t="s">
        <v>1113</v>
      </c>
      <c r="J265" s="214" t="str">
        <f t="shared" si="7"/>
        <v>Responsable del proceso Control y evaluacion Aplica Listas de chequeo o programas de auditoría para verificar de manera uniforme la ejecución, documentación, soportes y cumplimiento de los procesos auditados.</v>
      </c>
      <c r="K265" s="215" t="s">
        <v>403</v>
      </c>
      <c r="L265" s="216">
        <f>IFERROR(VLOOKUP($K265,'11 FORMULAS'!$B$51:$C$53,2,0),"")</f>
        <v>0.25</v>
      </c>
      <c r="M265" s="216" t="str">
        <f>IFERROR(VLOOKUP($K265,'11 FORMULAS'!$B$51:$D$53,3,0),"")</f>
        <v>Probabilidad</v>
      </c>
      <c r="N265" s="217" t="s">
        <v>415</v>
      </c>
      <c r="O265" s="218">
        <f>IFERROR(VLOOKUP($N265,'11 FORMULAS'!$B$54:$C$55,2,0),"")</f>
        <v>0.15</v>
      </c>
      <c r="P265" s="219" t="s">
        <v>405</v>
      </c>
      <c r="Q265" s="219" t="s">
        <v>585</v>
      </c>
      <c r="R265" s="219" t="s">
        <v>407</v>
      </c>
      <c r="S265" s="219" t="s">
        <v>408</v>
      </c>
      <c r="T265" s="216">
        <f t="shared" si="8"/>
        <v>0.4</v>
      </c>
      <c r="U265" s="216">
        <f>IF(U264="","",IF($K265="",U264,IF($M265='11 FORMULAS'!$D$51,U264-(U264*$T265),U264)))</f>
        <v>0.216</v>
      </c>
      <c r="V265" s="216">
        <f>IF(V264="","",IF($K265="",V264,IF($M265='11 FORMULAS'!$D$53,V264-(V264*$T265),V264)))</f>
        <v>0.4</v>
      </c>
      <c r="W265" s="409"/>
      <c r="X265" s="482"/>
      <c r="Z265" s="142" t="s">
        <v>537</v>
      </c>
      <c r="AA265" s="139">
        <v>0.21</v>
      </c>
      <c r="AB265" s="138">
        <v>0.4</v>
      </c>
    </row>
    <row r="266" spans="1:28" ht="114.75" thickBot="1" x14ac:dyDescent="0.3">
      <c r="A266" s="463"/>
      <c r="B266" s="409"/>
      <c r="C266" s="493"/>
      <c r="D266" s="409"/>
      <c r="E266" s="409"/>
      <c r="F266" s="266">
        <v>3</v>
      </c>
      <c r="G266" s="220" t="s">
        <v>1106</v>
      </c>
      <c r="H266" s="215" t="s">
        <v>889</v>
      </c>
      <c r="I266" s="215" t="s">
        <v>1114</v>
      </c>
      <c r="J266" s="214" t="str">
        <f t="shared" si="7"/>
        <v>Líderes de proceso Entrega Oportunamente la información, evidencias y soportes requeridos durante las auditorías o seguimientos institucionales.</v>
      </c>
      <c r="K266" s="215" t="s">
        <v>403</v>
      </c>
      <c r="L266" s="216">
        <f>IFERROR(VLOOKUP($K266,'11 FORMULAS'!$B$51:$C$53,2,0),"")</f>
        <v>0.25</v>
      </c>
      <c r="M266" s="216" t="str">
        <f>IFERROR(VLOOKUP($K266,'11 FORMULAS'!$B$51:$D$53,3,0),"")</f>
        <v>Probabilidad</v>
      </c>
      <c r="N266" s="217" t="s">
        <v>415</v>
      </c>
      <c r="O266" s="218">
        <f>IFERROR(VLOOKUP($N266,'11 FORMULAS'!$B$54:$C$55,2,0),"")</f>
        <v>0.15</v>
      </c>
      <c r="P266" s="219" t="s">
        <v>405</v>
      </c>
      <c r="Q266" s="219" t="s">
        <v>585</v>
      </c>
      <c r="R266" s="219" t="s">
        <v>407</v>
      </c>
      <c r="S266" s="219" t="s">
        <v>408</v>
      </c>
      <c r="T266" s="216">
        <f t="shared" si="8"/>
        <v>0.4</v>
      </c>
      <c r="U266" s="216">
        <f>IF(U265="","",IF($K266="",U265,IF($M266='11 FORMULAS'!$D$51,U265-(U265*$T266),U265)))</f>
        <v>0.12959999999999999</v>
      </c>
      <c r="V266" s="216">
        <f>IF(V265="","",IF($K266="",V265,IF($M266='11 FORMULAS'!$D$53,V265-(V265*$T266),V265)))</f>
        <v>0.4</v>
      </c>
      <c r="W266" s="409"/>
      <c r="X266" s="482"/>
      <c r="Z266" s="145" t="s">
        <v>543</v>
      </c>
      <c r="AA266" s="139">
        <v>0.41</v>
      </c>
      <c r="AB266" s="138">
        <v>0.6</v>
      </c>
    </row>
    <row r="267" spans="1:28" ht="129" thickBot="1" x14ac:dyDescent="0.3">
      <c r="A267" s="463"/>
      <c r="B267" s="409"/>
      <c r="C267" s="493"/>
      <c r="D267" s="409"/>
      <c r="E267" s="409"/>
      <c r="F267" s="266">
        <v>4</v>
      </c>
      <c r="G267" s="212" t="s">
        <v>638</v>
      </c>
      <c r="H267" s="215" t="s">
        <v>963</v>
      </c>
      <c r="I267" s="215" t="s">
        <v>1115</v>
      </c>
      <c r="J267" s="214" t="str">
        <f t="shared" si="7"/>
        <v>Responsable del proceso Control y evaluacion Emite Informes de auditoría o seguimiento con hallazgos, observaciones, recomendaciones, responsables y fechas de cumplimiento.</v>
      </c>
      <c r="K267" s="215" t="s">
        <v>403</v>
      </c>
      <c r="L267" s="216">
        <f>IFERROR(VLOOKUP($K267,'11 FORMULAS'!$B$51:$C$53,2,0),"")</f>
        <v>0.25</v>
      </c>
      <c r="M267" s="216" t="str">
        <f>IFERROR(VLOOKUP($K267,'11 FORMULAS'!$B$51:$D$53,3,0),"")</f>
        <v>Probabilidad</v>
      </c>
      <c r="N267" s="217" t="s">
        <v>415</v>
      </c>
      <c r="O267" s="218">
        <f>IFERROR(VLOOKUP($N267,'11 FORMULAS'!$B$54:$C$55,2,0),"")</f>
        <v>0.15</v>
      </c>
      <c r="P267" s="219" t="s">
        <v>405</v>
      </c>
      <c r="Q267" s="219" t="s">
        <v>585</v>
      </c>
      <c r="R267" s="219" t="s">
        <v>407</v>
      </c>
      <c r="S267" s="219" t="s">
        <v>408</v>
      </c>
      <c r="T267" s="216">
        <f t="shared" si="8"/>
        <v>0.4</v>
      </c>
      <c r="U267" s="216">
        <f>IF(U266="","",IF($K267="",U266,IF($M267='11 FORMULAS'!$D$51,U266-(U266*$T267),U266)))</f>
        <v>7.7759999999999996E-2</v>
      </c>
      <c r="V267" s="216">
        <f>IF(V266="","",IF($K267="",V266,IF($M267='11 FORMULAS'!$D$53,V266-(V266*$T267),V266)))</f>
        <v>0.4</v>
      </c>
      <c r="W267" s="409"/>
      <c r="X267" s="482"/>
      <c r="Z267" s="146" t="s">
        <v>546</v>
      </c>
      <c r="AA267" s="139">
        <v>0.61</v>
      </c>
      <c r="AB267" s="138">
        <v>0.8</v>
      </c>
    </row>
    <row r="268" spans="1:28" ht="126.6" customHeight="1" thickBot="1" x14ac:dyDescent="0.3">
      <c r="A268" s="463"/>
      <c r="B268" s="409"/>
      <c r="C268" s="493"/>
      <c r="D268" s="409"/>
      <c r="E268" s="409"/>
      <c r="F268" s="266">
        <v>5</v>
      </c>
      <c r="G268" s="220" t="s">
        <v>1143</v>
      </c>
      <c r="H268" s="215" t="s">
        <v>1090</v>
      </c>
      <c r="I268" s="215" t="s">
        <v>1144</v>
      </c>
      <c r="J268" s="214" t="str">
        <f t="shared" ref="J268:J281" si="9">CONCATENATE(G268," ",H268," ",I268)</f>
        <v xml:space="preserve">Líderes de proceso/ Planeación Formula Planes de mejoramiento frente a hallazgos u observaciones, definiendo acciones, responsables, plazos y evidencias de cierre  </v>
      </c>
      <c r="K268" s="215" t="s">
        <v>425</v>
      </c>
      <c r="L268" s="216">
        <f>IFERROR(VLOOKUP($K268,'11 FORMULAS'!$B$51:$C$53,2,0),"")</f>
        <v>0.1</v>
      </c>
      <c r="M268" s="216" t="str">
        <f>IFERROR(VLOOKUP($K268,'11 FORMULAS'!$B$51:$D$53,3,0),"")</f>
        <v>Impacto</v>
      </c>
      <c r="N268" s="217" t="s">
        <v>415</v>
      </c>
      <c r="O268" s="218">
        <f>IFERROR(VLOOKUP($N268,'11 FORMULAS'!$B$54:$C$55,2,0),"")</f>
        <v>0.15</v>
      </c>
      <c r="P268" s="219" t="s">
        <v>405</v>
      </c>
      <c r="Q268" s="219" t="s">
        <v>585</v>
      </c>
      <c r="R268" s="219" t="s">
        <v>407</v>
      </c>
      <c r="S268" s="219" t="s">
        <v>408</v>
      </c>
      <c r="T268" s="216">
        <f t="shared" ref="T268:T281" si="10">IF(OR($L268="",$O268=""),"",IFERROR($L268+$O268,""))</f>
        <v>0.25</v>
      </c>
      <c r="U268" s="216">
        <f>IF(U267="","",IF($K268="",U267,IF($M268='11 FORMULAS'!$D$51,U267-(U267*$T268),U267)))</f>
        <v>7.7759999999999996E-2</v>
      </c>
      <c r="V268" s="216">
        <f>IF(V267="","",IF($K268="",V267,IF($M268='11 FORMULAS'!$D$53,V267-(V267*$T268),V267)))</f>
        <v>0.30000000000000004</v>
      </c>
      <c r="W268" s="409"/>
      <c r="X268" s="482"/>
      <c r="Z268" s="147" t="s">
        <v>549</v>
      </c>
      <c r="AA268" s="139">
        <v>0.81</v>
      </c>
      <c r="AB268" s="138">
        <v>1</v>
      </c>
    </row>
    <row r="269" spans="1:28" ht="143.25" thickBot="1" x14ac:dyDescent="0.3">
      <c r="A269" s="485"/>
      <c r="B269" s="489"/>
      <c r="C269" s="499"/>
      <c r="D269" s="489"/>
      <c r="E269" s="489"/>
      <c r="F269" s="222">
        <v>6</v>
      </c>
      <c r="G269" s="223" t="s">
        <v>1116</v>
      </c>
      <c r="H269" s="224" t="s">
        <v>780</v>
      </c>
      <c r="I269" s="224" t="s">
        <v>1145</v>
      </c>
      <c r="J269" s="214" t="str">
        <f t="shared" si="9"/>
        <v>Oficina de Control Interno/Alta Dirección Realiza Seguimiento periódico al avance de los planes de mejoramiento y escala a la Alta Dirección los incumplimientos, retrasos o acciones sin evidencia suficiente.</v>
      </c>
      <c r="K269" s="215" t="s">
        <v>425</v>
      </c>
      <c r="L269" s="216">
        <f>IFERROR(VLOOKUP($K269,'11 FORMULAS'!$B$51:$C$53,2,0),"")</f>
        <v>0.1</v>
      </c>
      <c r="M269" s="216" t="str">
        <f>IFERROR(VLOOKUP($K269,'11 FORMULAS'!$B$51:$D$53,3,0),"")</f>
        <v>Impacto</v>
      </c>
      <c r="N269" s="217" t="s">
        <v>415</v>
      </c>
      <c r="O269" s="218">
        <f>IFERROR(VLOOKUP($N269,'11 FORMULAS'!$B$54:$C$55,2,0),"")</f>
        <v>0.15</v>
      </c>
      <c r="P269" s="219" t="s">
        <v>405</v>
      </c>
      <c r="Q269" s="219" t="s">
        <v>585</v>
      </c>
      <c r="R269" s="219" t="s">
        <v>407</v>
      </c>
      <c r="S269" s="219" t="s">
        <v>408</v>
      </c>
      <c r="T269" s="216">
        <f t="shared" si="10"/>
        <v>0.25</v>
      </c>
      <c r="U269" s="216">
        <f>IF(U268="","",IF($K269="",U268,IF($M269='11 FORMULAS'!$D$51,U268-(U268*$T269),U268)))</f>
        <v>7.7759999999999996E-2</v>
      </c>
      <c r="V269" s="216">
        <f>IF(V268="","",IF($K269="",V268,IF($M269='11 FORMULAS'!$D$53,V268-(V268*$T269),V268)))</f>
        <v>0.22500000000000003</v>
      </c>
      <c r="W269" s="394"/>
      <c r="X269" s="483"/>
      <c r="Z269" s="221"/>
      <c r="AA269" s="221"/>
      <c r="AB269" s="221"/>
    </row>
    <row r="270" spans="1:28" ht="111" customHeight="1" thickBot="1" x14ac:dyDescent="0.3">
      <c r="A270" s="484" t="s">
        <v>375</v>
      </c>
      <c r="B270" s="490" t="s">
        <v>1150</v>
      </c>
      <c r="C270" s="509" t="s">
        <v>369</v>
      </c>
      <c r="D270" s="488">
        <f>+'3 PROBABIL E IMPACTO INHERENTE'!F54</f>
        <v>0.6</v>
      </c>
      <c r="E270" s="488">
        <f>+'3 PROBABIL E IMPACTO INHERENTE'!N54</f>
        <v>0.4</v>
      </c>
      <c r="F270" s="266">
        <v>1</v>
      </c>
      <c r="G270" s="212" t="s">
        <v>638</v>
      </c>
      <c r="H270" s="213" t="s">
        <v>777</v>
      </c>
      <c r="I270" s="213" t="s">
        <v>1151</v>
      </c>
      <c r="J270" s="214" t="str">
        <f t="shared" si="9"/>
        <v>Responsable del proceso Control y evaluacion Define El alcance, criterios, muestra y documentos de trabajo antes de iniciar cada auditoría o seguimiento, evitando modificaciones injustificadas durante la ejecución</v>
      </c>
      <c r="K270" s="215" t="s">
        <v>403</v>
      </c>
      <c r="L270" s="216">
        <f>IFERROR(VLOOKUP($K270,'11 FORMULAS'!$B$51:$C$53,2,0),"")</f>
        <v>0.25</v>
      </c>
      <c r="M270" s="216" t="str">
        <f>IFERROR(VLOOKUP($K270,'11 FORMULAS'!$B$51:$D$53,3,0),"")</f>
        <v>Probabilidad</v>
      </c>
      <c r="N270" s="217" t="s">
        <v>415</v>
      </c>
      <c r="O270" s="218">
        <f>IFERROR(VLOOKUP($N270,'11 FORMULAS'!$B$54:$C$55,2,0),"")</f>
        <v>0.15</v>
      </c>
      <c r="P270" s="219" t="s">
        <v>405</v>
      </c>
      <c r="Q270" s="219" t="s">
        <v>585</v>
      </c>
      <c r="R270" s="219" t="s">
        <v>407</v>
      </c>
      <c r="S270" s="219" t="s">
        <v>408</v>
      </c>
      <c r="T270" s="216">
        <f t="shared" si="10"/>
        <v>0.4</v>
      </c>
      <c r="U270" s="216">
        <f>IF($D270="","",IF($K270="",$D270,IF($M270='11 FORMULAS'!$D$51,$D270-($D270*$T270),$D270)))</f>
        <v>0.36</v>
      </c>
      <c r="V270" s="216">
        <f>IF($E270="","",IF($K270="",$E270,IF($M270='11 FORMULAS'!$D$53,$E270-($E270*$T270),$E270)))</f>
        <v>0.4</v>
      </c>
      <c r="W270" s="491">
        <f>IF(U275="","",U275)</f>
        <v>7.7759999999999996E-2</v>
      </c>
      <c r="X270" s="481">
        <f>IF(V275="","",V275)</f>
        <v>0.22500000000000003</v>
      </c>
      <c r="Z270" s="135" t="s">
        <v>531</v>
      </c>
      <c r="AA270" s="139">
        <v>0.01</v>
      </c>
      <c r="AB270" s="138">
        <v>0.2</v>
      </c>
    </row>
    <row r="271" spans="1:28" ht="124.9" customHeight="1" thickBot="1" x14ac:dyDescent="0.3">
      <c r="A271" s="463"/>
      <c r="B271" s="409"/>
      <c r="C271" s="493"/>
      <c r="D271" s="409"/>
      <c r="E271" s="409"/>
      <c r="F271" s="266">
        <v>2</v>
      </c>
      <c r="G271" s="212" t="s">
        <v>638</v>
      </c>
      <c r="H271" s="215" t="s">
        <v>1117</v>
      </c>
      <c r="I271" s="215" t="s">
        <v>1118</v>
      </c>
      <c r="J271" s="214" t="str">
        <f t="shared" si="9"/>
        <v>Responsable del proceso Control y evaluacion Deja Soporte documental de cada hallazgo, observación o situación identificada, anexando evidencia suficiente que respalde lo reportado en el informe</v>
      </c>
      <c r="K271" s="215" t="s">
        <v>403</v>
      </c>
      <c r="L271" s="216">
        <f>IFERROR(VLOOKUP($K271,'11 FORMULAS'!$B$51:$C$53,2,0),"")</f>
        <v>0.25</v>
      </c>
      <c r="M271" s="216" t="str">
        <f>IFERROR(VLOOKUP($K271,'11 FORMULAS'!$B$51:$D$53,3,0),"")</f>
        <v>Probabilidad</v>
      </c>
      <c r="N271" s="217" t="s">
        <v>415</v>
      </c>
      <c r="O271" s="218">
        <f>IFERROR(VLOOKUP($N271,'11 FORMULAS'!$B$54:$C$55,2,0),"")</f>
        <v>0.15</v>
      </c>
      <c r="P271" s="219" t="s">
        <v>405</v>
      </c>
      <c r="Q271" s="219" t="s">
        <v>585</v>
      </c>
      <c r="R271" s="219" t="s">
        <v>407</v>
      </c>
      <c r="S271" s="219" t="s">
        <v>408</v>
      </c>
      <c r="T271" s="216">
        <f t="shared" si="10"/>
        <v>0.4</v>
      </c>
      <c r="U271" s="216">
        <f>IF(U270="","",IF($K271="",U270,IF($M271='11 FORMULAS'!$D$51,U270-(U270*$T271),U270)))</f>
        <v>0.216</v>
      </c>
      <c r="V271" s="216">
        <f>IF(V270="","",IF($K271="",V270,IF($M271='11 FORMULAS'!$D$53,V270-(V270*$T271),V270)))</f>
        <v>0.4</v>
      </c>
      <c r="W271" s="409"/>
      <c r="X271" s="482"/>
      <c r="Z271" s="142" t="s">
        <v>537</v>
      </c>
      <c r="AA271" s="139">
        <v>0.21</v>
      </c>
      <c r="AB271" s="138">
        <v>0.4</v>
      </c>
    </row>
    <row r="272" spans="1:28" ht="128.65" customHeight="1" thickBot="1" x14ac:dyDescent="0.3">
      <c r="A272" s="463"/>
      <c r="B272" s="409"/>
      <c r="C272" s="493"/>
      <c r="D272" s="409"/>
      <c r="E272" s="409"/>
      <c r="F272" s="266">
        <v>3</v>
      </c>
      <c r="G272" s="212" t="s">
        <v>638</v>
      </c>
      <c r="H272" s="215" t="s">
        <v>599</v>
      </c>
      <c r="I272" s="215" t="s">
        <v>1152</v>
      </c>
      <c r="J272" s="214" t="str">
        <f t="shared" si="9"/>
        <v xml:space="preserve">Responsable del proceso Control y evaluacion Revisa Los informes antes de su emisión, verificando que los hallazgos identificados en los documentos de trabajo estén incluidos o justificados </v>
      </c>
      <c r="K272" s="215" t="s">
        <v>403</v>
      </c>
      <c r="L272" s="216">
        <f>IFERROR(VLOOKUP($K272,'11 FORMULAS'!$B$51:$C$53,2,0),"")</f>
        <v>0.25</v>
      </c>
      <c r="M272" s="216" t="str">
        <f>IFERROR(VLOOKUP($K272,'11 FORMULAS'!$B$51:$D$53,3,0),"")</f>
        <v>Probabilidad</v>
      </c>
      <c r="N272" s="217" t="s">
        <v>415</v>
      </c>
      <c r="O272" s="218">
        <f>IFERROR(VLOOKUP($N272,'11 FORMULAS'!$B$54:$C$55,2,0),"")</f>
        <v>0.15</v>
      </c>
      <c r="P272" s="219" t="s">
        <v>405</v>
      </c>
      <c r="Q272" s="219" t="s">
        <v>585</v>
      </c>
      <c r="R272" s="219" t="s">
        <v>407</v>
      </c>
      <c r="S272" s="219" t="s">
        <v>408</v>
      </c>
      <c r="T272" s="216">
        <f t="shared" si="10"/>
        <v>0.4</v>
      </c>
      <c r="U272" s="216">
        <f>IF(U271="","",IF($K272="",U271,IF($M272='11 FORMULAS'!$D$51,U271-(U271*$T272),U271)))</f>
        <v>0.12959999999999999</v>
      </c>
      <c r="V272" s="216">
        <f>IF(V271="","",IF($K272="",V271,IF($M272='11 FORMULAS'!$D$53,V271-(V271*$T272),V271)))</f>
        <v>0.4</v>
      </c>
      <c r="W272" s="409"/>
      <c r="X272" s="482"/>
      <c r="Z272" s="145" t="s">
        <v>543</v>
      </c>
      <c r="AA272" s="139">
        <v>0.41</v>
      </c>
      <c r="AB272" s="138">
        <v>0.6</v>
      </c>
    </row>
    <row r="273" spans="1:28" ht="193.15" customHeight="1" thickBot="1" x14ac:dyDescent="0.3">
      <c r="A273" s="463"/>
      <c r="B273" s="409"/>
      <c r="C273" s="493"/>
      <c r="D273" s="409"/>
      <c r="E273" s="409"/>
      <c r="F273" s="266">
        <v>4</v>
      </c>
      <c r="G273" s="223" t="s">
        <v>1153</v>
      </c>
      <c r="H273" s="215" t="s">
        <v>959</v>
      </c>
      <c r="I273" s="215" t="s">
        <v>1154</v>
      </c>
      <c r="J273" s="214" t="str">
        <f t="shared" si="9"/>
        <v>Responsable del Proceso  Control y Evaluación / Alta Diirección Suspende Temporalmente una auditoría, cuando se identifique presión, interferencia o conflicto de interés; documenta la situación, reasigna la revisión si aplica y escala el caso a la instancia competente para definir las medidas correspondientes</v>
      </c>
      <c r="K273" s="215" t="s">
        <v>425</v>
      </c>
      <c r="L273" s="216">
        <f>IFERROR(VLOOKUP($K273,'11 FORMULAS'!$B$51:$C$53,2,0),"")</f>
        <v>0.1</v>
      </c>
      <c r="M273" s="216" t="str">
        <f>IFERROR(VLOOKUP($K273,'11 FORMULAS'!$B$51:$D$53,3,0),"")</f>
        <v>Impacto</v>
      </c>
      <c r="N273" s="217" t="s">
        <v>415</v>
      </c>
      <c r="O273" s="218">
        <f>IFERROR(VLOOKUP($N273,'11 FORMULAS'!$B$54:$C$55,2,0),"")</f>
        <v>0.15</v>
      </c>
      <c r="P273" s="219" t="s">
        <v>405</v>
      </c>
      <c r="Q273" s="219" t="s">
        <v>585</v>
      </c>
      <c r="R273" s="219" t="s">
        <v>407</v>
      </c>
      <c r="S273" s="219" t="s">
        <v>408</v>
      </c>
      <c r="T273" s="216">
        <f t="shared" si="10"/>
        <v>0.25</v>
      </c>
      <c r="U273" s="216">
        <f>IF(U272="","",IF($K273="",U272,IF($M273='11 FORMULAS'!$D$51,U272-(U272*$T273),U272)))</f>
        <v>0.12959999999999999</v>
      </c>
      <c r="V273" s="216">
        <f>IF(V272="","",IF($K273="",V272,IF($M273='11 FORMULAS'!$D$53,V272-(V272*$T273),V272)))</f>
        <v>0.30000000000000004</v>
      </c>
      <c r="W273" s="409"/>
      <c r="X273" s="482"/>
      <c r="Z273" s="146" t="s">
        <v>546</v>
      </c>
      <c r="AA273" s="139">
        <v>0.61</v>
      </c>
      <c r="AB273" s="138">
        <v>0.8</v>
      </c>
    </row>
    <row r="274" spans="1:28" ht="187.9" customHeight="1" thickBot="1" x14ac:dyDescent="0.3">
      <c r="A274" s="463"/>
      <c r="B274" s="409"/>
      <c r="C274" s="493"/>
      <c r="D274" s="409"/>
      <c r="E274" s="409"/>
      <c r="F274" s="266">
        <v>5</v>
      </c>
      <c r="G274" s="220" t="s">
        <v>1119</v>
      </c>
      <c r="H274" s="215" t="s">
        <v>1120</v>
      </c>
      <c r="I274" s="215" t="s">
        <v>1155</v>
      </c>
      <c r="J274" s="214" t="str">
        <f t="shared" si="9"/>
        <v>Líderes de procesos auditados Presenta Aclaraciones o contradicciones frente a hallazgos únicamente con soportes documentales, dentro del término definido, sin modificar papeles de trabajo ni evidencias originales pero dejando evidencia de la justificación del proceso auditado</v>
      </c>
      <c r="K274" s="215" t="s">
        <v>403</v>
      </c>
      <c r="L274" s="216">
        <f>IFERROR(VLOOKUP($K274,'11 FORMULAS'!$B$51:$C$53,2,0),"")</f>
        <v>0.25</v>
      </c>
      <c r="M274" s="216" t="str">
        <f>IFERROR(VLOOKUP($K274,'11 FORMULAS'!$B$51:$D$53,3,0),"")</f>
        <v>Probabilidad</v>
      </c>
      <c r="N274" s="217" t="s">
        <v>415</v>
      </c>
      <c r="O274" s="218">
        <f>IFERROR(VLOOKUP($N274,'11 FORMULAS'!$B$54:$C$55,2,0),"")</f>
        <v>0.15</v>
      </c>
      <c r="P274" s="219" t="s">
        <v>405</v>
      </c>
      <c r="Q274" s="219" t="s">
        <v>585</v>
      </c>
      <c r="R274" s="219" t="s">
        <v>407</v>
      </c>
      <c r="S274" s="219" t="s">
        <v>408</v>
      </c>
      <c r="T274" s="216">
        <f t="shared" si="10"/>
        <v>0.4</v>
      </c>
      <c r="U274" s="216">
        <f>IF(U273="","",IF($K274="",U273,IF($M274='11 FORMULAS'!$D$51,U273-(U273*$T274),U273)))</f>
        <v>7.7759999999999996E-2</v>
      </c>
      <c r="V274" s="216">
        <f>IF(V273="","",IF($K274="",V273,IF($M274='11 FORMULAS'!$D$53,V273-(V273*$T274),V273)))</f>
        <v>0.30000000000000004</v>
      </c>
      <c r="W274" s="409"/>
      <c r="X274" s="482"/>
      <c r="Z274" s="147" t="s">
        <v>549</v>
      </c>
      <c r="AA274" s="139">
        <v>0.81</v>
      </c>
      <c r="AB274" s="138">
        <v>1</v>
      </c>
    </row>
    <row r="275" spans="1:28" ht="124.9" customHeight="1" thickBot="1" x14ac:dyDescent="0.3">
      <c r="A275" s="485"/>
      <c r="B275" s="489"/>
      <c r="C275" s="499"/>
      <c r="D275" s="489"/>
      <c r="E275" s="489"/>
      <c r="F275" s="222">
        <v>6</v>
      </c>
      <c r="G275" s="223" t="s">
        <v>1122</v>
      </c>
      <c r="H275" s="224" t="s">
        <v>870</v>
      </c>
      <c r="I275" s="224" t="s">
        <v>1121</v>
      </c>
      <c r="J275" s="214" t="str">
        <f t="shared" si="9"/>
        <v>Control Interno / Comité Institucional de Coordinación de Control Interno Hace Seguimiento a los hallazgos reportados, verificando que no sean eliminados, modificados o cerrados sin justificación técnica y evidencia suficiente</v>
      </c>
      <c r="K275" s="215" t="s">
        <v>425</v>
      </c>
      <c r="L275" s="216">
        <f>IFERROR(VLOOKUP($K275,'11 FORMULAS'!$B$51:$C$53,2,0),"")</f>
        <v>0.1</v>
      </c>
      <c r="M275" s="216" t="str">
        <f>IFERROR(VLOOKUP($K275,'11 FORMULAS'!$B$51:$D$53,3,0),"")</f>
        <v>Impacto</v>
      </c>
      <c r="N275" s="217" t="s">
        <v>415</v>
      </c>
      <c r="O275" s="218">
        <f>IFERROR(VLOOKUP($N275,'11 FORMULAS'!$B$54:$C$55,2,0),"")</f>
        <v>0.15</v>
      </c>
      <c r="P275" s="219" t="s">
        <v>405</v>
      </c>
      <c r="Q275" s="219" t="s">
        <v>585</v>
      </c>
      <c r="R275" s="219" t="s">
        <v>407</v>
      </c>
      <c r="S275" s="219" t="s">
        <v>408</v>
      </c>
      <c r="T275" s="216">
        <f>IF(OR($L275="",$O275=""),"",IFERROR($L275+$O275,""))</f>
        <v>0.25</v>
      </c>
      <c r="U275" s="216">
        <f>IF(U274="","",IF($K275="",U274,IF($M275='11 FORMULAS'!$D$51,U274-(U274*$T275),U274)))</f>
        <v>7.7759999999999996E-2</v>
      </c>
      <c r="V275" s="216">
        <f>IF(V274="","",IF($K275="",V274,IF($M275='11 FORMULAS'!$D$53,V274-(V274*$T275),V274)))</f>
        <v>0.22500000000000003</v>
      </c>
      <c r="W275" s="394"/>
      <c r="X275" s="483"/>
      <c r="Z275" s="221"/>
      <c r="AA275" s="221"/>
      <c r="AB275" s="221"/>
    </row>
    <row r="276" spans="1:28" ht="111" customHeight="1" thickBot="1" x14ac:dyDescent="0.3">
      <c r="A276" s="484" t="s">
        <v>380</v>
      </c>
      <c r="B276" s="490" t="s">
        <v>384</v>
      </c>
      <c r="C276" s="509" t="s">
        <v>369</v>
      </c>
      <c r="D276" s="488">
        <f>+'3 PROBABIL E IMPACTO INHERENTE'!F55</f>
        <v>0.6</v>
      </c>
      <c r="E276" s="488">
        <f>+'3 PROBABIL E IMPACTO INHERENTE'!N55</f>
        <v>0.4</v>
      </c>
      <c r="F276" s="266">
        <v>1</v>
      </c>
      <c r="G276" s="212" t="s">
        <v>638</v>
      </c>
      <c r="H276" s="213" t="s">
        <v>1123</v>
      </c>
      <c r="I276" s="213" t="s">
        <v>1124</v>
      </c>
      <c r="J276" s="214" t="str">
        <f t="shared" si="9"/>
        <v>Responsable del proceso Control y evaluacion Prioriza En el Plan Anual de Auditoría los procesos, contratos, proyectos o actividades con mayor exposición a riesgos fiscales o manejo de recursos públicos.</v>
      </c>
      <c r="K276" s="215" t="s">
        <v>403</v>
      </c>
      <c r="L276" s="216">
        <f>IFERROR(VLOOKUP($K276,'11 FORMULAS'!$B$51:$C$53,2,0),"")</f>
        <v>0.25</v>
      </c>
      <c r="M276" s="216" t="str">
        <f>IFERROR(VLOOKUP($K276,'11 FORMULAS'!$B$51:$D$53,3,0),"")</f>
        <v>Probabilidad</v>
      </c>
      <c r="N276" s="217" t="s">
        <v>415</v>
      </c>
      <c r="O276" s="218">
        <f>IFERROR(VLOOKUP($N276,'11 FORMULAS'!$B$54:$C$55,2,0),"")</f>
        <v>0.15</v>
      </c>
      <c r="P276" s="219" t="s">
        <v>405</v>
      </c>
      <c r="Q276" s="219" t="s">
        <v>585</v>
      </c>
      <c r="R276" s="219" t="s">
        <v>407</v>
      </c>
      <c r="S276" s="219" t="s">
        <v>408</v>
      </c>
      <c r="T276" s="216">
        <f t="shared" si="10"/>
        <v>0.4</v>
      </c>
      <c r="U276" s="216">
        <f>IF($D276="","",IF($K276="",$D276,IF($M276='11 FORMULAS'!$D$51,$D276-($D276*$T276),$D276)))</f>
        <v>0.36</v>
      </c>
      <c r="V276" s="216">
        <f>IF($E276="","",IF($K276="",$E276,IF($M276='11 FORMULAS'!$D$53,$E276-($E276*$T276),$E276)))</f>
        <v>0.4</v>
      </c>
      <c r="W276" s="491">
        <f>IF(U281="","",U281)</f>
        <v>7.7759999999999996E-2</v>
      </c>
      <c r="X276" s="481">
        <f>IF(V281="","",V281)</f>
        <v>0.22500000000000003</v>
      </c>
      <c r="Z276" s="135" t="s">
        <v>531</v>
      </c>
      <c r="AA276" s="139">
        <v>0.01</v>
      </c>
      <c r="AB276" s="138">
        <v>0.2</v>
      </c>
    </row>
    <row r="277" spans="1:28" ht="118.9" customHeight="1" thickBot="1" x14ac:dyDescent="0.3">
      <c r="A277" s="463"/>
      <c r="B277" s="409"/>
      <c r="C277" s="493"/>
      <c r="D277" s="409"/>
      <c r="E277" s="409"/>
      <c r="F277" s="266">
        <v>2</v>
      </c>
      <c r="G277" s="212" t="s">
        <v>638</v>
      </c>
      <c r="H277" s="215" t="s">
        <v>1158</v>
      </c>
      <c r="I277" s="215" t="s">
        <v>1159</v>
      </c>
      <c r="J277" s="214" t="str">
        <f t="shared" si="9"/>
        <v>Responsable del proceso Control y evaluacion Incluiye En las auditorías, la revisión de soportes financieros, ejecución presupuestal, pagos, contratos, productos entregados y relación del gasto con el objeto aprobado.</v>
      </c>
      <c r="K277" s="215" t="s">
        <v>403</v>
      </c>
      <c r="L277" s="216">
        <f>IFERROR(VLOOKUP($K277,'11 FORMULAS'!$B$51:$C$53,2,0),"")</f>
        <v>0.25</v>
      </c>
      <c r="M277" s="216" t="str">
        <f>IFERROR(VLOOKUP($K277,'11 FORMULAS'!$B$51:$D$53,3,0),"")</f>
        <v>Probabilidad</v>
      </c>
      <c r="N277" s="217" t="s">
        <v>415</v>
      </c>
      <c r="O277" s="218">
        <f>IFERROR(VLOOKUP($N277,'11 FORMULAS'!$B$54:$C$55,2,0),"")</f>
        <v>0.15</v>
      </c>
      <c r="P277" s="219" t="s">
        <v>405</v>
      </c>
      <c r="Q277" s="219" t="s">
        <v>585</v>
      </c>
      <c r="R277" s="219" t="s">
        <v>407</v>
      </c>
      <c r="S277" s="219" t="s">
        <v>408</v>
      </c>
      <c r="T277" s="216">
        <f t="shared" si="10"/>
        <v>0.4</v>
      </c>
      <c r="U277" s="216">
        <f>IF(U276="","",IF($K277="",U276,IF($M277='11 FORMULAS'!$D$51,U276-(U276*$T277),U276)))</f>
        <v>0.216</v>
      </c>
      <c r="V277" s="216">
        <f>IF(V276="","",IF($K277="",V276,IF($M277='11 FORMULAS'!$D$53,V276-(V276*$T277),V276)))</f>
        <v>0.4</v>
      </c>
      <c r="W277" s="409"/>
      <c r="X277" s="482"/>
      <c r="Z277" s="142" t="s">
        <v>537</v>
      </c>
      <c r="AA277" s="139">
        <v>0.21</v>
      </c>
      <c r="AB277" s="138">
        <v>0.4</v>
      </c>
    </row>
    <row r="278" spans="1:28" ht="135.6" customHeight="1" thickBot="1" x14ac:dyDescent="0.3">
      <c r="A278" s="463"/>
      <c r="B278" s="409"/>
      <c r="C278" s="493"/>
      <c r="D278" s="409"/>
      <c r="E278" s="409"/>
      <c r="F278" s="266">
        <v>3</v>
      </c>
      <c r="G278" s="220" t="s">
        <v>785</v>
      </c>
      <c r="H278" s="215" t="s">
        <v>889</v>
      </c>
      <c r="I278" s="215" t="s">
        <v>1160</v>
      </c>
      <c r="J278" s="214" t="str">
        <f t="shared" si="9"/>
        <v>Area financiera Entrega A Control Interno reportes periódicos de ejecución presupuestal, pagos, compromisos, obligaciones y saldos pendientes para facilitar el seguimiento y/o auditoría</v>
      </c>
      <c r="K278" s="215" t="s">
        <v>403</v>
      </c>
      <c r="L278" s="216">
        <f>IFERROR(VLOOKUP($K278,'11 FORMULAS'!$B$51:$C$53,2,0),"")</f>
        <v>0.25</v>
      </c>
      <c r="M278" s="216" t="str">
        <f>IFERROR(VLOOKUP($K278,'11 FORMULAS'!$B$51:$D$53,3,0),"")</f>
        <v>Probabilidad</v>
      </c>
      <c r="N278" s="217" t="s">
        <v>415</v>
      </c>
      <c r="O278" s="218">
        <f>IFERROR(VLOOKUP($N278,'11 FORMULAS'!$B$54:$C$55,2,0),"")</f>
        <v>0.15</v>
      </c>
      <c r="P278" s="219" t="s">
        <v>405</v>
      </c>
      <c r="Q278" s="219" t="s">
        <v>585</v>
      </c>
      <c r="R278" s="219" t="s">
        <v>407</v>
      </c>
      <c r="S278" s="219" t="s">
        <v>408</v>
      </c>
      <c r="T278" s="216">
        <f t="shared" si="10"/>
        <v>0.4</v>
      </c>
      <c r="U278" s="216">
        <f>IF(U277="","",IF($K278="",U277,IF($M278='11 FORMULAS'!$D$51,U277-(U277*$T278),U277)))</f>
        <v>0.12959999999999999</v>
      </c>
      <c r="V278" s="216">
        <f>IF(V277="","",IF($K278="",V277,IF($M278='11 FORMULAS'!$D$53,V277-(V277*$T278),V277)))</f>
        <v>0.4</v>
      </c>
      <c r="W278" s="409"/>
      <c r="X278" s="482"/>
      <c r="Z278" s="145" t="s">
        <v>543</v>
      </c>
      <c r="AA278" s="139">
        <v>0.41</v>
      </c>
      <c r="AB278" s="138">
        <v>0.6</v>
      </c>
    </row>
    <row r="279" spans="1:28" ht="148.15" customHeight="1" thickBot="1" x14ac:dyDescent="0.3">
      <c r="A279" s="463"/>
      <c r="B279" s="409"/>
      <c r="C279" s="493"/>
      <c r="D279" s="409"/>
      <c r="E279" s="409"/>
      <c r="F279" s="266">
        <v>4</v>
      </c>
      <c r="G279" s="212" t="s">
        <v>638</v>
      </c>
      <c r="H279" s="215" t="s">
        <v>1093</v>
      </c>
      <c r="I279" s="215" t="s">
        <v>1161</v>
      </c>
      <c r="J279" s="214" t="str">
        <f t="shared" si="9"/>
        <v>Responsable del proceso Control y evaluacion Reporta Oportunamente  a través de sus informes, avances físicos, soportes de cumplimiento, novedades e incumplimientos relacionados con la ejecución de recursos</v>
      </c>
      <c r="K279" s="215" t="s">
        <v>403</v>
      </c>
      <c r="L279" s="216">
        <f>IFERROR(VLOOKUP($K279,'11 FORMULAS'!$B$51:$C$53,2,0),"")</f>
        <v>0.25</v>
      </c>
      <c r="M279" s="216" t="str">
        <f>IFERROR(VLOOKUP($K279,'11 FORMULAS'!$B$51:$D$53,3,0),"")</f>
        <v>Probabilidad</v>
      </c>
      <c r="N279" s="217" t="s">
        <v>415</v>
      </c>
      <c r="O279" s="218">
        <f>IFERROR(VLOOKUP($N279,'11 FORMULAS'!$B$54:$C$55,2,0),"")</f>
        <v>0.15</v>
      </c>
      <c r="P279" s="219" t="s">
        <v>405</v>
      </c>
      <c r="Q279" s="219" t="s">
        <v>585</v>
      </c>
      <c r="R279" s="219" t="s">
        <v>407</v>
      </c>
      <c r="S279" s="219" t="s">
        <v>408</v>
      </c>
      <c r="T279" s="216">
        <f t="shared" si="10"/>
        <v>0.4</v>
      </c>
      <c r="U279" s="216">
        <f>IF(U278="","",IF($K279="",U278,IF($M279='11 FORMULAS'!$D$51,U278-(U278*$T279),U278)))</f>
        <v>7.7759999999999996E-2</v>
      </c>
      <c r="V279" s="216">
        <f>IF(V278="","",IF($K279="",V278,IF($M279='11 FORMULAS'!$D$53,V278-(V278*$T279),V278)))</f>
        <v>0.4</v>
      </c>
      <c r="W279" s="409"/>
      <c r="X279" s="482"/>
      <c r="Z279" s="146" t="s">
        <v>546</v>
      </c>
      <c r="AA279" s="139">
        <v>0.61</v>
      </c>
      <c r="AB279" s="138">
        <v>0.8</v>
      </c>
    </row>
    <row r="280" spans="1:28" ht="141" customHeight="1" thickBot="1" x14ac:dyDescent="0.3">
      <c r="A280" s="463"/>
      <c r="B280" s="409"/>
      <c r="C280" s="493"/>
      <c r="D280" s="409"/>
      <c r="E280" s="409"/>
      <c r="F280" s="266">
        <v>5</v>
      </c>
      <c r="G280" s="220" t="s">
        <v>1119</v>
      </c>
      <c r="H280" s="215" t="s">
        <v>870</v>
      </c>
      <c r="I280" s="215" t="s">
        <v>1162</v>
      </c>
      <c r="J280" s="214" t="str">
        <f t="shared" si="9"/>
        <v xml:space="preserve">Líderes de procesos auditados Hace Ajustes o correcciones a los incumplimientos derivados de la auditoría o seguimiento por parte del área de control interno </v>
      </c>
      <c r="K280" s="215" t="s">
        <v>425</v>
      </c>
      <c r="L280" s="216">
        <f>IFERROR(VLOOKUP($K280,'11 FORMULAS'!$B$51:$C$53,2,0),"")</f>
        <v>0.1</v>
      </c>
      <c r="M280" s="216" t="str">
        <f>IFERROR(VLOOKUP($K280,'11 FORMULAS'!$B$51:$D$53,3,0),"")</f>
        <v>Impacto</v>
      </c>
      <c r="N280" s="217" t="s">
        <v>415</v>
      </c>
      <c r="O280" s="218">
        <f>IFERROR(VLOOKUP($N280,'11 FORMULAS'!$B$54:$C$55,2,0),"")</f>
        <v>0.15</v>
      </c>
      <c r="P280" s="219" t="s">
        <v>405</v>
      </c>
      <c r="Q280" s="219" t="s">
        <v>585</v>
      </c>
      <c r="R280" s="219" t="s">
        <v>407</v>
      </c>
      <c r="S280" s="219" t="s">
        <v>408</v>
      </c>
      <c r="T280" s="216">
        <f t="shared" si="10"/>
        <v>0.25</v>
      </c>
      <c r="U280" s="216">
        <f>IF(U279="","",IF($K280="",U279,IF($M280='11 FORMULAS'!$D$51,U279-(U279*$T280),U279)))</f>
        <v>7.7759999999999996E-2</v>
      </c>
      <c r="V280" s="216">
        <f>IF(V279="","",IF($K280="",V279,IF($M280='11 FORMULAS'!$D$53,V279-(V279*$T280),V279)))</f>
        <v>0.30000000000000004</v>
      </c>
      <c r="W280" s="409"/>
      <c r="X280" s="482"/>
      <c r="Z280" s="147" t="s">
        <v>549</v>
      </c>
      <c r="AA280" s="139">
        <v>0.81</v>
      </c>
      <c r="AB280" s="138">
        <v>1</v>
      </c>
    </row>
    <row r="281" spans="1:28" ht="100.9" customHeight="1" thickBot="1" x14ac:dyDescent="0.3">
      <c r="A281" s="485"/>
      <c r="B281" s="489"/>
      <c r="C281" s="499"/>
      <c r="D281" s="489"/>
      <c r="E281" s="489"/>
      <c r="F281" s="222">
        <v>6</v>
      </c>
      <c r="G281" s="223" t="s">
        <v>1127</v>
      </c>
      <c r="H281" s="224" t="s">
        <v>1125</v>
      </c>
      <c r="I281" s="224" t="s">
        <v>1126</v>
      </c>
      <c r="J281" s="214" t="str">
        <f t="shared" si="9"/>
        <v>Control Interno / Alta Dirección Escala A la Alta Dirección los hallazgos fiscales, desviaciones o incumplimientos que no sean corregidos oportunamente por las áreas responsables.</v>
      </c>
      <c r="K281" s="215" t="s">
        <v>425</v>
      </c>
      <c r="L281" s="216">
        <f>IFERROR(VLOOKUP($K281,'11 FORMULAS'!$B$51:$C$53,2,0),"")</f>
        <v>0.1</v>
      </c>
      <c r="M281" s="216" t="str">
        <f>IFERROR(VLOOKUP($K281,'11 FORMULAS'!$B$51:$D$53,3,0),"")</f>
        <v>Impacto</v>
      </c>
      <c r="N281" s="217" t="s">
        <v>415</v>
      </c>
      <c r="O281" s="218">
        <f>IFERROR(VLOOKUP($N281,'11 FORMULAS'!$B$54:$C$55,2,0),"")</f>
        <v>0.15</v>
      </c>
      <c r="P281" s="219" t="s">
        <v>405</v>
      </c>
      <c r="Q281" s="219" t="s">
        <v>585</v>
      </c>
      <c r="R281" s="219" t="s">
        <v>407</v>
      </c>
      <c r="S281" s="219" t="s">
        <v>408</v>
      </c>
      <c r="T281" s="216">
        <f t="shared" si="10"/>
        <v>0.25</v>
      </c>
      <c r="U281" s="216">
        <f>IF(U280="","",IF($K281="",U280,IF($M281='11 FORMULAS'!$D$51,U280-(U280*$T281),U280)))</f>
        <v>7.7759999999999996E-2</v>
      </c>
      <c r="V281" s="216">
        <f>IF(V280="","",IF($K281="",V280,IF($M281='11 FORMULAS'!$D$53,V280-(V280*$T281),V280)))</f>
        <v>0.22500000000000003</v>
      </c>
      <c r="W281" s="394"/>
      <c r="X281" s="483"/>
      <c r="Z281" s="221"/>
      <c r="AA281" s="221"/>
      <c r="AB281" s="221"/>
    </row>
  </sheetData>
  <autoFilter ref="A11:Y281" xr:uid="{00000000-0009-0000-0000-000005000000}"/>
  <mergeCells count="342">
    <mergeCell ref="X6:AC6"/>
    <mergeCell ref="X5:AC5"/>
    <mergeCell ref="B6:V6"/>
    <mergeCell ref="B5:V5"/>
    <mergeCell ref="Y3:AC3"/>
    <mergeCell ref="Y1:AC1"/>
    <mergeCell ref="Y2:AC2"/>
    <mergeCell ref="C1:X3"/>
    <mergeCell ref="A1:B3"/>
    <mergeCell ref="Z4:AB4"/>
    <mergeCell ref="D4:E4"/>
    <mergeCell ref="A258:A263"/>
    <mergeCell ref="A252:A257"/>
    <mergeCell ref="A276:A281"/>
    <mergeCell ref="C276:C281"/>
    <mergeCell ref="A18:A23"/>
    <mergeCell ref="B276:B281"/>
    <mergeCell ref="A270:A275"/>
    <mergeCell ref="A264:A269"/>
    <mergeCell ref="C270:C275"/>
    <mergeCell ref="C264:C269"/>
    <mergeCell ref="A114:A119"/>
    <mergeCell ref="A204:A209"/>
    <mergeCell ref="A132:A137"/>
    <mergeCell ref="A150:A155"/>
    <mergeCell ref="B114:B119"/>
    <mergeCell ref="B270:B275"/>
    <mergeCell ref="C204:C209"/>
    <mergeCell ref="B198:B203"/>
    <mergeCell ref="C36:C41"/>
    <mergeCell ref="B36:B41"/>
    <mergeCell ref="A72:A77"/>
    <mergeCell ref="A30:A35"/>
    <mergeCell ref="B54:B59"/>
    <mergeCell ref="A54:A59"/>
    <mergeCell ref="A228:A233"/>
    <mergeCell ref="C228:C233"/>
    <mergeCell ref="A102:A107"/>
    <mergeCell ref="E66:E71"/>
    <mergeCell ref="B78:B83"/>
    <mergeCell ref="D78:D83"/>
    <mergeCell ref="D48:D53"/>
    <mergeCell ref="B10:B11"/>
    <mergeCell ref="C18:C23"/>
    <mergeCell ref="A78:A83"/>
    <mergeCell ref="E18:E23"/>
    <mergeCell ref="E54:E59"/>
    <mergeCell ref="D54:D59"/>
    <mergeCell ref="D36:D41"/>
    <mergeCell ref="E36:E41"/>
    <mergeCell ref="E30:E35"/>
    <mergeCell ref="B18:B23"/>
    <mergeCell ref="A60:A65"/>
    <mergeCell ref="C60:C65"/>
    <mergeCell ref="A48:A53"/>
    <mergeCell ref="B48:B53"/>
    <mergeCell ref="E264:E269"/>
    <mergeCell ref="B252:B257"/>
    <mergeCell ref="D132:D137"/>
    <mergeCell ref="D198:D203"/>
    <mergeCell ref="C180:C185"/>
    <mergeCell ref="E180:E185"/>
    <mergeCell ref="B150:B155"/>
    <mergeCell ref="D150:D155"/>
    <mergeCell ref="D156:D161"/>
    <mergeCell ref="D228:D233"/>
    <mergeCell ref="E228:E233"/>
    <mergeCell ref="W240:W245"/>
    <mergeCell ref="W18:W23"/>
    <mergeCell ref="E222:E227"/>
    <mergeCell ref="A42:A47"/>
    <mergeCell ref="C42:C47"/>
    <mergeCell ref="D204:D209"/>
    <mergeCell ref="X270:X275"/>
    <mergeCell ref="X36:X41"/>
    <mergeCell ref="B126:B131"/>
    <mergeCell ref="B228:B233"/>
    <mergeCell ref="C156:C161"/>
    <mergeCell ref="E156:E161"/>
    <mergeCell ref="D246:D251"/>
    <mergeCell ref="X132:X137"/>
    <mergeCell ref="W114:W119"/>
    <mergeCell ref="X150:X155"/>
    <mergeCell ref="X240:X245"/>
    <mergeCell ref="X156:X161"/>
    <mergeCell ref="X174:X179"/>
    <mergeCell ref="X84:X89"/>
    <mergeCell ref="D114:D119"/>
    <mergeCell ref="C108:C113"/>
    <mergeCell ref="C150:C155"/>
    <mergeCell ref="W198:W203"/>
    <mergeCell ref="B90:B95"/>
    <mergeCell ref="C90:C95"/>
    <mergeCell ref="C126:C131"/>
    <mergeCell ref="D72:D77"/>
    <mergeCell ref="W30:W35"/>
    <mergeCell ref="W252:W257"/>
    <mergeCell ref="W108:W113"/>
    <mergeCell ref="E132:E137"/>
    <mergeCell ref="A168:A173"/>
    <mergeCell ref="A234:A239"/>
    <mergeCell ref="A138:A143"/>
    <mergeCell ref="A198:A203"/>
    <mergeCell ref="B216:B221"/>
    <mergeCell ref="B210:B215"/>
    <mergeCell ref="E240:E245"/>
    <mergeCell ref="C234:C239"/>
    <mergeCell ref="B246:B251"/>
    <mergeCell ref="E174:E179"/>
    <mergeCell ref="A120:A125"/>
    <mergeCell ref="C168:C173"/>
    <mergeCell ref="D216:D221"/>
    <mergeCell ref="E126:E131"/>
    <mergeCell ref="C138:C143"/>
    <mergeCell ref="D108:D113"/>
    <mergeCell ref="C216:C221"/>
    <mergeCell ref="E60:E65"/>
    <mergeCell ref="W138:W143"/>
    <mergeCell ref="W84:W89"/>
    <mergeCell ref="W96:W101"/>
    <mergeCell ref="D174:D179"/>
    <mergeCell ref="D96:D101"/>
    <mergeCell ref="W66:W71"/>
    <mergeCell ref="W180:W185"/>
    <mergeCell ref="W90:W95"/>
    <mergeCell ref="E114:E119"/>
    <mergeCell ref="C132:C137"/>
    <mergeCell ref="E72:E77"/>
    <mergeCell ref="C120:C125"/>
    <mergeCell ref="E78:E83"/>
    <mergeCell ref="B30:B35"/>
    <mergeCell ref="W150:W155"/>
    <mergeCell ref="W210:W215"/>
    <mergeCell ref="D30:D35"/>
    <mergeCell ref="A96:A101"/>
    <mergeCell ref="A180:A185"/>
    <mergeCell ref="E198:E203"/>
    <mergeCell ref="X186:X191"/>
    <mergeCell ref="C30:C35"/>
    <mergeCell ref="W78:W83"/>
    <mergeCell ref="E108:E113"/>
    <mergeCell ref="A144:A149"/>
    <mergeCell ref="C144:C149"/>
    <mergeCell ref="C66:C71"/>
    <mergeCell ref="A126:A131"/>
    <mergeCell ref="B42:B47"/>
    <mergeCell ref="B102:B107"/>
    <mergeCell ref="X108:X113"/>
    <mergeCell ref="A36:A41"/>
    <mergeCell ref="B168:B173"/>
    <mergeCell ref="B138:B143"/>
    <mergeCell ref="B144:B149"/>
    <mergeCell ref="B120:B125"/>
    <mergeCell ref="W54:W59"/>
    <mergeCell ref="X276:X281"/>
    <mergeCell ref="X102:X107"/>
    <mergeCell ref="C24:C29"/>
    <mergeCell ref="E24:E29"/>
    <mergeCell ref="C240:C245"/>
    <mergeCell ref="X204:X209"/>
    <mergeCell ref="X198:X203"/>
    <mergeCell ref="X144:X149"/>
    <mergeCell ref="A216:A221"/>
    <mergeCell ref="C210:C215"/>
    <mergeCell ref="E210:E215"/>
    <mergeCell ref="A162:A167"/>
    <mergeCell ref="A222:A227"/>
    <mergeCell ref="C222:C227"/>
    <mergeCell ref="D210:D215"/>
    <mergeCell ref="W192:W197"/>
    <mergeCell ref="D222:D227"/>
    <mergeCell ref="A210:A215"/>
    <mergeCell ref="W204:W209"/>
    <mergeCell ref="B204:B209"/>
    <mergeCell ref="D162:D167"/>
    <mergeCell ref="E144:E149"/>
    <mergeCell ref="A174:A179"/>
    <mergeCell ref="A156:A161"/>
    <mergeCell ref="X252:X257"/>
    <mergeCell ref="W126:W131"/>
    <mergeCell ref="B264:B269"/>
    <mergeCell ref="D264:D269"/>
    <mergeCell ref="C258:C263"/>
    <mergeCell ref="E258:E263"/>
    <mergeCell ref="X258:X263"/>
    <mergeCell ref="W228:W233"/>
    <mergeCell ref="B162:B167"/>
    <mergeCell ref="B234:B239"/>
    <mergeCell ref="B258:B263"/>
    <mergeCell ref="X234:X239"/>
    <mergeCell ref="B192:B197"/>
    <mergeCell ref="D192:D197"/>
    <mergeCell ref="B222:B227"/>
    <mergeCell ref="W222:W227"/>
    <mergeCell ref="W234:W239"/>
    <mergeCell ref="X162:X167"/>
    <mergeCell ref="X192:X197"/>
    <mergeCell ref="W216:W221"/>
    <mergeCell ref="E138:E143"/>
    <mergeCell ref="C174:C179"/>
    <mergeCell ref="E246:E251"/>
    <mergeCell ref="W132:W137"/>
    <mergeCell ref="X246:X251"/>
    <mergeCell ref="B240:B245"/>
    <mergeCell ref="X60:X65"/>
    <mergeCell ref="A186:A191"/>
    <mergeCell ref="W144:W149"/>
    <mergeCell ref="D66:D71"/>
    <mergeCell ref="D126:D131"/>
    <mergeCell ref="A192:A197"/>
    <mergeCell ref="W186:W191"/>
    <mergeCell ref="E186:E191"/>
    <mergeCell ref="D186:D191"/>
    <mergeCell ref="B156:B161"/>
    <mergeCell ref="B174:B179"/>
    <mergeCell ref="B60:B65"/>
    <mergeCell ref="B180:B185"/>
    <mergeCell ref="B96:B101"/>
    <mergeCell ref="C198:C203"/>
    <mergeCell ref="C114:C119"/>
    <mergeCell ref="C102:C107"/>
    <mergeCell ref="B132:B137"/>
    <mergeCell ref="C162:C167"/>
    <mergeCell ref="C186:C191"/>
    <mergeCell ref="E102:E107"/>
    <mergeCell ref="X78:X83"/>
    <mergeCell ref="X228:X233"/>
    <mergeCell ref="X114:X119"/>
    <mergeCell ref="D90:D95"/>
    <mergeCell ref="X90:X95"/>
    <mergeCell ref="D84:D89"/>
    <mergeCell ref="E120:E125"/>
    <mergeCell ref="W168:W173"/>
    <mergeCell ref="D180:D185"/>
    <mergeCell ref="W174:W179"/>
    <mergeCell ref="D168:D173"/>
    <mergeCell ref="D138:D143"/>
    <mergeCell ref="X120:X125"/>
    <mergeCell ref="X126:X131"/>
    <mergeCell ref="X138:X143"/>
    <mergeCell ref="W156:W161"/>
    <mergeCell ref="E168:E173"/>
    <mergeCell ref="E150:E155"/>
    <mergeCell ref="W120:W125"/>
    <mergeCell ref="X216:X221"/>
    <mergeCell ref="X210:X215"/>
    <mergeCell ref="X12:X17"/>
    <mergeCell ref="W270:W275"/>
    <mergeCell ref="C246:C251"/>
    <mergeCell ref="X72:X77"/>
    <mergeCell ref="W36:W41"/>
    <mergeCell ref="W264:W269"/>
    <mergeCell ref="C192:C197"/>
    <mergeCell ref="X168:X173"/>
    <mergeCell ref="X180:X185"/>
    <mergeCell ref="C252:C257"/>
    <mergeCell ref="E252:E257"/>
    <mergeCell ref="W162:W167"/>
    <mergeCell ref="D144:D149"/>
    <mergeCell ref="D258:D263"/>
    <mergeCell ref="W60:W65"/>
    <mergeCell ref="D252:D257"/>
    <mergeCell ref="X264:X269"/>
    <mergeCell ref="E162:E167"/>
    <mergeCell ref="D120:D125"/>
    <mergeCell ref="D234:D239"/>
    <mergeCell ref="E216:E221"/>
    <mergeCell ref="W102:W107"/>
    <mergeCell ref="C12:C17"/>
    <mergeCell ref="X222:X227"/>
    <mergeCell ref="W276:W281"/>
    <mergeCell ref="W258:W263"/>
    <mergeCell ref="D10:D11"/>
    <mergeCell ref="F10:F11"/>
    <mergeCell ref="E42:E47"/>
    <mergeCell ref="K10:O10"/>
    <mergeCell ref="G10:I10"/>
    <mergeCell ref="D276:D281"/>
    <mergeCell ref="U8:U10"/>
    <mergeCell ref="E204:E209"/>
    <mergeCell ref="E276:E281"/>
    <mergeCell ref="D270:D275"/>
    <mergeCell ref="V8:V10"/>
    <mergeCell ref="T8:T10"/>
    <mergeCell ref="P10:S10"/>
    <mergeCell ref="K8:S9"/>
    <mergeCell ref="G8:J9"/>
    <mergeCell ref="E270:E275"/>
    <mergeCell ref="D240:D245"/>
    <mergeCell ref="W48:W53"/>
    <mergeCell ref="W42:W47"/>
    <mergeCell ref="W24:W29"/>
    <mergeCell ref="E234:E239"/>
    <mergeCell ref="W246:W251"/>
    <mergeCell ref="B7:E7"/>
    <mergeCell ref="C48:C53"/>
    <mergeCell ref="A84:A89"/>
    <mergeCell ref="E48:E53"/>
    <mergeCell ref="C84:C89"/>
    <mergeCell ref="A10:A11"/>
    <mergeCell ref="A90:A95"/>
    <mergeCell ref="A108:A113"/>
    <mergeCell ref="A8:E9"/>
    <mergeCell ref="C54:C59"/>
    <mergeCell ref="A12:A17"/>
    <mergeCell ref="D42:D47"/>
    <mergeCell ref="D102:D107"/>
    <mergeCell ref="C78:C83"/>
    <mergeCell ref="C72:C77"/>
    <mergeCell ref="D18:D23"/>
    <mergeCell ref="B72:B77"/>
    <mergeCell ref="C96:C101"/>
    <mergeCell ref="E96:E101"/>
    <mergeCell ref="E90:E95"/>
    <mergeCell ref="E84:E89"/>
    <mergeCell ref="B84:B89"/>
    <mergeCell ref="E12:E17"/>
    <mergeCell ref="E10:E11"/>
    <mergeCell ref="Z8:AB8"/>
    <mergeCell ref="D12:D17"/>
    <mergeCell ref="X30:X35"/>
    <mergeCell ref="X42:X47"/>
    <mergeCell ref="X54:X59"/>
    <mergeCell ref="X48:X53"/>
    <mergeCell ref="A246:A251"/>
    <mergeCell ref="A240:A245"/>
    <mergeCell ref="A24:A29"/>
    <mergeCell ref="A66:A71"/>
    <mergeCell ref="B12:B17"/>
    <mergeCell ref="E192:E197"/>
    <mergeCell ref="B66:B71"/>
    <mergeCell ref="X66:X71"/>
    <mergeCell ref="D60:D65"/>
    <mergeCell ref="X96:X101"/>
    <mergeCell ref="B186:B191"/>
    <mergeCell ref="W12:W17"/>
    <mergeCell ref="B108:B113"/>
    <mergeCell ref="W72:W77"/>
    <mergeCell ref="X24:X29"/>
    <mergeCell ref="X18:X23"/>
    <mergeCell ref="B24:B29"/>
    <mergeCell ref="D24:D29"/>
  </mergeCells>
  <conditionalFormatting sqref="D12:E12 W12:X12 D18:E18 W18:X18 D24:E24 W24:X24 D30:E30 W30:X30 D36:E38 W36:X38 D42:E44 W42:X44 D48:E48 W48:X48 D54:E54 W54:X54 D60:E60 W60:X60 D66:E66 W66:X66 D72:E74 W72:X74 D78:E78 W78:X78 D84:E84 W84:X84 D90:E90 W90:X90 D96:E96 W96:X96 D102:E102 W102:X102 D108:E110 W108:X110 D114:E116 W114:X116 D120:E122 W120:X122 D126:E128 W126:X128 W192:X194">
    <cfRule type="cellIs" dxfId="406" priority="880" operator="between">
      <formula>$AA$13</formula>
      <formula>$AB$13</formula>
    </cfRule>
    <cfRule type="cellIs" dxfId="405" priority="879" operator="between">
      <formula>$AA$12</formula>
      <formula>$AB$12</formula>
    </cfRule>
    <cfRule type="cellIs" dxfId="404" priority="878" operator="between">
      <formula>$AA$11</formula>
      <formula>$AB$11</formula>
    </cfRule>
    <cfRule type="cellIs" dxfId="403" priority="877" operator="between">
      <formula>$AA$10</formula>
      <formula>$AB$10</formula>
    </cfRule>
    <cfRule type="cellIs" dxfId="402" priority="881" operator="between">
      <formula>$AA$14</formula>
      <formula>$AB$14</formula>
    </cfRule>
  </conditionalFormatting>
  <conditionalFormatting sqref="D132:E132">
    <cfRule type="cellIs" dxfId="401" priority="875" operator="between">
      <formula>$AA$14</formula>
      <formula>$AB$14</formula>
    </cfRule>
    <cfRule type="cellIs" dxfId="400" priority="874" operator="between">
      <formula>$AA$13</formula>
      <formula>$AB$13</formula>
    </cfRule>
    <cfRule type="cellIs" dxfId="399" priority="873" operator="between">
      <formula>$AA$12</formula>
      <formula>$AB$12</formula>
    </cfRule>
    <cfRule type="cellIs" dxfId="398" priority="872" operator="between">
      <formula>$AA$11</formula>
      <formula>$AB$11</formula>
    </cfRule>
    <cfRule type="cellIs" dxfId="397" priority="871" operator="between">
      <formula>$AA$10</formula>
      <formula>$AB$10</formula>
    </cfRule>
  </conditionalFormatting>
  <conditionalFormatting sqref="D138:E138">
    <cfRule type="cellIs" dxfId="396" priority="865" operator="between">
      <formula>$AA$14</formula>
      <formula>$AB$14</formula>
    </cfRule>
    <cfRule type="cellIs" dxfId="395" priority="864" operator="between">
      <formula>$AA$13</formula>
      <formula>$AB$13</formula>
    </cfRule>
    <cfRule type="cellIs" dxfId="394" priority="863" operator="between">
      <formula>$AA$12</formula>
      <formula>$AB$12</formula>
    </cfRule>
    <cfRule type="cellIs" dxfId="393" priority="862" operator="between">
      <formula>$AA$11</formula>
      <formula>$AB$11</formula>
    </cfRule>
    <cfRule type="cellIs" dxfId="392" priority="861" operator="between">
      <formula>$AA$10</formula>
      <formula>$AB$10</formula>
    </cfRule>
  </conditionalFormatting>
  <conditionalFormatting sqref="D144:E144">
    <cfRule type="cellIs" dxfId="391" priority="856" operator="between">
      <formula>$AA$10</formula>
      <formula>$AB$10</formula>
    </cfRule>
    <cfRule type="cellIs" dxfId="390" priority="857" operator="between">
      <formula>$AA$11</formula>
      <formula>$AB$11</formula>
    </cfRule>
    <cfRule type="cellIs" dxfId="389" priority="859" operator="between">
      <formula>$AA$13</formula>
      <formula>$AB$13</formula>
    </cfRule>
    <cfRule type="cellIs" dxfId="388" priority="860" operator="between">
      <formula>$AA$14</formula>
      <formula>$AB$14</formula>
    </cfRule>
    <cfRule type="cellIs" dxfId="387" priority="858" operator="between">
      <formula>$AA$12</formula>
      <formula>$AB$12</formula>
    </cfRule>
  </conditionalFormatting>
  <conditionalFormatting sqref="D150:E150">
    <cfRule type="cellIs" dxfId="386" priority="855" operator="between">
      <formula>$AA$14</formula>
      <formula>$AB$14</formula>
    </cfRule>
    <cfRule type="cellIs" dxfId="385" priority="854" operator="between">
      <formula>$AA$13</formula>
      <formula>$AB$13</formula>
    </cfRule>
    <cfRule type="cellIs" dxfId="384" priority="853" operator="between">
      <formula>$AA$12</formula>
      <formula>$AB$12</formula>
    </cfRule>
    <cfRule type="cellIs" dxfId="383" priority="852" operator="between">
      <formula>$AA$11</formula>
      <formula>$AB$11</formula>
    </cfRule>
    <cfRule type="cellIs" dxfId="382" priority="851" operator="between">
      <formula>$AA$10</formula>
      <formula>$AB$10</formula>
    </cfRule>
  </conditionalFormatting>
  <conditionalFormatting sqref="D156:E156">
    <cfRule type="cellIs" dxfId="381" priority="846" operator="between">
      <formula>$AA$10</formula>
      <formula>$AB$10</formula>
    </cfRule>
    <cfRule type="cellIs" dxfId="380" priority="849" operator="between">
      <formula>$AA$13</formula>
      <formula>$AB$13</formula>
    </cfRule>
    <cfRule type="cellIs" dxfId="379" priority="850" operator="between">
      <formula>$AA$14</formula>
      <formula>$AB$14</formula>
    </cfRule>
    <cfRule type="cellIs" dxfId="378" priority="848" operator="between">
      <formula>$AA$12</formula>
      <formula>$AB$12</formula>
    </cfRule>
    <cfRule type="cellIs" dxfId="377" priority="847" operator="between">
      <formula>$AA$11</formula>
      <formula>$AB$11</formula>
    </cfRule>
  </conditionalFormatting>
  <conditionalFormatting sqref="D162:E162">
    <cfRule type="cellIs" dxfId="376" priority="845" operator="between">
      <formula>$AA$14</formula>
      <formula>$AB$14</formula>
    </cfRule>
    <cfRule type="cellIs" dxfId="375" priority="844" operator="between">
      <formula>$AA$13</formula>
      <formula>$AB$13</formula>
    </cfRule>
    <cfRule type="cellIs" dxfId="374" priority="843" operator="between">
      <formula>$AA$12</formula>
      <formula>$AB$12</formula>
    </cfRule>
    <cfRule type="cellIs" dxfId="373" priority="841" operator="between">
      <formula>$AA$10</formula>
      <formula>$AB$10</formula>
    </cfRule>
    <cfRule type="cellIs" dxfId="372" priority="842" operator="between">
      <formula>$AA$11</formula>
      <formula>$AB$11</formula>
    </cfRule>
  </conditionalFormatting>
  <conditionalFormatting sqref="D168:E168">
    <cfRule type="cellIs" dxfId="371" priority="836" operator="between">
      <formula>$AA$10</formula>
      <formula>$AB$10</formula>
    </cfRule>
    <cfRule type="cellIs" dxfId="370" priority="838" operator="between">
      <formula>$AA$12</formula>
      <formula>$AB$12</formula>
    </cfRule>
    <cfRule type="cellIs" dxfId="369" priority="839" operator="between">
      <formula>$AA$13</formula>
      <formula>$AB$13</formula>
    </cfRule>
    <cfRule type="cellIs" dxfId="368" priority="840" operator="between">
      <formula>$AA$14</formula>
      <formula>$AB$14</formula>
    </cfRule>
    <cfRule type="cellIs" dxfId="367" priority="837" operator="between">
      <formula>$AA$11</formula>
      <formula>$AB$11</formula>
    </cfRule>
  </conditionalFormatting>
  <conditionalFormatting sqref="D174:E174">
    <cfRule type="cellIs" dxfId="366" priority="833" operator="between">
      <formula>$AA$12</formula>
      <formula>$AB$12</formula>
    </cfRule>
    <cfRule type="cellIs" dxfId="365" priority="832" operator="between">
      <formula>$AA$11</formula>
      <formula>$AB$11</formula>
    </cfRule>
    <cfRule type="cellIs" dxfId="364" priority="831" operator="between">
      <formula>$AA$10</formula>
      <formula>$AB$10</formula>
    </cfRule>
    <cfRule type="cellIs" dxfId="363" priority="835" operator="between">
      <formula>$AA$14</formula>
      <formula>$AB$14</formula>
    </cfRule>
    <cfRule type="cellIs" dxfId="362" priority="834" operator="between">
      <formula>$AA$13</formula>
      <formula>$AB$13</formula>
    </cfRule>
  </conditionalFormatting>
  <conditionalFormatting sqref="D180:E180">
    <cfRule type="cellIs" dxfId="361" priority="827" operator="between">
      <formula>$AA$11</formula>
      <formula>$AB$11</formula>
    </cfRule>
    <cfRule type="cellIs" dxfId="360" priority="826" operator="between">
      <formula>$AA$10</formula>
      <formula>$AB$10</formula>
    </cfRule>
    <cfRule type="cellIs" dxfId="359" priority="830" operator="between">
      <formula>$AA$14</formula>
      <formula>$AB$14</formula>
    </cfRule>
    <cfRule type="cellIs" dxfId="358" priority="829" operator="between">
      <formula>$AA$13</formula>
      <formula>$AB$13</formula>
    </cfRule>
    <cfRule type="cellIs" dxfId="357" priority="828" operator="between">
      <formula>$AA$12</formula>
      <formula>$AB$12</formula>
    </cfRule>
  </conditionalFormatting>
  <conditionalFormatting sqref="D186:E186">
    <cfRule type="cellIs" dxfId="356" priority="825" operator="between">
      <formula>$AA$14</formula>
      <formula>$AB$14</formula>
    </cfRule>
    <cfRule type="cellIs" dxfId="355" priority="821" operator="between">
      <formula>$AA$10</formula>
      <formula>$AB$10</formula>
    </cfRule>
    <cfRule type="cellIs" dxfId="354" priority="822" operator="between">
      <formula>$AA$11</formula>
      <formula>$AB$11</formula>
    </cfRule>
    <cfRule type="cellIs" dxfId="353" priority="823" operator="between">
      <formula>$AA$12</formula>
      <formula>$AB$12</formula>
    </cfRule>
    <cfRule type="cellIs" dxfId="352" priority="824" operator="between">
      <formula>$AA$13</formula>
      <formula>$AB$13</formula>
    </cfRule>
  </conditionalFormatting>
  <conditionalFormatting sqref="D192:E192">
    <cfRule type="cellIs" dxfId="351" priority="817" operator="between">
      <formula>$AA$11</formula>
      <formula>$AB$11</formula>
    </cfRule>
    <cfRule type="cellIs" dxfId="350" priority="816" operator="between">
      <formula>$AA$10</formula>
      <formula>$AB$10</formula>
    </cfRule>
    <cfRule type="cellIs" dxfId="349" priority="818" operator="between">
      <formula>$AA$12</formula>
      <formula>$AB$12</formula>
    </cfRule>
    <cfRule type="cellIs" dxfId="348" priority="819" operator="between">
      <formula>$AA$13</formula>
      <formula>$AB$13</formula>
    </cfRule>
    <cfRule type="cellIs" dxfId="347" priority="820" operator="between">
      <formula>$AA$14</formula>
      <formula>$AB$14</formula>
    </cfRule>
  </conditionalFormatting>
  <conditionalFormatting sqref="D198:E198">
    <cfRule type="cellIs" dxfId="346" priority="812" operator="between">
      <formula>$AA$11</formula>
      <formula>$AB$11</formula>
    </cfRule>
    <cfRule type="cellIs" dxfId="345" priority="813" operator="between">
      <formula>$AA$12</formula>
      <formula>$AB$12</formula>
    </cfRule>
    <cfRule type="cellIs" dxfId="344" priority="814" operator="between">
      <formula>$AA$13</formula>
      <formula>$AB$13</formula>
    </cfRule>
    <cfRule type="cellIs" dxfId="343" priority="815" operator="between">
      <formula>$AA$14</formula>
      <formula>$AB$14</formula>
    </cfRule>
    <cfRule type="cellIs" dxfId="342" priority="811" operator="between">
      <formula>$AA$10</formula>
      <formula>$AB$10</formula>
    </cfRule>
  </conditionalFormatting>
  <conditionalFormatting sqref="D204:E204">
    <cfRule type="cellIs" dxfId="341" priority="807" operator="between">
      <formula>$AA$11</formula>
      <formula>$AB$11</formula>
    </cfRule>
    <cfRule type="cellIs" dxfId="340" priority="808" operator="between">
      <formula>$AA$12</formula>
      <formula>$AB$12</formula>
    </cfRule>
    <cfRule type="cellIs" dxfId="339" priority="809" operator="between">
      <formula>$AA$13</formula>
      <formula>$AB$13</formula>
    </cfRule>
    <cfRule type="cellIs" dxfId="338" priority="810" operator="between">
      <formula>$AA$14</formula>
      <formula>$AB$14</formula>
    </cfRule>
    <cfRule type="cellIs" dxfId="337" priority="806" operator="between">
      <formula>$AA$10</formula>
      <formula>$AB$10</formula>
    </cfRule>
  </conditionalFormatting>
  <conditionalFormatting sqref="D210:E210">
    <cfRule type="cellIs" dxfId="336" priority="805" operator="between">
      <formula>$AA$14</formula>
      <formula>$AB$14</formula>
    </cfRule>
    <cfRule type="cellIs" dxfId="335" priority="801" operator="between">
      <formula>$AA$10</formula>
      <formula>$AB$10</formula>
    </cfRule>
    <cfRule type="cellIs" dxfId="334" priority="802" operator="between">
      <formula>$AA$11</formula>
      <formula>$AB$11</formula>
    </cfRule>
    <cfRule type="cellIs" dxfId="333" priority="803" operator="between">
      <formula>$AA$12</formula>
      <formula>$AB$12</formula>
    </cfRule>
    <cfRule type="cellIs" dxfId="332" priority="804" operator="between">
      <formula>$AA$13</formula>
      <formula>$AB$13</formula>
    </cfRule>
  </conditionalFormatting>
  <conditionalFormatting sqref="D216:E216">
    <cfRule type="cellIs" dxfId="331" priority="796" operator="between">
      <formula>$AA$10</formula>
      <formula>$AB$10</formula>
    </cfRule>
    <cfRule type="cellIs" dxfId="330" priority="797" operator="between">
      <formula>$AA$11</formula>
      <formula>$AB$11</formula>
    </cfRule>
    <cfRule type="cellIs" dxfId="329" priority="798" operator="between">
      <formula>$AA$12</formula>
      <formula>$AB$12</formula>
    </cfRule>
    <cfRule type="cellIs" dxfId="328" priority="799" operator="between">
      <formula>$AA$13</formula>
      <formula>$AB$13</formula>
    </cfRule>
    <cfRule type="cellIs" dxfId="327" priority="800" operator="between">
      <formula>$AA$14</formula>
      <formula>$AB$14</formula>
    </cfRule>
  </conditionalFormatting>
  <conditionalFormatting sqref="D222:E222">
    <cfRule type="cellIs" dxfId="326" priority="791" operator="between">
      <formula>$AA$10</formula>
      <formula>$AB$10</formula>
    </cfRule>
    <cfRule type="cellIs" dxfId="325" priority="795" operator="between">
      <formula>$AA$14</formula>
      <formula>$AB$14</formula>
    </cfRule>
    <cfRule type="cellIs" dxfId="324" priority="794" operator="between">
      <formula>$AA$13</formula>
      <formula>$AB$13</formula>
    </cfRule>
    <cfRule type="cellIs" dxfId="323" priority="793" operator="between">
      <formula>$AA$12</formula>
      <formula>$AB$12</formula>
    </cfRule>
    <cfRule type="cellIs" dxfId="322" priority="792" operator="between">
      <formula>$AA$11</formula>
      <formula>$AB$11</formula>
    </cfRule>
  </conditionalFormatting>
  <conditionalFormatting sqref="D228:E228">
    <cfRule type="cellIs" dxfId="321" priority="786" operator="between">
      <formula>$AA$10</formula>
      <formula>$AB$10</formula>
    </cfRule>
    <cfRule type="cellIs" dxfId="320" priority="790" operator="between">
      <formula>$AA$14</formula>
      <formula>$AB$14</formula>
    </cfRule>
    <cfRule type="cellIs" dxfId="319" priority="789" operator="between">
      <formula>$AA$13</formula>
      <formula>$AB$13</formula>
    </cfRule>
    <cfRule type="cellIs" dxfId="318" priority="788" operator="between">
      <formula>$AA$12</formula>
      <formula>$AB$12</formula>
    </cfRule>
    <cfRule type="cellIs" dxfId="317" priority="787" operator="between">
      <formula>$AA$11</formula>
      <formula>$AB$11</formula>
    </cfRule>
  </conditionalFormatting>
  <conditionalFormatting sqref="D234:E234">
    <cfRule type="cellIs" dxfId="316" priority="782" operator="between">
      <formula>$AA$11</formula>
      <formula>$AB$11</formula>
    </cfRule>
    <cfRule type="cellIs" dxfId="315" priority="784" operator="between">
      <formula>$AA$13</formula>
      <formula>$AB$13</formula>
    </cfRule>
    <cfRule type="cellIs" dxfId="314" priority="783" operator="between">
      <formula>$AA$12</formula>
      <formula>$AB$12</formula>
    </cfRule>
    <cfRule type="cellIs" dxfId="313" priority="785" operator="between">
      <formula>$AA$14</formula>
      <formula>$AB$14</formula>
    </cfRule>
    <cfRule type="cellIs" dxfId="312" priority="781" operator="between">
      <formula>$AA$10</formula>
      <formula>$AB$10</formula>
    </cfRule>
  </conditionalFormatting>
  <conditionalFormatting sqref="D240:E240">
    <cfRule type="cellIs" dxfId="311" priority="778" operator="between">
      <formula>$AA$12</formula>
      <formula>$AB$12</formula>
    </cfRule>
    <cfRule type="cellIs" dxfId="310" priority="780" operator="between">
      <formula>$AA$14</formula>
      <formula>$AB$14</formula>
    </cfRule>
    <cfRule type="cellIs" dxfId="309" priority="777" operator="between">
      <formula>$AA$11</formula>
      <formula>$AB$11</formula>
    </cfRule>
    <cfRule type="cellIs" dxfId="308" priority="776" operator="between">
      <formula>$AA$10</formula>
      <formula>$AB$10</formula>
    </cfRule>
    <cfRule type="cellIs" dxfId="307" priority="779" operator="between">
      <formula>$AA$13</formula>
      <formula>$AB$13</formula>
    </cfRule>
  </conditionalFormatting>
  <conditionalFormatting sqref="D246:E246">
    <cfRule type="cellIs" dxfId="306" priority="771" operator="between">
      <formula>$AA$10</formula>
      <formula>$AB$10</formula>
    </cfRule>
    <cfRule type="cellIs" dxfId="305" priority="775" operator="between">
      <formula>$AA$14</formula>
      <formula>$AB$14</formula>
    </cfRule>
    <cfRule type="cellIs" dxfId="304" priority="774" operator="between">
      <formula>$AA$13</formula>
      <formula>$AB$13</formula>
    </cfRule>
    <cfRule type="cellIs" dxfId="303" priority="773" operator="between">
      <formula>$AA$12</formula>
      <formula>$AB$12</formula>
    </cfRule>
    <cfRule type="cellIs" dxfId="302" priority="772" operator="between">
      <formula>$AA$11</formula>
      <formula>$AB$11</formula>
    </cfRule>
  </conditionalFormatting>
  <conditionalFormatting sqref="D252:E252">
    <cfRule type="cellIs" dxfId="301" priority="766" operator="between">
      <formula>$AA$10</formula>
      <formula>$AB$10</formula>
    </cfRule>
    <cfRule type="cellIs" dxfId="300" priority="770" operator="between">
      <formula>$AA$14</formula>
      <formula>$AB$14</formula>
    </cfRule>
    <cfRule type="cellIs" dxfId="299" priority="769" operator="between">
      <formula>$AA$13</formula>
      <formula>$AB$13</formula>
    </cfRule>
    <cfRule type="cellIs" dxfId="298" priority="768" operator="between">
      <formula>$AA$12</formula>
      <formula>$AB$12</formula>
    </cfRule>
    <cfRule type="cellIs" dxfId="297" priority="767" operator="between">
      <formula>$AA$11</formula>
      <formula>$AB$11</formula>
    </cfRule>
  </conditionalFormatting>
  <conditionalFormatting sqref="D258:E258">
    <cfRule type="cellIs" dxfId="296" priority="765" operator="between">
      <formula>$AA$14</formula>
      <formula>$AB$14</formula>
    </cfRule>
    <cfRule type="cellIs" dxfId="295" priority="761" operator="between">
      <formula>$AA$10</formula>
      <formula>$AB$10</formula>
    </cfRule>
    <cfRule type="cellIs" dxfId="294" priority="762" operator="between">
      <formula>$AA$11</formula>
      <formula>$AB$11</formula>
    </cfRule>
    <cfRule type="cellIs" dxfId="293" priority="763" operator="between">
      <formula>$AA$12</formula>
      <formula>$AB$12</formula>
    </cfRule>
    <cfRule type="cellIs" dxfId="292" priority="764" operator="between">
      <formula>$AA$13</formula>
      <formula>$AB$13</formula>
    </cfRule>
  </conditionalFormatting>
  <conditionalFormatting sqref="D264:E264">
    <cfRule type="cellIs" dxfId="291" priority="756" operator="between">
      <formula>$AA$10</formula>
      <formula>$AB$10</formula>
    </cfRule>
    <cfRule type="cellIs" dxfId="290" priority="758" operator="between">
      <formula>$AA$12</formula>
      <formula>$AB$12</formula>
    </cfRule>
    <cfRule type="cellIs" dxfId="289" priority="759" operator="between">
      <formula>$AA$13</formula>
      <formula>$AB$13</formula>
    </cfRule>
    <cfRule type="cellIs" dxfId="288" priority="760" operator="between">
      <formula>$AA$14</formula>
      <formula>$AB$14</formula>
    </cfRule>
    <cfRule type="cellIs" dxfId="287" priority="757" operator="between">
      <formula>$AA$11</formula>
      <formula>$AB$11</formula>
    </cfRule>
  </conditionalFormatting>
  <conditionalFormatting sqref="D270:E270">
    <cfRule type="cellIs" dxfId="286" priority="753" operator="between">
      <formula>$AA$12</formula>
      <formula>$AB$12</formula>
    </cfRule>
    <cfRule type="cellIs" dxfId="285" priority="755" operator="between">
      <formula>$AA$14</formula>
      <formula>$AB$14</formula>
    </cfRule>
    <cfRule type="cellIs" dxfId="284" priority="754" operator="between">
      <formula>$AA$13</formula>
      <formula>$AB$13</formula>
    </cfRule>
    <cfRule type="cellIs" dxfId="283" priority="752" operator="between">
      <formula>$AA$11</formula>
      <formula>$AB$11</formula>
    </cfRule>
    <cfRule type="cellIs" dxfId="282" priority="751" operator="between">
      <formula>$AA$10</formula>
      <formula>$AB$10</formula>
    </cfRule>
  </conditionalFormatting>
  <conditionalFormatting sqref="D276:E276">
    <cfRule type="cellIs" dxfId="281" priority="750" operator="between">
      <formula>$AA$14</formula>
      <formula>$AB$14</formula>
    </cfRule>
    <cfRule type="cellIs" dxfId="280" priority="748" operator="between">
      <formula>$AA$12</formula>
      <formula>$AB$12</formula>
    </cfRule>
    <cfRule type="cellIs" dxfId="279" priority="746" operator="between">
      <formula>$AA$10</formula>
      <formula>$AB$10</formula>
    </cfRule>
    <cfRule type="cellIs" dxfId="278" priority="747" operator="between">
      <formula>$AA$11</formula>
      <formula>$AB$11</formula>
    </cfRule>
    <cfRule type="cellIs" dxfId="277" priority="749" operator="between">
      <formula>$AA$13</formula>
      <formula>$AB$13</formula>
    </cfRule>
  </conditionalFormatting>
  <conditionalFormatting sqref="W12:W131">
    <cfRule type="cellIs" dxfId="276" priority="744" operator="between">
      <formula>0.6000001</formula>
      <formula>0.8</formula>
    </cfRule>
    <cfRule type="cellIs" dxfId="275" priority="743" operator="between">
      <formula>0.4000001</formula>
      <formula>0.6</formula>
    </cfRule>
    <cfRule type="cellIs" dxfId="274" priority="742" operator="between">
      <formula>0.2000001</formula>
      <formula>0.4</formula>
    </cfRule>
    <cfRule type="cellIs" dxfId="273" priority="741" operator="between">
      <formula>0</formula>
      <formula>0.2</formula>
    </cfRule>
  </conditionalFormatting>
  <conditionalFormatting sqref="W132:W137">
    <cfRule type="cellIs" dxfId="272" priority="586" operator="between">
      <formula>0</formula>
      <formula>0.2</formula>
    </cfRule>
    <cfRule type="cellIs" dxfId="271" priority="587" operator="between">
      <formula>0.2000001</formula>
      <formula>0.4</formula>
    </cfRule>
    <cfRule type="cellIs" dxfId="270" priority="588" operator="between">
      <formula>0.4000001</formula>
      <formula>0.6</formula>
    </cfRule>
    <cfRule type="cellIs" dxfId="269" priority="589" operator="between">
      <formula>0.6000001</formula>
      <formula>0.8</formula>
    </cfRule>
    <cfRule type="cellIs" dxfId="268" priority="590" operator="between">
      <formula>0.8000001</formula>
      <formula>1</formula>
    </cfRule>
  </conditionalFormatting>
  <conditionalFormatting sqref="W132:W143">
    <cfRule type="cellIs" dxfId="267" priority="564" operator="between">
      <formula>0.6000001</formula>
      <formula>0.8</formula>
    </cfRule>
  </conditionalFormatting>
  <conditionalFormatting sqref="W138:W143">
    <cfRule type="cellIs" dxfId="266" priority="562" operator="between">
      <formula>0.2000001</formula>
      <formula>0.4</formula>
    </cfRule>
    <cfRule type="cellIs" dxfId="265" priority="563" operator="between">
      <formula>0.4000001</formula>
      <formula>0.6</formula>
    </cfRule>
    <cfRule type="cellIs" dxfId="264" priority="565" operator="between">
      <formula>0.8000001</formula>
      <formula>1</formula>
    </cfRule>
    <cfRule type="cellIs" dxfId="263" priority="555" operator="between">
      <formula>0.8000001</formula>
      <formula>1</formula>
    </cfRule>
  </conditionalFormatting>
  <conditionalFormatting sqref="W138:W281">
    <cfRule type="cellIs" dxfId="262" priority="14" operator="between">
      <formula>0.6000001</formula>
      <formula>0.8</formula>
    </cfRule>
  </conditionalFormatting>
  <conditionalFormatting sqref="W144:W281">
    <cfRule type="cellIs" dxfId="261" priority="12" operator="between">
      <formula>0.2000001</formula>
      <formula>0.4</formula>
    </cfRule>
    <cfRule type="cellIs" dxfId="260" priority="13" operator="between">
      <formula>0.4000001</formula>
      <formula>0.6</formula>
    </cfRule>
    <cfRule type="cellIs" dxfId="259" priority="15" operator="between">
      <formula>0.8000001</formula>
      <formula>1</formula>
    </cfRule>
  </conditionalFormatting>
  <conditionalFormatting sqref="W12:X131">
    <cfRule type="cellIs" dxfId="258" priority="734" operator="between">
      <formula>0.6000001</formula>
      <formula>0.8</formula>
    </cfRule>
    <cfRule type="cellIs" dxfId="257" priority="733" operator="between">
      <formula>0.4000001</formula>
      <formula>0.6</formula>
    </cfRule>
    <cfRule type="cellIs" dxfId="256" priority="735" operator="between">
      <formula>0.8000001</formula>
      <formula>1</formula>
    </cfRule>
    <cfRule type="cellIs" dxfId="255" priority="732" operator="between">
      <formula>0.2000001</formula>
      <formula>0.4</formula>
    </cfRule>
    <cfRule type="cellIs" dxfId="254" priority="731" operator="between">
      <formula>0</formula>
      <formula>0.2</formula>
    </cfRule>
    <cfRule type="cellIs" dxfId="253" priority="745" operator="between">
      <formula>0.8000001</formula>
      <formula>1</formula>
    </cfRule>
  </conditionalFormatting>
  <conditionalFormatting sqref="W12:X281">
    <cfRule type="cellIs" dxfId="252" priority="596" operator="between">
      <formula>0</formula>
      <formula>0.2</formula>
    </cfRule>
    <cfRule type="cellIs" dxfId="251" priority="704" operator="between">
      <formula>0.2000001</formula>
      <formula>0.4</formula>
    </cfRule>
    <cfRule type="cellIs" dxfId="250" priority="705" operator="between">
      <formula>0.4000001</formula>
      <formula>0.6</formula>
    </cfRule>
    <cfRule type="cellIs" dxfId="249" priority="707" operator="between">
      <formula>0.8000001</formula>
      <formula>1</formula>
    </cfRule>
    <cfRule type="cellIs" dxfId="248" priority="706" operator="between">
      <formula>0.6000001</formula>
      <formula>0.8</formula>
    </cfRule>
  </conditionalFormatting>
  <conditionalFormatting sqref="W132:X134">
    <cfRule type="cellIs" dxfId="247" priority="591" operator="between">
      <formula>$AA$10</formula>
      <formula>$AB$10</formula>
    </cfRule>
    <cfRule type="cellIs" dxfId="246" priority="592" operator="between">
      <formula>$AA$11</formula>
      <formula>$AB$11</formula>
    </cfRule>
    <cfRule type="cellIs" dxfId="245" priority="593" operator="between">
      <formula>$AA$12</formula>
      <formula>$AB$12</formula>
    </cfRule>
    <cfRule type="cellIs" dxfId="244" priority="594" operator="between">
      <formula>$AA$13</formula>
      <formula>$AB$13</formula>
    </cfRule>
    <cfRule type="cellIs" dxfId="243" priority="595" operator="between">
      <formula>$AA$14</formula>
      <formula>$AB$14</formula>
    </cfRule>
  </conditionalFormatting>
  <conditionalFormatting sqref="W132:X137">
    <cfRule type="cellIs" dxfId="242" priority="580" operator="between">
      <formula>0.8000001</formula>
      <formula>1</formula>
    </cfRule>
  </conditionalFormatting>
  <conditionalFormatting sqref="W132:X281">
    <cfRule type="cellIs" dxfId="241" priority="3" operator="between">
      <formula>0.4000001</formula>
      <formula>0.6</formula>
    </cfRule>
    <cfRule type="cellIs" dxfId="240" priority="2" operator="between">
      <formula>0.2000001</formula>
      <formula>0.4</formula>
    </cfRule>
    <cfRule type="cellIs" dxfId="239" priority="1" operator="between">
      <formula>0</formula>
      <formula>0.2</formula>
    </cfRule>
  </conditionalFormatting>
  <conditionalFormatting sqref="W138:X140">
    <cfRule type="cellIs" dxfId="238" priority="566" operator="between">
      <formula>$AA$10</formula>
      <formula>$AB$10</formula>
    </cfRule>
    <cfRule type="cellIs" dxfId="237" priority="567" operator="between">
      <formula>$AA$11</formula>
      <formula>$AB$11</formula>
    </cfRule>
    <cfRule type="cellIs" dxfId="236" priority="568" operator="between">
      <formula>$AA$12</formula>
      <formula>$AB$12</formula>
    </cfRule>
    <cfRule type="cellIs" dxfId="235" priority="569" operator="between">
      <formula>$AA$13</formula>
      <formula>$AB$13</formula>
    </cfRule>
    <cfRule type="cellIs" dxfId="234" priority="570" operator="between">
      <formula>$AA$14</formula>
      <formula>$AB$14</formula>
    </cfRule>
  </conditionalFormatting>
  <conditionalFormatting sqref="W138:X143">
    <cfRule type="cellIs" dxfId="233" priority="561" operator="between">
      <formula>0</formula>
      <formula>0.2</formula>
    </cfRule>
  </conditionalFormatting>
  <conditionalFormatting sqref="W144:X146">
    <cfRule type="cellIs" dxfId="232" priority="544" operator="between">
      <formula>$AA$13</formula>
      <formula>$AB$13</formula>
    </cfRule>
    <cfRule type="cellIs" dxfId="231" priority="545" operator="between">
      <formula>$AA$14</formula>
      <formula>$AB$14</formula>
    </cfRule>
    <cfRule type="cellIs" dxfId="230" priority="543" operator="between">
      <formula>$AA$12</formula>
      <formula>$AB$12</formula>
    </cfRule>
    <cfRule type="cellIs" dxfId="229" priority="542" operator="between">
      <formula>$AA$11</formula>
      <formula>$AB$11</formula>
    </cfRule>
    <cfRule type="cellIs" dxfId="228" priority="541" operator="between">
      <formula>$AA$10</formula>
      <formula>$AB$10</formula>
    </cfRule>
  </conditionalFormatting>
  <conditionalFormatting sqref="W144:X281">
    <cfRule type="cellIs" dxfId="227" priority="4" operator="between">
      <formula>0.6000001</formula>
      <formula>0.8</formula>
    </cfRule>
    <cfRule type="cellIs" dxfId="226" priority="5" operator="between">
      <formula>0.8000001</formula>
      <formula>1</formula>
    </cfRule>
    <cfRule type="cellIs" dxfId="225" priority="11" operator="between">
      <formula>0</formula>
      <formula>0.2</formula>
    </cfRule>
  </conditionalFormatting>
  <conditionalFormatting sqref="W150:X152">
    <cfRule type="cellIs" dxfId="224" priority="520" operator="between">
      <formula>$AA$14</formula>
      <formula>$AB$14</formula>
    </cfRule>
    <cfRule type="cellIs" dxfId="223" priority="518" operator="between">
      <formula>$AA$12</formula>
      <formula>$AB$12</formula>
    </cfRule>
    <cfRule type="cellIs" dxfId="222" priority="517" operator="between">
      <formula>$AA$11</formula>
      <formula>$AB$11</formula>
    </cfRule>
    <cfRule type="cellIs" dxfId="221" priority="516" operator="between">
      <formula>$AA$10</formula>
      <formula>$AB$10</formula>
    </cfRule>
    <cfRule type="cellIs" dxfId="220" priority="519" operator="between">
      <formula>$AA$13</formula>
      <formula>$AB$13</formula>
    </cfRule>
  </conditionalFormatting>
  <conditionalFormatting sqref="W156:X158">
    <cfRule type="cellIs" dxfId="219" priority="492" operator="between">
      <formula>$AA$11</formula>
      <formula>$AB$11</formula>
    </cfRule>
    <cfRule type="cellIs" dxfId="218" priority="491" operator="between">
      <formula>$AA$10</formula>
      <formula>$AB$10</formula>
    </cfRule>
    <cfRule type="cellIs" dxfId="217" priority="495" operator="between">
      <formula>$AA$14</formula>
      <formula>$AB$14</formula>
    </cfRule>
    <cfRule type="cellIs" dxfId="216" priority="494" operator="between">
      <formula>$AA$13</formula>
      <formula>$AB$13</formula>
    </cfRule>
    <cfRule type="cellIs" dxfId="215" priority="493" operator="between">
      <formula>$AA$12</formula>
      <formula>$AB$12</formula>
    </cfRule>
  </conditionalFormatting>
  <conditionalFormatting sqref="W162:X164">
    <cfRule type="cellIs" dxfId="214" priority="466" operator="between">
      <formula>$AA$10</formula>
      <formula>$AB$10</formula>
    </cfRule>
    <cfRule type="cellIs" dxfId="213" priority="467" operator="between">
      <formula>$AA$11</formula>
      <formula>$AB$11</formula>
    </cfRule>
    <cfRule type="cellIs" dxfId="212" priority="468" operator="between">
      <formula>$AA$12</formula>
      <formula>$AB$12</formula>
    </cfRule>
    <cfRule type="cellIs" dxfId="211" priority="469" operator="between">
      <formula>$AA$13</formula>
      <formula>$AB$13</formula>
    </cfRule>
    <cfRule type="cellIs" dxfId="210" priority="470" operator="between">
      <formula>$AA$14</formula>
      <formula>$AB$14</formula>
    </cfRule>
  </conditionalFormatting>
  <conditionalFormatting sqref="W168:X170">
    <cfRule type="cellIs" dxfId="209" priority="441" operator="between">
      <formula>$AA$10</formula>
      <formula>$AB$10</formula>
    </cfRule>
    <cfRule type="cellIs" dxfId="208" priority="442" operator="between">
      <formula>$AA$11</formula>
      <formula>$AB$11</formula>
    </cfRule>
    <cfRule type="cellIs" dxfId="207" priority="444" operator="between">
      <formula>$AA$13</formula>
      <formula>$AB$13</formula>
    </cfRule>
    <cfRule type="cellIs" dxfId="206" priority="445" operator="between">
      <formula>$AA$14</formula>
      <formula>$AB$14</formula>
    </cfRule>
    <cfRule type="cellIs" dxfId="205" priority="443" operator="between">
      <formula>$AA$12</formula>
      <formula>$AB$12</formula>
    </cfRule>
  </conditionalFormatting>
  <conditionalFormatting sqref="W174:X176">
    <cfRule type="cellIs" dxfId="204" priority="420" operator="between">
      <formula>$AA$14</formula>
      <formula>$AB$14</formula>
    </cfRule>
    <cfRule type="cellIs" dxfId="203" priority="416" operator="between">
      <formula>$AA$10</formula>
      <formula>$AB$10</formula>
    </cfRule>
    <cfRule type="cellIs" dxfId="202" priority="417" operator="between">
      <formula>$AA$11</formula>
      <formula>$AB$11</formula>
    </cfRule>
    <cfRule type="cellIs" dxfId="201" priority="418" operator="between">
      <formula>$AA$12</formula>
      <formula>$AB$12</formula>
    </cfRule>
    <cfRule type="cellIs" dxfId="200" priority="419" operator="between">
      <formula>$AA$13</formula>
      <formula>$AB$13</formula>
    </cfRule>
  </conditionalFormatting>
  <conditionalFormatting sqref="W180:X182">
    <cfRule type="cellIs" dxfId="199" priority="394" operator="between">
      <formula>$AA$13</formula>
      <formula>$AB$13</formula>
    </cfRule>
    <cfRule type="cellIs" dxfId="198" priority="393" operator="between">
      <formula>$AA$12</formula>
      <formula>$AB$12</formula>
    </cfRule>
    <cfRule type="cellIs" dxfId="197" priority="391" operator="between">
      <formula>$AA$10</formula>
      <formula>$AB$10</formula>
    </cfRule>
    <cfRule type="cellIs" dxfId="196" priority="395" operator="between">
      <formula>$AA$14</formula>
      <formula>$AB$14</formula>
    </cfRule>
    <cfRule type="cellIs" dxfId="195" priority="392" operator="between">
      <formula>$AA$11</formula>
      <formula>$AB$11</formula>
    </cfRule>
  </conditionalFormatting>
  <conditionalFormatting sqref="W186:X188">
    <cfRule type="cellIs" dxfId="194" priority="369" operator="between">
      <formula>$AA$13</formula>
      <formula>$AB$13</formula>
    </cfRule>
    <cfRule type="cellIs" dxfId="193" priority="370" operator="between">
      <formula>$AA$14</formula>
      <formula>$AB$14</formula>
    </cfRule>
    <cfRule type="cellIs" dxfId="192" priority="366" operator="between">
      <formula>$AA$10</formula>
      <formula>$AB$10</formula>
    </cfRule>
    <cfRule type="cellIs" dxfId="191" priority="367" operator="between">
      <formula>$AA$11</formula>
      <formula>$AB$11</formula>
    </cfRule>
    <cfRule type="cellIs" dxfId="190" priority="368" operator="between">
      <formula>$AA$12</formula>
      <formula>$AB$12</formula>
    </cfRule>
  </conditionalFormatting>
  <conditionalFormatting sqref="W198:X200">
    <cfRule type="cellIs" dxfId="189" priority="342" operator="between">
      <formula>$AA$11</formula>
      <formula>$AB$11</formula>
    </cfRule>
    <cfRule type="cellIs" dxfId="188" priority="341" operator="between">
      <formula>$AA$10</formula>
      <formula>$AB$10</formula>
    </cfRule>
    <cfRule type="cellIs" dxfId="187" priority="343" operator="between">
      <formula>$AA$12</formula>
      <formula>$AB$12</formula>
    </cfRule>
    <cfRule type="cellIs" dxfId="186" priority="344" operator="between">
      <formula>$AA$13</formula>
      <formula>$AB$13</formula>
    </cfRule>
    <cfRule type="cellIs" dxfId="185" priority="345" operator="between">
      <formula>$AA$14</formula>
      <formula>$AB$14</formula>
    </cfRule>
  </conditionalFormatting>
  <conditionalFormatting sqref="W204:X206">
    <cfRule type="cellIs" dxfId="184" priority="320" operator="between">
      <formula>$AA$14</formula>
      <formula>$AB$14</formula>
    </cfRule>
    <cfRule type="cellIs" dxfId="183" priority="316" operator="between">
      <formula>$AA$10</formula>
      <formula>$AB$10</formula>
    </cfRule>
    <cfRule type="cellIs" dxfId="182" priority="317" operator="between">
      <formula>$AA$11</formula>
      <formula>$AB$11</formula>
    </cfRule>
    <cfRule type="cellIs" dxfId="181" priority="318" operator="between">
      <formula>$AA$12</formula>
      <formula>$AB$12</formula>
    </cfRule>
    <cfRule type="cellIs" dxfId="180" priority="319" operator="between">
      <formula>$AA$13</formula>
      <formula>$AB$13</formula>
    </cfRule>
  </conditionalFormatting>
  <conditionalFormatting sqref="W210:X212">
    <cfRule type="cellIs" dxfId="179" priority="293" operator="between">
      <formula>$AA$12</formula>
      <formula>$AB$12</formula>
    </cfRule>
    <cfRule type="cellIs" dxfId="178" priority="291" operator="between">
      <formula>$AA$10</formula>
      <formula>$AB$10</formula>
    </cfRule>
    <cfRule type="cellIs" dxfId="177" priority="292" operator="between">
      <formula>$AA$11</formula>
      <formula>$AB$11</formula>
    </cfRule>
    <cfRule type="cellIs" dxfId="176" priority="294" operator="between">
      <formula>$AA$13</formula>
      <formula>$AB$13</formula>
    </cfRule>
    <cfRule type="cellIs" dxfId="175" priority="295" operator="between">
      <formula>$AA$14</formula>
      <formula>$AB$14</formula>
    </cfRule>
  </conditionalFormatting>
  <conditionalFormatting sqref="W216:X218">
    <cfRule type="cellIs" dxfId="174" priority="267" operator="between">
      <formula>$AA$11</formula>
      <formula>$AB$11</formula>
    </cfRule>
    <cfRule type="cellIs" dxfId="173" priority="266" operator="between">
      <formula>$AA$10</formula>
      <formula>$AB$10</formula>
    </cfRule>
    <cfRule type="cellIs" dxfId="172" priority="270" operator="between">
      <formula>$AA$14</formula>
      <formula>$AB$14</formula>
    </cfRule>
    <cfRule type="cellIs" dxfId="171" priority="269" operator="between">
      <formula>$AA$13</formula>
      <formula>$AB$13</formula>
    </cfRule>
    <cfRule type="cellIs" dxfId="170" priority="268" operator="between">
      <formula>$AA$12</formula>
      <formula>$AB$12</formula>
    </cfRule>
  </conditionalFormatting>
  <conditionalFormatting sqref="W222:X224">
    <cfRule type="cellIs" dxfId="169" priority="242" operator="between">
      <formula>$AA$11</formula>
      <formula>$AB$11</formula>
    </cfRule>
    <cfRule type="cellIs" dxfId="168" priority="241" operator="between">
      <formula>$AA$10</formula>
      <formula>$AB$10</formula>
    </cfRule>
    <cfRule type="cellIs" dxfId="167" priority="243" operator="between">
      <formula>$AA$12</formula>
      <formula>$AB$12</formula>
    </cfRule>
    <cfRule type="cellIs" dxfId="166" priority="245" operator="between">
      <formula>$AA$14</formula>
      <formula>$AB$14</formula>
    </cfRule>
    <cfRule type="cellIs" dxfId="165" priority="244" operator="between">
      <formula>$AA$13</formula>
      <formula>$AB$13</formula>
    </cfRule>
  </conditionalFormatting>
  <conditionalFormatting sqref="W228:X230">
    <cfRule type="cellIs" dxfId="164" priority="216" operator="between">
      <formula>$AA$10</formula>
      <formula>$AB$10</formula>
    </cfRule>
    <cfRule type="cellIs" dxfId="163" priority="217" operator="between">
      <formula>$AA$11</formula>
      <formula>$AB$11</formula>
    </cfRule>
    <cfRule type="cellIs" dxfId="162" priority="218" operator="between">
      <formula>$AA$12</formula>
      <formula>$AB$12</formula>
    </cfRule>
    <cfRule type="cellIs" dxfId="161" priority="219" operator="between">
      <formula>$AA$13</formula>
      <formula>$AB$13</formula>
    </cfRule>
    <cfRule type="cellIs" dxfId="160" priority="220" operator="between">
      <formula>$AA$14</formula>
      <formula>$AB$14</formula>
    </cfRule>
  </conditionalFormatting>
  <conditionalFormatting sqref="W234:X236">
    <cfRule type="cellIs" dxfId="159" priority="191" operator="between">
      <formula>$AA$10</formula>
      <formula>$AB$10</formula>
    </cfRule>
    <cfRule type="cellIs" dxfId="158" priority="193" operator="between">
      <formula>$AA$12</formula>
      <formula>$AB$12</formula>
    </cfRule>
    <cfRule type="cellIs" dxfId="157" priority="192" operator="between">
      <formula>$AA$11</formula>
      <formula>$AB$11</formula>
    </cfRule>
    <cfRule type="cellIs" dxfId="156" priority="194" operator="between">
      <formula>$AA$13</formula>
      <formula>$AB$13</formula>
    </cfRule>
    <cfRule type="cellIs" dxfId="155" priority="195" operator="between">
      <formula>$AA$14</formula>
      <formula>$AB$14</formula>
    </cfRule>
  </conditionalFormatting>
  <conditionalFormatting sqref="W240:X242">
    <cfRule type="cellIs" dxfId="154" priority="170" operator="between">
      <formula>$AA$14</formula>
      <formula>$AB$14</formula>
    </cfRule>
    <cfRule type="cellIs" dxfId="153" priority="168" operator="between">
      <formula>$AA$12</formula>
      <formula>$AB$12</formula>
    </cfRule>
    <cfRule type="cellIs" dxfId="152" priority="166" operator="between">
      <formula>$AA$10</formula>
      <formula>$AB$10</formula>
    </cfRule>
    <cfRule type="cellIs" dxfId="151" priority="167" operator="between">
      <formula>$AA$11</formula>
      <formula>$AB$11</formula>
    </cfRule>
    <cfRule type="cellIs" dxfId="150" priority="169" operator="between">
      <formula>$AA$13</formula>
      <formula>$AB$13</formula>
    </cfRule>
  </conditionalFormatting>
  <conditionalFormatting sqref="W246:X248">
    <cfRule type="cellIs" dxfId="149" priority="141" operator="between">
      <formula>$AA$10</formula>
      <formula>$AB$10</formula>
    </cfRule>
    <cfRule type="cellIs" dxfId="148" priority="145" operator="between">
      <formula>$AA$14</formula>
      <formula>$AB$14</formula>
    </cfRule>
    <cfRule type="cellIs" dxfId="147" priority="144" operator="between">
      <formula>$AA$13</formula>
      <formula>$AB$13</formula>
    </cfRule>
    <cfRule type="cellIs" dxfId="146" priority="143" operator="between">
      <formula>$AA$12</formula>
      <formula>$AB$12</formula>
    </cfRule>
    <cfRule type="cellIs" dxfId="145" priority="142" operator="between">
      <formula>$AA$11</formula>
      <formula>$AB$11</formula>
    </cfRule>
  </conditionalFormatting>
  <conditionalFormatting sqref="W252:X254">
    <cfRule type="cellIs" dxfId="144" priority="118" operator="between">
      <formula>$AA$12</formula>
      <formula>$AB$12</formula>
    </cfRule>
    <cfRule type="cellIs" dxfId="143" priority="117" operator="between">
      <formula>$AA$11</formula>
      <formula>$AB$11</formula>
    </cfRule>
    <cfRule type="cellIs" dxfId="142" priority="116" operator="between">
      <formula>$AA$10</formula>
      <formula>$AB$10</formula>
    </cfRule>
    <cfRule type="cellIs" dxfId="141" priority="119" operator="between">
      <formula>$AA$13</formula>
      <formula>$AB$13</formula>
    </cfRule>
    <cfRule type="cellIs" dxfId="140" priority="120" operator="between">
      <formula>$AA$14</formula>
      <formula>$AB$14</formula>
    </cfRule>
  </conditionalFormatting>
  <conditionalFormatting sqref="W258:X260">
    <cfRule type="cellIs" dxfId="139" priority="95" operator="between">
      <formula>$AA$14</formula>
      <formula>$AB$14</formula>
    </cfRule>
    <cfRule type="cellIs" dxfId="138" priority="94" operator="between">
      <formula>$AA$13</formula>
      <formula>$AB$13</formula>
    </cfRule>
    <cfRule type="cellIs" dxfId="137" priority="93" operator="between">
      <formula>$AA$12</formula>
      <formula>$AB$12</formula>
    </cfRule>
    <cfRule type="cellIs" dxfId="136" priority="92" operator="between">
      <formula>$AA$11</formula>
      <formula>$AB$11</formula>
    </cfRule>
    <cfRule type="cellIs" dxfId="135" priority="91" operator="between">
      <formula>$AA$10</formula>
      <formula>$AB$10</formula>
    </cfRule>
  </conditionalFormatting>
  <conditionalFormatting sqref="W264:X266">
    <cfRule type="cellIs" dxfId="134" priority="70" operator="between">
      <formula>$AA$14</formula>
      <formula>$AB$14</formula>
    </cfRule>
    <cfRule type="cellIs" dxfId="133" priority="69" operator="between">
      <formula>$AA$13</formula>
      <formula>$AB$13</formula>
    </cfRule>
    <cfRule type="cellIs" dxfId="132" priority="68" operator="between">
      <formula>$AA$12</formula>
      <formula>$AB$12</formula>
    </cfRule>
    <cfRule type="cellIs" dxfId="131" priority="67" operator="between">
      <formula>$AA$11</formula>
      <formula>$AB$11</formula>
    </cfRule>
    <cfRule type="cellIs" dxfId="130" priority="66" operator="between">
      <formula>$AA$10</formula>
      <formula>$AB$10</formula>
    </cfRule>
  </conditionalFormatting>
  <conditionalFormatting sqref="W270:X272">
    <cfRule type="cellIs" dxfId="129" priority="45" operator="between">
      <formula>$AA$14</formula>
      <formula>$AB$14</formula>
    </cfRule>
    <cfRule type="cellIs" dxfId="128" priority="43" operator="between">
      <formula>$AA$12</formula>
      <formula>$AB$12</formula>
    </cfRule>
    <cfRule type="cellIs" dxfId="127" priority="41" operator="between">
      <formula>$AA$10</formula>
      <formula>$AB$10</formula>
    </cfRule>
    <cfRule type="cellIs" dxfId="126" priority="42" operator="between">
      <formula>$AA$11</formula>
      <formula>$AB$11</formula>
    </cfRule>
    <cfRule type="cellIs" dxfId="125" priority="44" operator="between">
      <formula>$AA$13</formula>
      <formula>$AB$13</formula>
    </cfRule>
  </conditionalFormatting>
  <conditionalFormatting sqref="W276:X278">
    <cfRule type="cellIs" dxfId="124" priority="16" operator="between">
      <formula>$AA$10</formula>
      <formula>$AB$10</formula>
    </cfRule>
    <cfRule type="cellIs" dxfId="123" priority="17" operator="between">
      <formula>$AA$11</formula>
      <formula>$AB$11</formula>
    </cfRule>
    <cfRule type="cellIs" dxfId="122" priority="18" operator="between">
      <formula>$AA$12</formula>
      <formula>$AB$12</formula>
    </cfRule>
    <cfRule type="cellIs" dxfId="121" priority="19" operator="between">
      <formula>$AA$13</formula>
      <formula>$AB$13</formula>
    </cfRule>
    <cfRule type="cellIs" dxfId="120" priority="20" operator="between">
      <formula>$AA$14</formula>
      <formula>$AB$14</formula>
    </cfRule>
  </conditionalFormatting>
  <conditionalFormatting sqref="X12:X131">
    <cfRule type="cellIs" dxfId="119" priority="882" operator="between">
      <formula>0</formula>
      <formula>0.2</formula>
    </cfRule>
    <cfRule type="cellIs" dxfId="118" priority="882" operator="between">
      <formula>0.2000001</formula>
      <formula>0.4</formula>
    </cfRule>
    <cfRule type="cellIs" dxfId="117" priority="882" operator="between">
      <formula>0.6000001</formula>
      <formula>0.8</formula>
    </cfRule>
    <cfRule type="cellIs" dxfId="116" priority="882" operator="between">
      <formula>0.4000001</formula>
      <formula>0.6</formula>
    </cfRule>
  </conditionalFormatting>
  <conditionalFormatting sqref="X132:X143">
    <cfRule type="cellIs" dxfId="115" priority="559" operator="between">
      <formula>0.6000001</formula>
      <formula>0.8</formula>
    </cfRule>
  </conditionalFormatting>
  <conditionalFormatting sqref="X138:X143">
    <cfRule type="cellIs" dxfId="114" priority="560" operator="between">
      <formula>0.8000001</formula>
      <formula>1</formula>
    </cfRule>
    <cfRule type="cellIs" dxfId="113" priority="883" operator="between">
      <formula>0.6000001</formula>
      <formula>0.8</formula>
    </cfRule>
    <cfRule type="cellIs" dxfId="112" priority="883" operator="between">
      <formula>0.4000001</formula>
      <formula>0.6</formula>
    </cfRule>
    <cfRule type="cellIs" dxfId="111" priority="883" operator="between">
      <formula>0.2000001</formula>
      <formula>0.4</formula>
    </cfRule>
  </conditionalFormatting>
  <conditionalFormatting sqref="X150:X155">
    <cfRule type="cellIs" dxfId="110" priority="884" operator="between">
      <formula>0.2000001</formula>
      <formula>0.4</formula>
    </cfRule>
    <cfRule type="cellIs" dxfId="109" priority="884" operator="between">
      <formula>0.6000001</formula>
      <formula>0.8</formula>
    </cfRule>
    <cfRule type="cellIs" dxfId="108" priority="884" operator="between">
      <formula>0.4000001</formula>
      <formula>0.6</formula>
    </cfRule>
  </conditionalFormatting>
  <conditionalFormatting sqref="X162:X167">
    <cfRule type="cellIs" dxfId="107" priority="885" operator="between">
      <formula>0.2000001</formula>
      <formula>0.4</formula>
    </cfRule>
    <cfRule type="cellIs" dxfId="106" priority="885" operator="between">
      <formula>0.4000001</formula>
      <formula>0.6</formula>
    </cfRule>
    <cfRule type="cellIs" dxfId="105" priority="885" operator="between">
      <formula>0.6000001</formula>
      <formula>0.8</formula>
    </cfRule>
    <cfRule type="cellIs" dxfId="104" priority="885" operator="between">
      <formula>0.8000001</formula>
      <formula>1</formula>
    </cfRule>
  </conditionalFormatting>
  <conditionalFormatting sqref="X174:X179">
    <cfRule type="cellIs" dxfId="103" priority="886" operator="between">
      <formula>0.2000001</formula>
      <formula>0.4</formula>
    </cfRule>
    <cfRule type="cellIs" dxfId="102" priority="886" operator="between">
      <formula>0.4000001</formula>
      <formula>0.6</formula>
    </cfRule>
    <cfRule type="cellIs" dxfId="101" priority="886" operator="between">
      <formula>0.6000001</formula>
      <formula>0.8</formula>
    </cfRule>
    <cfRule type="cellIs" dxfId="100" priority="886" operator="between">
      <formula>0.8000001</formula>
      <formula>1</formula>
    </cfRule>
  </conditionalFormatting>
  <conditionalFormatting sqref="X186:X197">
    <cfRule type="cellIs" dxfId="99" priority="887" operator="between">
      <formula>0.2000001</formula>
      <formula>0.4</formula>
    </cfRule>
    <cfRule type="cellIs" dxfId="98" priority="887" operator="between">
      <formula>0.4000001</formula>
      <formula>0.6</formula>
    </cfRule>
    <cfRule type="cellIs" dxfId="97" priority="887" operator="between">
      <formula>0.6000001</formula>
      <formula>0.8</formula>
    </cfRule>
    <cfRule type="cellIs" dxfId="96" priority="887" operator="between">
      <formula>0.8000001</formula>
      <formula>1</formula>
    </cfRule>
  </conditionalFormatting>
  <conditionalFormatting sqref="X204:X209">
    <cfRule type="cellIs" dxfId="95" priority="888" operator="between">
      <formula>0.2000001</formula>
      <formula>0.4</formula>
    </cfRule>
    <cfRule type="cellIs" dxfId="94" priority="888" operator="between">
      <formula>0.4000001</formula>
      <formula>0.6</formula>
    </cfRule>
    <cfRule type="cellIs" dxfId="93" priority="888" operator="between">
      <formula>0.6000001</formula>
      <formula>0.8</formula>
    </cfRule>
    <cfRule type="cellIs" dxfId="92" priority="888" operator="between">
      <formula>0.8000001</formula>
      <formula>1</formula>
    </cfRule>
  </conditionalFormatting>
  <conditionalFormatting sqref="X216:X221">
    <cfRule type="cellIs" dxfId="91" priority="889" operator="between">
      <formula>0.6000001</formula>
      <formula>0.8</formula>
    </cfRule>
    <cfRule type="cellIs" dxfId="90" priority="889" operator="between">
      <formula>0.4000001</formula>
      <formula>0.6</formula>
    </cfRule>
    <cfRule type="cellIs" dxfId="89" priority="889" operator="between">
      <formula>0.2000001</formula>
      <formula>0.4</formula>
    </cfRule>
  </conditionalFormatting>
  <conditionalFormatting sqref="X228:X233">
    <cfRule type="cellIs" dxfId="88" priority="890" operator="between">
      <formula>0.2000001</formula>
      <formula>0.4</formula>
    </cfRule>
    <cfRule type="cellIs" dxfId="87" priority="890" operator="between">
      <formula>0.4000001</formula>
      <formula>0.6</formula>
    </cfRule>
    <cfRule type="cellIs" dxfId="86" priority="890" operator="between">
      <formula>0.6000001</formula>
      <formula>0.8</formula>
    </cfRule>
    <cfRule type="cellIs" dxfId="85" priority="890" operator="between">
      <formula>0.8000001</formula>
      <formula>1</formula>
    </cfRule>
  </conditionalFormatting>
  <conditionalFormatting sqref="X240:X245">
    <cfRule type="cellIs" dxfId="84" priority="891" operator="between">
      <formula>0.6000001</formula>
      <formula>0.8</formula>
    </cfRule>
    <cfRule type="cellIs" dxfId="83" priority="891" operator="between">
      <formula>0.2000001</formula>
      <formula>0.4</formula>
    </cfRule>
    <cfRule type="cellIs" dxfId="82" priority="891" operator="between">
      <formula>0.4000001</formula>
      <formula>0.6</formula>
    </cfRule>
    <cfRule type="cellIs" dxfId="81" priority="891" operator="between">
      <formula>0.8000001</formula>
      <formula>1</formula>
    </cfRule>
  </conditionalFormatting>
  <conditionalFormatting sqref="X252:X257">
    <cfRule type="cellIs" dxfId="80" priority="892" operator="between">
      <formula>0.6000001</formula>
      <formula>0.8</formula>
    </cfRule>
    <cfRule type="cellIs" dxfId="79" priority="892" operator="between">
      <formula>0.4000001</formula>
      <formula>0.6</formula>
    </cfRule>
    <cfRule type="cellIs" dxfId="78" priority="892" operator="between">
      <formula>0.2000001</formula>
      <formula>0.4</formula>
    </cfRule>
    <cfRule type="cellIs" dxfId="77" priority="892" operator="between">
      <formula>0.8000001</formula>
      <formula>1</formula>
    </cfRule>
  </conditionalFormatting>
  <conditionalFormatting sqref="X264:X269">
    <cfRule type="cellIs" dxfId="76" priority="893" operator="between">
      <formula>0.4000001</formula>
      <formula>0.6</formula>
    </cfRule>
    <cfRule type="cellIs" dxfId="75" priority="893" operator="between">
      <formula>0.2000001</formula>
      <formula>0.4</formula>
    </cfRule>
    <cfRule type="cellIs" dxfId="74" priority="893" operator="between">
      <formula>0.6000001</formula>
      <formula>0.8</formula>
    </cfRule>
  </conditionalFormatting>
  <conditionalFormatting sqref="X276:X281">
    <cfRule type="cellIs" dxfId="73" priority="894" operator="between">
      <formula>0.2000001</formula>
      <formula>0.4</formula>
    </cfRule>
    <cfRule type="cellIs" dxfId="72" priority="894" operator="between">
      <formula>0.4000001</formula>
      <formula>0.6</formula>
    </cfRule>
    <cfRule type="cellIs" dxfId="71" priority="894" operator="between">
      <formula>0.8000001</formula>
      <formula>1</formula>
    </cfRule>
    <cfRule type="cellIs" dxfId="70" priority="894" operator="between">
      <formula>0.6000001</formula>
      <formula>0.8</formula>
    </cfRule>
  </conditionalFormatting>
  <dataValidations count="6">
    <dataValidation type="list" allowBlank="1" sqref="K12:K281" xr:uid="{00000000-0002-0000-0500-000000000000}">
      <formula1>Lista_Tipo_Control_H5</formula1>
    </dataValidation>
    <dataValidation type="list" allowBlank="1" sqref="N12:N281" xr:uid="{00000000-0002-0000-0500-000001000000}">
      <formula1>Lista_Implementacion_H5</formula1>
    </dataValidation>
    <dataValidation type="list" allowBlank="1" sqref="P12:P281" xr:uid="{00000000-0002-0000-0500-000002000000}">
      <formula1>Lista_Documentacion_H5</formula1>
    </dataValidation>
    <dataValidation type="list" allowBlank="1" sqref="Q12:Q281" xr:uid="{00000000-0002-0000-0500-000003000000}">
      <formula1>"Mensual,Bimestral,Trimestral,Semestral,Anual,Cuatrimestral"</formula1>
    </dataValidation>
    <dataValidation type="list" allowBlank="1" sqref="R12:R281" xr:uid="{00000000-0002-0000-0500-000004000000}">
      <formula1>Lista_Evidencia_H5</formula1>
    </dataValidation>
    <dataValidation type="list" allowBlank="1" sqref="S12:S281" xr:uid="{00000000-0002-0000-0500-000005000000}">
      <formula1>Lista_Ejecucion_H5</formula1>
    </dataValidation>
  </dataValidations>
  <printOptions horizontalCentered="1" verticalCentered="1"/>
  <pageMargins left="0.23611111111111099" right="0.23611111111111099" top="0.74791666666666701" bottom="0.74791666666666701" header="0.511811023622047" footer="0.511811023622047"/>
  <pageSetup scale="31" orientation="landscape" horizontalDpi="300" verticalDpi="300" r:id="rId1"/>
  <rowBreaks count="2" manualBreakCount="2">
    <brk id="41" max="16383" man="1"/>
    <brk id="79" max="16383" man="1"/>
  </rowBreaks>
  <colBreaks count="1" manualBreakCount="1">
    <brk id="10"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I86"/>
  <sheetViews>
    <sheetView showGridLines="0" tabSelected="1" zoomScale="80" zoomScaleNormal="80" workbookViewId="0">
      <pane xSplit="1" ySplit="10" topLeftCell="B11" activePane="bottomRight" state="frozen"/>
      <selection pane="topRight" activeCell="B1" sqref="B1"/>
      <selection pane="bottomLeft" activeCell="A9" sqref="A9"/>
      <selection pane="bottomRight" activeCell="V3" sqref="V3:Y3"/>
    </sheetView>
  </sheetViews>
  <sheetFormatPr baseColWidth="10" defaultColWidth="0" defaultRowHeight="12.75" customHeight="1" zeroHeight="1" x14ac:dyDescent="0.25"/>
  <cols>
    <col min="1" max="1" width="18.42578125" style="152" customWidth="1"/>
    <col min="2" max="2" width="21" style="152" customWidth="1"/>
    <col min="3" max="3" width="30.42578125" style="153" customWidth="1"/>
    <col min="4" max="4" width="13.42578125" style="153" customWidth="1"/>
    <col min="5" max="5" width="13" style="153" customWidth="1"/>
    <col min="6" max="6" width="16.42578125" style="225" customWidth="1"/>
    <col min="7" max="7" width="11.28515625" style="225" customWidth="1"/>
    <col min="8" max="8" width="15.42578125" style="153" customWidth="1"/>
    <col min="9" max="9" width="10.28515625" style="153" customWidth="1"/>
    <col min="10" max="10" width="7.42578125" style="153" customWidth="1"/>
    <col min="11" max="11" width="14" style="153" customWidth="1"/>
    <col min="12" max="15" width="12.42578125" style="153" customWidth="1"/>
    <col min="16" max="16" width="15" style="153" customWidth="1"/>
    <col min="17" max="17" width="3.7109375" style="153" customWidth="1"/>
    <col min="18" max="18" width="4.7109375" style="152" customWidth="1"/>
    <col min="19" max="19" width="10.7109375" style="152" customWidth="1"/>
    <col min="20" max="23" width="14" style="152" customWidth="1"/>
    <col min="24" max="24" width="18.5703125" style="152" customWidth="1"/>
    <col min="25" max="25" width="14" style="152" customWidth="1"/>
    <col min="26" max="26" width="11.42578125" style="152" customWidth="1"/>
    <col min="27" max="30" width="11.42578125" style="152" hidden="1" customWidth="1"/>
    <col min="31" max="31" width="5.42578125" style="152" hidden="1" customWidth="1"/>
    <col min="32" max="32" width="26.7109375" style="152" hidden="1" customWidth="1"/>
    <col min="33" max="37" width="22.7109375" style="153" hidden="1" customWidth="1"/>
    <col min="38" max="38" width="23.42578125" style="152" hidden="1" customWidth="1"/>
    <col min="39" max="266" width="11.42578125" style="152" hidden="1" customWidth="1"/>
    <col min="267" max="267" width="12.42578125" style="152" hidden="1" customWidth="1"/>
    <col min="268" max="268" width="47" style="152" hidden="1" customWidth="1"/>
    <col min="269" max="269" width="35" style="152" hidden="1" customWidth="1"/>
    <col min="270" max="278" width="14.42578125" style="152" hidden="1" customWidth="1"/>
    <col min="279" max="16384" width="14.42578125" style="152" hidden="1"/>
  </cols>
  <sheetData>
    <row r="1" spans="1:39" ht="29.25" customHeight="1" x14ac:dyDescent="0.25">
      <c r="A1" s="523"/>
      <c r="B1" s="523"/>
      <c r="C1" s="512" t="s">
        <v>1172</v>
      </c>
      <c r="D1" s="512"/>
      <c r="E1" s="512"/>
      <c r="F1" s="512"/>
      <c r="G1" s="512"/>
      <c r="H1" s="512"/>
      <c r="I1" s="512"/>
      <c r="J1" s="512"/>
      <c r="K1" s="512"/>
      <c r="L1" s="512"/>
      <c r="M1" s="512"/>
      <c r="N1" s="512"/>
      <c r="O1" s="512"/>
      <c r="P1" s="512"/>
      <c r="Q1" s="512"/>
      <c r="R1" s="512"/>
      <c r="S1" s="512"/>
      <c r="T1" s="512"/>
      <c r="U1" s="512"/>
      <c r="V1" s="524" t="s">
        <v>1185</v>
      </c>
      <c r="W1" s="524"/>
      <c r="X1" s="524"/>
      <c r="Y1" s="524"/>
    </row>
    <row r="2" spans="1:39" ht="30" customHeight="1" x14ac:dyDescent="0.25">
      <c r="A2" s="523"/>
      <c r="B2" s="523"/>
      <c r="C2" s="512"/>
      <c r="D2" s="512"/>
      <c r="E2" s="512"/>
      <c r="F2" s="512"/>
      <c r="G2" s="512"/>
      <c r="H2" s="512"/>
      <c r="I2" s="512"/>
      <c r="J2" s="512"/>
      <c r="K2" s="512"/>
      <c r="L2" s="512"/>
      <c r="M2" s="512"/>
      <c r="N2" s="512"/>
      <c r="O2" s="512"/>
      <c r="P2" s="512"/>
      <c r="Q2" s="512"/>
      <c r="R2" s="512"/>
      <c r="S2" s="512"/>
      <c r="T2" s="512"/>
      <c r="U2" s="512"/>
      <c r="V2" s="524" t="s">
        <v>1186</v>
      </c>
      <c r="W2" s="524"/>
      <c r="X2" s="524"/>
      <c r="Y2" s="524"/>
    </row>
    <row r="3" spans="1:39" s="154" customFormat="1" ht="30" customHeight="1" x14ac:dyDescent="0.2">
      <c r="A3" s="523"/>
      <c r="B3" s="523"/>
      <c r="C3" s="512"/>
      <c r="D3" s="512"/>
      <c r="E3" s="512"/>
      <c r="F3" s="512"/>
      <c r="G3" s="512"/>
      <c r="H3" s="512"/>
      <c r="I3" s="512"/>
      <c r="J3" s="512"/>
      <c r="K3" s="512"/>
      <c r="L3" s="512"/>
      <c r="M3" s="512"/>
      <c r="N3" s="512"/>
      <c r="O3" s="512"/>
      <c r="P3" s="512"/>
      <c r="Q3" s="512"/>
      <c r="R3" s="512"/>
      <c r="S3" s="512"/>
      <c r="T3" s="512"/>
      <c r="U3" s="512"/>
      <c r="V3" s="524" t="s">
        <v>1187</v>
      </c>
      <c r="W3" s="524"/>
      <c r="X3" s="524"/>
      <c r="Y3" s="524"/>
      <c r="AG3" s="155"/>
      <c r="AH3" s="155"/>
      <c r="AI3" s="155"/>
      <c r="AJ3" s="155"/>
      <c r="AK3" s="155"/>
    </row>
    <row r="4" spans="1:39" s="154" customFormat="1" ht="36" customHeight="1" x14ac:dyDescent="0.2">
      <c r="A4" s="529"/>
      <c r="B4" s="445"/>
      <c r="C4" s="445"/>
      <c r="D4" s="445"/>
      <c r="E4" s="445"/>
      <c r="F4" s="445"/>
      <c r="G4" s="445"/>
      <c r="H4" s="445"/>
      <c r="I4" s="445"/>
      <c r="J4" s="445"/>
      <c r="K4" s="445"/>
      <c r="L4" s="445"/>
      <c r="M4" s="445"/>
      <c r="N4" s="445"/>
      <c r="O4" s="445"/>
      <c r="P4" s="445"/>
      <c r="Q4" s="445"/>
      <c r="R4" s="445"/>
      <c r="S4" s="445"/>
      <c r="T4" s="445"/>
      <c r="U4" s="445"/>
      <c r="V4" s="445"/>
      <c r="W4" s="445"/>
      <c r="X4" s="445"/>
      <c r="Y4" s="445"/>
      <c r="AG4" s="155"/>
      <c r="AH4" s="155"/>
      <c r="AI4" s="155"/>
      <c r="AJ4" s="155"/>
      <c r="AK4" s="155"/>
    </row>
    <row r="5" spans="1:39" s="154" customFormat="1" ht="39" customHeight="1" x14ac:dyDescent="0.2">
      <c r="A5" s="329" t="s">
        <v>92</v>
      </c>
      <c r="B5" s="511" t="s">
        <v>1171</v>
      </c>
      <c r="C5" s="511"/>
      <c r="D5" s="511"/>
      <c r="E5" s="511"/>
      <c r="F5" s="511"/>
      <c r="G5" s="511"/>
      <c r="H5" s="511"/>
      <c r="I5" s="511"/>
      <c r="J5" s="511"/>
      <c r="K5" s="511"/>
      <c r="L5" s="511"/>
      <c r="M5" s="511"/>
      <c r="N5" s="511"/>
      <c r="O5" s="511"/>
      <c r="P5" s="329" t="s">
        <v>93</v>
      </c>
      <c r="Q5" s="453" t="s">
        <v>94</v>
      </c>
      <c r="R5" s="454"/>
      <c r="S5" s="454"/>
      <c r="T5" s="454"/>
      <c r="U5" s="454"/>
      <c r="V5" s="454"/>
      <c r="W5" s="454"/>
      <c r="X5" s="454"/>
      <c r="Y5" s="455"/>
      <c r="AG5" s="155"/>
      <c r="AH5" s="155"/>
      <c r="AI5" s="155"/>
      <c r="AJ5" s="155"/>
      <c r="AK5" s="155"/>
    </row>
    <row r="6" spans="1:39" s="154" customFormat="1" ht="57" customHeight="1" x14ac:dyDescent="0.2">
      <c r="A6" s="329" t="s">
        <v>95</v>
      </c>
      <c r="B6" s="511" t="s">
        <v>96</v>
      </c>
      <c r="C6" s="511"/>
      <c r="D6" s="511"/>
      <c r="E6" s="511"/>
      <c r="F6" s="511"/>
      <c r="G6" s="511"/>
      <c r="H6" s="511"/>
      <c r="I6" s="511"/>
      <c r="J6" s="511"/>
      <c r="K6" s="511"/>
      <c r="L6" s="511"/>
      <c r="M6" s="511"/>
      <c r="N6" s="511"/>
      <c r="O6" s="511"/>
      <c r="P6" s="329" t="s">
        <v>904</v>
      </c>
      <c r="Q6" s="453" t="s">
        <v>1178</v>
      </c>
      <c r="R6" s="454"/>
      <c r="S6" s="454"/>
      <c r="T6" s="454"/>
      <c r="U6" s="454"/>
      <c r="V6" s="454"/>
      <c r="W6" s="454"/>
      <c r="X6" s="454"/>
      <c r="Y6" s="455"/>
      <c r="AG6" s="155"/>
      <c r="AH6" s="155"/>
      <c r="AI6" s="155"/>
      <c r="AJ6" s="155"/>
      <c r="AK6" s="155"/>
    </row>
    <row r="7" spans="1:39" s="154" customFormat="1" ht="30.75" customHeight="1" thickBot="1" x14ac:dyDescent="0.3">
      <c r="A7" s="51"/>
      <c r="B7" s="51"/>
      <c r="C7" s="446"/>
      <c r="D7" s="447"/>
      <c r="E7" s="447"/>
      <c r="F7" s="226"/>
      <c r="G7" s="227"/>
      <c r="AG7" s="155"/>
      <c r="AH7" s="155"/>
      <c r="AI7" s="155"/>
      <c r="AJ7" s="155"/>
      <c r="AK7" s="155"/>
    </row>
    <row r="8" spans="1:39" s="154" customFormat="1" ht="13.5" customHeight="1" thickBot="1" x14ac:dyDescent="0.3">
      <c r="E8" s="156"/>
      <c r="F8" s="530" t="s">
        <v>640</v>
      </c>
      <c r="G8" s="531"/>
      <c r="H8" s="532"/>
      <c r="J8" s="525" t="s">
        <v>639</v>
      </c>
      <c r="K8" s="526"/>
      <c r="L8" s="526"/>
      <c r="M8" s="526"/>
      <c r="N8" s="526"/>
      <c r="O8" s="526"/>
      <c r="P8" s="527"/>
      <c r="S8" s="158"/>
      <c r="T8" s="521" t="s">
        <v>428</v>
      </c>
      <c r="U8" s="521"/>
      <c r="V8" s="521"/>
      <c r="W8" s="521"/>
      <c r="X8" s="521"/>
      <c r="Y8" s="522"/>
      <c r="AG8" s="155"/>
      <c r="AH8" s="155"/>
      <c r="AI8" s="155"/>
      <c r="AJ8" s="155"/>
      <c r="AK8" s="155"/>
    </row>
    <row r="9" spans="1:39" ht="12.75" customHeight="1" thickBot="1" x14ac:dyDescent="0.3">
      <c r="A9" s="228"/>
      <c r="B9" s="228"/>
      <c r="C9" s="228"/>
      <c r="D9" s="160"/>
      <c r="E9" s="228"/>
      <c r="F9" s="533"/>
      <c r="G9" s="534"/>
      <c r="H9" s="535"/>
      <c r="I9" s="160"/>
      <c r="J9" s="161"/>
      <c r="K9" s="162"/>
      <c r="L9" s="465" t="s">
        <v>428</v>
      </c>
      <c r="M9" s="360"/>
      <c r="N9" s="360"/>
      <c r="O9" s="360"/>
      <c r="P9" s="466"/>
      <c r="Q9" s="160"/>
      <c r="S9" s="163"/>
      <c r="T9" s="172"/>
      <c r="U9" s="164">
        <v>0.2</v>
      </c>
      <c r="V9" s="164">
        <v>0.4</v>
      </c>
      <c r="W9" s="164">
        <v>0.6</v>
      </c>
      <c r="X9" s="164">
        <v>0.8</v>
      </c>
      <c r="Y9" s="165">
        <v>1</v>
      </c>
      <c r="Z9" s="166"/>
      <c r="AA9" s="166"/>
      <c r="AB9" s="166"/>
      <c r="AC9" s="166"/>
      <c r="AD9" s="166"/>
      <c r="AE9" s="166"/>
      <c r="AF9" s="166"/>
    </row>
    <row r="10" spans="1:39" ht="39.75" customHeight="1" x14ac:dyDescent="0.2">
      <c r="A10" s="279" t="s">
        <v>517</v>
      </c>
      <c r="B10" s="276" t="s">
        <v>98</v>
      </c>
      <c r="C10" s="279" t="s">
        <v>559</v>
      </c>
      <c r="D10" s="279" t="s">
        <v>641</v>
      </c>
      <c r="E10" s="279" t="s">
        <v>64</v>
      </c>
      <c r="F10" s="168" t="s">
        <v>409</v>
      </c>
      <c r="G10" s="168" t="s">
        <v>428</v>
      </c>
      <c r="H10" s="168" t="s">
        <v>642</v>
      </c>
      <c r="I10" s="160"/>
      <c r="J10" s="163"/>
      <c r="K10" s="169"/>
      <c r="L10" s="170" t="s">
        <v>533</v>
      </c>
      <c r="M10" s="170" t="s">
        <v>539</v>
      </c>
      <c r="N10" s="170" t="s">
        <v>545</v>
      </c>
      <c r="O10" s="170" t="s">
        <v>548</v>
      </c>
      <c r="P10" s="171" t="s">
        <v>551</v>
      </c>
      <c r="Q10" s="160"/>
      <c r="S10" s="163"/>
      <c r="T10" s="172"/>
      <c r="U10" s="173" t="s">
        <v>533</v>
      </c>
      <c r="V10" s="173" t="s">
        <v>539</v>
      </c>
      <c r="W10" s="173" t="s">
        <v>545</v>
      </c>
      <c r="X10" s="173" t="s">
        <v>548</v>
      </c>
      <c r="Y10" s="174" t="s">
        <v>551</v>
      </c>
      <c r="AB10" s="166"/>
      <c r="AC10" s="166"/>
      <c r="AD10" s="175"/>
      <c r="AE10" s="175"/>
      <c r="AF10" s="175"/>
      <c r="AG10" s="175"/>
      <c r="AH10" s="175"/>
      <c r="AI10" s="175"/>
      <c r="AJ10" s="175"/>
      <c r="AK10" s="175"/>
      <c r="AL10" s="175"/>
      <c r="AM10" s="175"/>
    </row>
    <row r="11" spans="1:39" ht="93" customHeight="1" x14ac:dyDescent="0.2">
      <c r="A11" s="176" t="s">
        <v>107</v>
      </c>
      <c r="B11" s="280" t="s">
        <v>108</v>
      </c>
      <c r="C11" s="177" t="s">
        <v>115</v>
      </c>
      <c r="D11" s="229">
        <f>'5 VALORACIÓN DEL CONTROL'!W12</f>
        <v>5.183999999999999E-2</v>
      </c>
      <c r="E11" s="178">
        <f>'5 VALORACIÓN DEL CONTROL'!X12</f>
        <v>0.22500000000000003</v>
      </c>
      <c r="F11" s="264" t="str">
        <f t="shared" ref="F11:F55" si="0">IF(D11="","",IF(D11&lt;=$S$15,$T$15,IF(D11&lt;=$S$14,$T$14,IF(D11&lt;=$S$13,$T$13,IF(D11&lt;=$S$12,$T$12,$T$11)))))</f>
        <v>Muy Baja</v>
      </c>
      <c r="G11" s="264" t="str">
        <f t="shared" ref="G11:G55" si="1">IF(E11="","",IF(E11&lt;=$U$9,$U$10,IF(E11&lt;=$V$9,$V$10,IF(E11&lt;=$W$9,$W$10,IF(E11&lt;=$X$9,$X$10,$Y$10)))))</f>
        <v>Menor</v>
      </c>
      <c r="H11" s="265" t="str">
        <f t="shared" ref="H11:H55" si="2">IF(OR(F11="",G11=""),"",INDEX($U$11:$Y$15,MATCH(F11,$T$11:$T$15,0),MATCH(G11,$U$10:$Y$10,0)))</f>
        <v>Bajo</v>
      </c>
      <c r="I11" s="179"/>
      <c r="J11" s="462" t="s">
        <v>409</v>
      </c>
      <c r="K11" s="170" t="s">
        <v>549</v>
      </c>
      <c r="L11" s="284" t="str">
        <f>TRIM(IF(AND($F$11=$K11,$G$11=L$10),$A$11&amp;" ","")&amp;IF(AND($F$12=$K11,$G$12=L$10),$A$12&amp;" ","")&amp;IF(AND($F$13=$K11,$G$13=L$10),$A$13&amp;" ","")&amp;IF(AND($F$14=$K11,$G$14=L$10),$A$14&amp;" ","")&amp;IF(AND($F$15=$K11,$G$15=L$10),$A$15&amp;" ","")&amp;IF(AND($F$16=$K11,$G$16=L$10),$A$16&amp;" ","")&amp;IF(AND($F$17=$K11,$G$17=L$10),$A$17&amp;" ","")&amp;IF(AND($F$18=$K11,$G$18=L$10),$A$18&amp;" ","")&amp;IF(AND($F$19=$K11,$G$19=L$10),$A$19&amp;" ","")&amp;IF(AND($F$20=$K11,$G$20=L$10),$A$20&amp;" ","")&amp;IF(AND($F$21=$K11,$G$21=L$10),$A$21&amp;" ","")&amp;IF(AND($F$22=$K11,$G$22=L$10),$A$22&amp;" ","")&amp;IF(AND($F$23=$K11,$G$23=L$10),$A$23&amp;" ","")&amp;IF(AND($F$24=$K11,$G$24=L$10),$A$24&amp;" ","")&amp;IF(AND($F$25=$K11,$G$25=L$10),$A$25&amp;" ","")&amp;IF(AND($F$26=$K11,$G$26=L$10),$A$26&amp;" ","")&amp;IF(AND($F$27=$K11,$G$27=L$10),$A$27&amp;" ","")&amp;IF(AND($F$28=$K11,$G$28=L$10),$A$28&amp;" ","")&amp;IF(AND($F$29=$K11,$G$29=L$10),$A$29&amp;" ","")&amp;IF(AND($F$30=$K11,$G$30=L$10),$A$30&amp;" ","")&amp;IF(AND($F$31=$K11,$G$31=L$10),$A$31&amp;" ","")&amp;IF(AND($F$32=$K11,$G$32=L$10),$A$32&amp;" ","")&amp;IF(AND($F$33=$K11,$G$33=L$10),$A$33&amp;" ","")&amp;IF(AND($F$34=$K11,$G$34=L$10),$A$34&amp;" ","")&amp;IF(AND($F$35=$K11,$G$35=L$10),$A$35&amp;" ","")&amp;IF(AND($F$36=$K11,$G$36=L$10),$A$36&amp;" ","")&amp;IF(AND($F$37=$K11,$G$37=L$10),$A$37&amp;" ","")&amp;IF(AND($F$38=$K11,$G$38=L$10),$A$38&amp;" ","")&amp;IF(AND($F$39=$K11,$G$39=L$10),$A$39&amp;" ","")&amp;IF(AND($F$40=$K11,$G$40=L$10),$A$40&amp;" ","")&amp;IF(AND($F$41=$K11,$G$41=L$10),$A$41&amp;" ","")&amp;IF(AND($F$42=$K11,$G$42=L$10),$A$42&amp;" ","")&amp;IF(AND($F$43=$K11,$G$43=L$10),$A$43&amp;" ","")&amp;IF(AND($F$44=$K11,$G$44=L$10),$A$44&amp;" ","")&amp;IF(AND($F$45=$K11,$G$45=L$10),$A$45&amp;" ","")&amp;IF(AND($F$46=$K11,$G$46=L$10),$A$46&amp;" ","")&amp;IF(AND($F$47=$K11,$G$47=L$10),$A$47&amp;" ","")&amp;IF(AND($F$48=$K11,$G$48=L$10),$A$48&amp;" ","")&amp;IF(AND($F$49=$K11,$G$49=L$10),$A$49&amp;" ","")&amp;IF(AND($F$50=$K11,$G$50=L$10),$A$50&amp;" ","")&amp;IF(AND($F$51=$K11,$G$51=L$10),$A$51&amp;" ","")&amp;IF(AND($F$52=$K11,$G$52=L$10),$A$52&amp;" ","")&amp;IF(AND($F$53=$K11,$G$53=L$10),$A$53&amp;" ","")&amp;IF(AND($F$54=$K11,$G$54=L$10),$A$54&amp;" ","")&amp;IF(AND($F$55=$K11,$G$55=L$10),$A$55&amp;" ",""))</f>
        <v/>
      </c>
      <c r="M11" s="284" t="str">
        <f t="shared" ref="L11:P15" si="3">TRIM(IF(AND($F$11=$K11,$G$11=M$10),$A$11&amp;" ","")&amp;IF(AND($F$12=$K11,$G$12=M$10),$A$12&amp;" ","")&amp;IF(AND($F$13=$K11,$G$13=M$10),$A$13&amp;" ","")&amp;IF(AND($F$14=$K11,$G$14=M$10),$A$14&amp;" ","")&amp;IF(AND($F$15=$K11,$G$15=M$10),$A$15&amp;" ","")&amp;IF(AND($F$16=$K11,$G$16=M$10),$A$16&amp;" ","")&amp;IF(AND($F$17=$K11,$G$17=M$10),$A$17&amp;" ","")&amp;IF(AND($F$18=$K11,$G$18=M$10),$A$18&amp;" ","")&amp;IF(AND($F$19=$K11,$G$19=M$10),$A$19&amp;" ","")&amp;IF(AND($F$20=$K11,$G$20=M$10),$A$20&amp;" ","")&amp;IF(AND($F$21=$K11,$G$21=M$10),$A$21&amp;" ","")&amp;IF(AND($F$22=$K11,$G$22=M$10),$A$22&amp;" ","")&amp;IF(AND($F$23=$K11,$G$23=M$10),$A$23&amp;" ","")&amp;IF(AND($F$24=$K11,$G$24=M$10),$A$24&amp;" ","")&amp;IF(AND($F$25=$K11,$G$25=M$10),$A$25&amp;" ","")&amp;IF(AND($F$26=$K11,$G$26=M$10),$A$26&amp;" ","")&amp;IF(AND($F$27=$K11,$G$27=M$10),$A$27&amp;" ","")&amp;IF(AND($F$28=$K11,$G$28=M$10),$A$28&amp;" ","")&amp;IF(AND($F$29=$K11,$G$29=M$10),$A$29&amp;" ","")&amp;IF(AND($F$30=$K11,$G$30=M$10),$A$30&amp;" ","")&amp;IF(AND($F$31=$K11,$G$31=M$10),$A$31&amp;" ","")&amp;IF(AND($F$32=$K11,$G$32=M$10),$A$32&amp;" ","")&amp;IF(AND($F$33=$K11,$G$33=M$10),$A$33&amp;" ","")&amp;IF(AND($F$34=$K11,$G$34=M$10),$A$34&amp;" ","")&amp;IF(AND($F$35=$K11,$G$35=M$10),$A$35&amp;" ","")&amp;IF(AND($F$36=$K11,$G$36=M$10),$A$36&amp;" ","")&amp;IF(AND($F$37=$K11,$G$37=M$10),$A$37&amp;" ","")&amp;IF(AND($F$38=$K11,$G$38=M$10),$A$38&amp;" ","")&amp;IF(AND($F$39=$K11,$G$39=M$10),$A$39&amp;" ","")&amp;IF(AND($F$40=$K11,$G$40=M$10),$A$40&amp;" ","")&amp;IF(AND($F$41=$K11,$G$41=M$10),$A$41&amp;" ","")&amp;IF(AND($F$42=$K11,$G$42=M$10),$A$42&amp;" ","")&amp;IF(AND($F$43=$K11,$G$43=M$10),$A$43&amp;" ","")&amp;IF(AND($F$44=$K11,$G$44=M$10),$A$44&amp;" ","")&amp;IF(AND($F$45=$K11,$G$45=M$10),$A$45&amp;" ","")&amp;IF(AND($F$46=$K11,$G$46=M$10),$A$46&amp;" ","")&amp;IF(AND($F$47=$K11,$G$47=M$10),$A$47&amp;" ","")&amp;IF(AND($F$48=$K11,$G$48=M$10),$A$48&amp;" ","")&amp;IF(AND($F$49=$K11,$G$49=M$10),$A$49&amp;" ","")&amp;IF(AND($F$50=$K11,$G$50=M$10),$A$50&amp;" ","")&amp;IF(AND($F$51=$K11,$G$51=M$10),$A$51&amp;" ","")&amp;IF(AND($F$52=$K11,$G$52=M$10),$A$52&amp;" ","")&amp;IF(AND($F$53=$K11,$G$53=M$10),$A$53&amp;" ","")&amp;IF(AND($F$54=$K11,$G$54=M$10),$A$54&amp;" ","")&amp;IF(AND($F$55=$K11,$G$55=M$10),$A$55&amp;" ",""))</f>
        <v/>
      </c>
      <c r="N11" s="284" t="str">
        <f t="shared" si="3"/>
        <v/>
      </c>
      <c r="O11" s="284" t="str">
        <f t="shared" si="3"/>
        <v/>
      </c>
      <c r="P11" s="268" t="str">
        <f t="shared" si="3"/>
        <v/>
      </c>
      <c r="Q11" s="179"/>
      <c r="R11" s="528" t="s">
        <v>409</v>
      </c>
      <c r="S11" s="182">
        <v>1</v>
      </c>
      <c r="T11" s="173" t="s">
        <v>549</v>
      </c>
      <c r="U11" s="267" t="s">
        <v>560</v>
      </c>
      <c r="V11" s="267" t="s">
        <v>560</v>
      </c>
      <c r="W11" s="267" t="s">
        <v>560</v>
      </c>
      <c r="X11" s="267" t="s">
        <v>560</v>
      </c>
      <c r="Y11" s="268" t="s">
        <v>561</v>
      </c>
      <c r="AB11" s="166"/>
      <c r="AC11" s="166"/>
      <c r="AD11" s="175"/>
      <c r="AE11" s="175"/>
      <c r="AF11" s="175"/>
      <c r="AG11" s="183"/>
      <c r="AH11" s="183"/>
      <c r="AI11" s="183"/>
      <c r="AJ11" s="183"/>
      <c r="AK11" s="183"/>
      <c r="AL11" s="175"/>
      <c r="AM11" s="175"/>
    </row>
    <row r="12" spans="1:39" ht="93" customHeight="1" x14ac:dyDescent="0.2">
      <c r="A12" s="176" t="s">
        <v>117</v>
      </c>
      <c r="B12" s="280" t="s">
        <v>108</v>
      </c>
      <c r="C12" s="177" t="s">
        <v>124</v>
      </c>
      <c r="D12" s="229">
        <f>'5 VALORACIÓN DEL CONTROL'!W18</f>
        <v>5.183999999999999E-2</v>
      </c>
      <c r="E12" s="178">
        <f>'5 VALORACIÓN DEL CONTROL'!X18</f>
        <v>0.22500000000000003</v>
      </c>
      <c r="F12" s="264" t="str">
        <f t="shared" si="0"/>
        <v>Muy Baja</v>
      </c>
      <c r="G12" s="264" t="str">
        <f t="shared" si="1"/>
        <v>Menor</v>
      </c>
      <c r="H12" s="265" t="str">
        <f t="shared" si="2"/>
        <v>Bajo</v>
      </c>
      <c r="I12" s="179"/>
      <c r="J12" s="463"/>
      <c r="K12" s="170" t="s">
        <v>546</v>
      </c>
      <c r="L12" s="285" t="str">
        <f t="shared" si="3"/>
        <v/>
      </c>
      <c r="M12" s="285" t="str">
        <f t="shared" si="3"/>
        <v/>
      </c>
      <c r="N12" s="284" t="str">
        <f t="shared" si="3"/>
        <v/>
      </c>
      <c r="O12" s="284" t="str">
        <f t="shared" si="3"/>
        <v/>
      </c>
      <c r="P12" s="268" t="str">
        <f t="shared" si="3"/>
        <v/>
      </c>
      <c r="Q12" s="179"/>
      <c r="R12" s="496"/>
      <c r="S12" s="182">
        <v>0.8</v>
      </c>
      <c r="T12" s="173" t="s">
        <v>546</v>
      </c>
      <c r="U12" s="269" t="s">
        <v>545</v>
      </c>
      <c r="V12" s="269" t="s">
        <v>545</v>
      </c>
      <c r="W12" s="267" t="s">
        <v>560</v>
      </c>
      <c r="X12" s="267" t="s">
        <v>560</v>
      </c>
      <c r="Y12" s="268" t="s">
        <v>561</v>
      </c>
      <c r="AB12" s="166"/>
      <c r="AC12" s="166"/>
      <c r="AD12" s="175"/>
      <c r="AE12" s="185"/>
      <c r="AF12" s="186"/>
      <c r="AG12" s="183"/>
      <c r="AH12" s="183"/>
      <c r="AI12" s="183"/>
      <c r="AJ12" s="183"/>
      <c r="AK12" s="183"/>
      <c r="AL12" s="175"/>
      <c r="AM12" s="175"/>
    </row>
    <row r="13" spans="1:39" ht="93" customHeight="1" x14ac:dyDescent="0.2">
      <c r="A13" s="176" t="s">
        <v>126</v>
      </c>
      <c r="B13" s="280" t="s">
        <v>108</v>
      </c>
      <c r="C13" s="177" t="s">
        <v>132</v>
      </c>
      <c r="D13" s="229">
        <f>'5 VALORACIÓN DEL CONTROL'!W24</f>
        <v>5.183999999999999E-2</v>
      </c>
      <c r="E13" s="178">
        <f>'5 VALORACIÓN DEL CONTROL'!X24</f>
        <v>0.22500000000000003</v>
      </c>
      <c r="F13" s="264" t="str">
        <f t="shared" si="0"/>
        <v>Muy Baja</v>
      </c>
      <c r="G13" s="264" t="str">
        <f t="shared" si="1"/>
        <v>Menor</v>
      </c>
      <c r="H13" s="265" t="str">
        <f t="shared" si="2"/>
        <v>Bajo</v>
      </c>
      <c r="I13" s="179"/>
      <c r="J13" s="463"/>
      <c r="K13" s="170" t="s">
        <v>543</v>
      </c>
      <c r="L13" s="285" t="str">
        <f t="shared" si="3"/>
        <v/>
      </c>
      <c r="M13" s="285" t="str">
        <f t="shared" si="3"/>
        <v/>
      </c>
      <c r="N13" s="285" t="str">
        <f t="shared" si="3"/>
        <v/>
      </c>
      <c r="O13" s="284" t="str">
        <f t="shared" si="3"/>
        <v/>
      </c>
      <c r="P13" s="268" t="str">
        <f t="shared" si="3"/>
        <v/>
      </c>
      <c r="Q13" s="179"/>
      <c r="R13" s="496"/>
      <c r="S13" s="182">
        <v>0.6</v>
      </c>
      <c r="T13" s="173" t="s">
        <v>543</v>
      </c>
      <c r="U13" s="269" t="s">
        <v>545</v>
      </c>
      <c r="V13" s="269" t="s">
        <v>545</v>
      </c>
      <c r="W13" s="269" t="s">
        <v>545</v>
      </c>
      <c r="X13" s="267" t="s">
        <v>560</v>
      </c>
      <c r="Y13" s="268" t="s">
        <v>561</v>
      </c>
      <c r="AB13" s="166"/>
      <c r="AC13" s="166"/>
      <c r="AD13" s="175"/>
      <c r="AE13" s="185"/>
      <c r="AF13" s="186"/>
      <c r="AG13" s="183"/>
      <c r="AH13" s="183"/>
      <c r="AI13" s="183"/>
      <c r="AJ13" s="183"/>
      <c r="AK13" s="187"/>
      <c r="AL13" s="175"/>
      <c r="AM13" s="175"/>
    </row>
    <row r="14" spans="1:39" ht="93" customHeight="1" x14ac:dyDescent="0.2">
      <c r="A14" s="176" t="s">
        <v>134</v>
      </c>
      <c r="B14" s="280" t="s">
        <v>135</v>
      </c>
      <c r="C14" s="177" t="s">
        <v>139</v>
      </c>
      <c r="D14" s="229">
        <f>'5 VALORACIÓN DEL CONTROL'!W30</f>
        <v>7.7759999999999996E-2</v>
      </c>
      <c r="E14" s="178">
        <f>'5 VALORACIÓN DEL CONTROL'!X30</f>
        <v>0.22500000000000003</v>
      </c>
      <c r="F14" s="264" t="str">
        <f t="shared" si="0"/>
        <v>Muy Baja</v>
      </c>
      <c r="G14" s="264" t="str">
        <f t="shared" si="1"/>
        <v>Menor</v>
      </c>
      <c r="H14" s="265" t="str">
        <f t="shared" si="2"/>
        <v>Bajo</v>
      </c>
      <c r="I14" s="179"/>
      <c r="J14" s="463"/>
      <c r="K14" s="170" t="s">
        <v>537</v>
      </c>
      <c r="L14" s="286" t="str">
        <f t="shared" si="3"/>
        <v/>
      </c>
      <c r="M14" s="285" t="str">
        <f t="shared" si="3"/>
        <v/>
      </c>
      <c r="N14" s="285" t="str">
        <f t="shared" si="3"/>
        <v/>
      </c>
      <c r="O14" s="284" t="str">
        <f t="shared" si="3"/>
        <v/>
      </c>
      <c r="P14" s="268" t="str">
        <f t="shared" si="3"/>
        <v/>
      </c>
      <c r="Q14" s="179"/>
      <c r="R14" s="496"/>
      <c r="S14" s="182">
        <v>0.4</v>
      </c>
      <c r="T14" s="173" t="s">
        <v>537</v>
      </c>
      <c r="U14" s="270" t="s">
        <v>562</v>
      </c>
      <c r="V14" s="269" t="s">
        <v>545</v>
      </c>
      <c r="W14" s="269" t="s">
        <v>545</v>
      </c>
      <c r="X14" s="267" t="s">
        <v>560</v>
      </c>
      <c r="Y14" s="268" t="s">
        <v>561</v>
      </c>
      <c r="AB14" s="166"/>
      <c r="AC14" s="166"/>
      <c r="AD14" s="175"/>
      <c r="AE14" s="185"/>
      <c r="AF14" s="186"/>
      <c r="AG14" s="183"/>
      <c r="AH14" s="183"/>
      <c r="AI14" s="183"/>
      <c r="AJ14" s="187"/>
      <c r="AK14" s="183"/>
      <c r="AL14" s="175"/>
      <c r="AM14" s="175"/>
    </row>
    <row r="15" spans="1:39" ht="93" customHeight="1" x14ac:dyDescent="0.2">
      <c r="A15" s="176" t="s">
        <v>141</v>
      </c>
      <c r="B15" s="280" t="s">
        <v>135</v>
      </c>
      <c r="C15" s="177" t="s">
        <v>145</v>
      </c>
      <c r="D15" s="229">
        <f>'5 VALORACIÓN DEL CONTROL'!W36</f>
        <v>7.7759999999999996E-2</v>
      </c>
      <c r="E15" s="178">
        <f>'5 VALORACIÓN DEL CONTROL'!X36</f>
        <v>0.22500000000000003</v>
      </c>
      <c r="F15" s="264" t="str">
        <f t="shared" si="0"/>
        <v>Muy Baja</v>
      </c>
      <c r="G15" s="264" t="str">
        <f t="shared" si="1"/>
        <v>Menor</v>
      </c>
      <c r="H15" s="265" t="str">
        <f t="shared" si="2"/>
        <v>Bajo</v>
      </c>
      <c r="I15" s="179"/>
      <c r="J15" s="464"/>
      <c r="K15" s="189" t="s">
        <v>531</v>
      </c>
      <c r="L15" s="287" t="str">
        <f t="shared" si="3"/>
        <v>R7 R8 R9 R13 R14 R23</v>
      </c>
      <c r="M15" s="287" t="str">
        <f t="shared" si="3"/>
        <v>R1 R2 R3 R4 R5 R6 R10 R11 R12 R15 R16 R17 R18 R19 R20 R21 R22 R24 R25 R26 R27 R28 R29 R30 R31 R32 R33 R34 R35 R36 R37 R38 R39 R40 R41 R42 R43 R44 R45</v>
      </c>
      <c r="N15" s="288" t="str">
        <f t="shared" si="3"/>
        <v/>
      </c>
      <c r="O15" s="289" t="str">
        <f t="shared" si="3"/>
        <v/>
      </c>
      <c r="P15" s="274" t="str">
        <f t="shared" si="3"/>
        <v/>
      </c>
      <c r="Q15" s="179"/>
      <c r="R15" s="497"/>
      <c r="S15" s="194">
        <v>0.2</v>
      </c>
      <c r="T15" s="195" t="s">
        <v>531</v>
      </c>
      <c r="U15" s="271" t="s">
        <v>562</v>
      </c>
      <c r="V15" s="271" t="s">
        <v>562</v>
      </c>
      <c r="W15" s="272" t="s">
        <v>545</v>
      </c>
      <c r="X15" s="273" t="s">
        <v>560</v>
      </c>
      <c r="Y15" s="274" t="s">
        <v>561</v>
      </c>
      <c r="AB15" s="166"/>
      <c r="AC15" s="166"/>
      <c r="AD15" s="175"/>
      <c r="AE15" s="185"/>
      <c r="AF15" s="186"/>
      <c r="AG15" s="183"/>
      <c r="AH15" s="183"/>
      <c r="AI15" s="183"/>
      <c r="AJ15" s="196"/>
      <c r="AK15" s="183"/>
      <c r="AL15" s="175"/>
      <c r="AM15" s="175"/>
    </row>
    <row r="16" spans="1:39" ht="93" customHeight="1" x14ac:dyDescent="0.25">
      <c r="A16" s="176" t="s">
        <v>147</v>
      </c>
      <c r="B16" s="280" t="s">
        <v>135</v>
      </c>
      <c r="C16" s="177" t="s">
        <v>154</v>
      </c>
      <c r="D16" s="229">
        <f>'5 VALORACIÓN DEL CONTROL'!W42</f>
        <v>5.183999999999999E-2</v>
      </c>
      <c r="E16" s="178">
        <f>'5 VALORACIÓN DEL CONTROL'!X42</f>
        <v>0.22500000000000003</v>
      </c>
      <c r="F16" s="264" t="str">
        <f t="shared" si="0"/>
        <v>Muy Baja</v>
      </c>
      <c r="G16" s="264" t="str">
        <f t="shared" si="1"/>
        <v>Menor</v>
      </c>
      <c r="H16" s="265" t="str">
        <f t="shared" si="2"/>
        <v>Bajo</v>
      </c>
    </row>
    <row r="17" spans="1:39" ht="93" customHeight="1" x14ac:dyDescent="0.25">
      <c r="A17" s="176" t="s">
        <v>156</v>
      </c>
      <c r="B17" s="280" t="s">
        <v>157</v>
      </c>
      <c r="C17" s="177" t="s">
        <v>162</v>
      </c>
      <c r="D17" s="229">
        <f>'5 VALORACIÓN DEL CONTROL'!W48</f>
        <v>2.5000000000000001E-2</v>
      </c>
      <c r="E17" s="178">
        <v>0.17</v>
      </c>
      <c r="F17" s="264" t="str">
        <f t="shared" si="0"/>
        <v>Muy Baja</v>
      </c>
      <c r="G17" s="264" t="str">
        <f t="shared" si="1"/>
        <v>Leve</v>
      </c>
      <c r="H17" s="265" t="str">
        <f t="shared" si="2"/>
        <v>Bajo</v>
      </c>
    </row>
    <row r="18" spans="1:39" ht="93" customHeight="1" x14ac:dyDescent="0.2">
      <c r="A18" s="176" t="s">
        <v>164</v>
      </c>
      <c r="B18" s="280" t="s">
        <v>157</v>
      </c>
      <c r="C18" s="177" t="s">
        <v>168</v>
      </c>
      <c r="D18" s="229">
        <f>'5 VALORACIÓN DEL CONTROL'!W54</f>
        <v>5.183999999999999E-2</v>
      </c>
      <c r="E18" s="178">
        <f>'5 VALORACIÓN DEL CONTROL'!X54</f>
        <v>0.19500000000000003</v>
      </c>
      <c r="F18" s="264" t="str">
        <f t="shared" si="0"/>
        <v>Muy Baja</v>
      </c>
      <c r="G18" s="264" t="str">
        <f t="shared" si="1"/>
        <v>Leve</v>
      </c>
      <c r="H18" s="265" t="str">
        <f t="shared" si="2"/>
        <v>Bajo</v>
      </c>
      <c r="I18" s="179"/>
      <c r="J18" s="179"/>
      <c r="K18" s="179"/>
      <c r="L18" s="179"/>
      <c r="M18" s="179"/>
      <c r="N18" s="179"/>
      <c r="O18" s="179"/>
      <c r="P18" s="179"/>
      <c r="Q18" s="179"/>
      <c r="AB18" s="166"/>
      <c r="AC18" s="166"/>
      <c r="AD18" s="175"/>
      <c r="AE18" s="185"/>
      <c r="AF18" s="186"/>
      <c r="AG18" s="183"/>
      <c r="AH18" s="183"/>
      <c r="AI18" s="183"/>
      <c r="AJ18" s="183"/>
      <c r="AK18" s="183"/>
      <c r="AL18" s="175"/>
      <c r="AM18" s="175"/>
    </row>
    <row r="19" spans="1:39" ht="93" customHeight="1" x14ac:dyDescent="0.2">
      <c r="A19" s="176" t="s">
        <v>170</v>
      </c>
      <c r="B19" s="280" t="s">
        <v>157</v>
      </c>
      <c r="C19" s="177" t="s">
        <v>173</v>
      </c>
      <c r="D19" s="229">
        <f>'5 VALORACIÓN DEL CONTROL'!W60</f>
        <v>2.5000000000000001E-2</v>
      </c>
      <c r="E19" s="178">
        <f>'5 VALORACIÓN DEL CONTROL'!X60</f>
        <v>0.16900000000000001</v>
      </c>
      <c r="F19" s="264" t="str">
        <f t="shared" si="0"/>
        <v>Muy Baja</v>
      </c>
      <c r="G19" s="264" t="str">
        <f t="shared" si="1"/>
        <v>Leve</v>
      </c>
      <c r="H19" s="265" t="str">
        <f t="shared" si="2"/>
        <v>Bajo</v>
      </c>
      <c r="I19" s="179"/>
      <c r="J19" s="179"/>
      <c r="K19" s="179"/>
      <c r="L19" s="179"/>
      <c r="M19" s="179"/>
      <c r="N19" s="179"/>
      <c r="O19" s="179"/>
      <c r="P19" s="179"/>
      <c r="Q19" s="179"/>
      <c r="U19" s="279" t="s">
        <v>563</v>
      </c>
      <c r="W19" s="166"/>
      <c r="X19" s="166"/>
      <c r="Y19" s="166"/>
      <c r="Z19" s="166"/>
      <c r="AA19" s="166"/>
      <c r="AB19" s="166"/>
      <c r="AC19" s="166"/>
      <c r="AD19" s="175"/>
      <c r="AE19" s="185"/>
      <c r="AF19" s="175"/>
      <c r="AG19" s="186"/>
      <c r="AH19" s="186"/>
      <c r="AI19" s="186"/>
      <c r="AJ19" s="186"/>
      <c r="AK19" s="186"/>
      <c r="AL19" s="175"/>
      <c r="AM19" s="175"/>
    </row>
    <row r="20" spans="1:39" ht="93" customHeight="1" x14ac:dyDescent="0.2">
      <c r="A20" s="176" t="s">
        <v>175</v>
      </c>
      <c r="B20" s="280" t="s">
        <v>157</v>
      </c>
      <c r="C20" s="177" t="s">
        <v>179</v>
      </c>
      <c r="D20" s="229">
        <f>'5 VALORACIÓN DEL CONTROL'!W66</f>
        <v>4.3199999999999995E-2</v>
      </c>
      <c r="E20" s="178">
        <f>'5 VALORACIÓN DEL CONTROL'!X66</f>
        <v>0.29249999999999998</v>
      </c>
      <c r="F20" s="264" t="str">
        <f t="shared" si="0"/>
        <v>Muy Baja</v>
      </c>
      <c r="G20" s="264" t="str">
        <f t="shared" si="1"/>
        <v>Menor</v>
      </c>
      <c r="H20" s="265" t="str">
        <f t="shared" si="2"/>
        <v>Bajo</v>
      </c>
      <c r="I20" s="179"/>
      <c r="J20" s="179"/>
      <c r="K20" s="179"/>
      <c r="L20" s="179"/>
      <c r="M20" s="179"/>
      <c r="N20" s="179"/>
      <c r="O20" s="179"/>
      <c r="P20" s="179"/>
      <c r="Q20" s="179"/>
      <c r="U20" s="197" t="s">
        <v>561</v>
      </c>
      <c r="W20" s="166"/>
      <c r="X20" s="166"/>
      <c r="Y20" s="166"/>
      <c r="Z20" s="166"/>
      <c r="AA20" s="166"/>
      <c r="AB20" s="166"/>
      <c r="AC20" s="166"/>
      <c r="AD20" s="175"/>
      <c r="AE20" s="175"/>
      <c r="AF20" s="175"/>
      <c r="AG20" s="183"/>
      <c r="AH20" s="183"/>
      <c r="AI20" s="183"/>
      <c r="AJ20" s="183"/>
      <c r="AK20" s="183"/>
      <c r="AL20" s="175"/>
      <c r="AM20" s="175"/>
    </row>
    <row r="21" spans="1:39" ht="108.6" customHeight="1" x14ac:dyDescent="0.2">
      <c r="A21" s="176" t="s">
        <v>181</v>
      </c>
      <c r="B21" s="280" t="s">
        <v>182</v>
      </c>
      <c r="C21" s="177" t="s">
        <v>755</v>
      </c>
      <c r="D21" s="229">
        <f>'5 VALORACIÓN DEL CONTROL'!W72</f>
        <v>4.3199999999999995E-2</v>
      </c>
      <c r="E21" s="178">
        <f>'5 VALORACIÓN DEL CONTROL'!X72</f>
        <v>0.22500000000000003</v>
      </c>
      <c r="F21" s="264" t="str">
        <f t="shared" si="0"/>
        <v>Muy Baja</v>
      </c>
      <c r="G21" s="264" t="str">
        <f t="shared" si="1"/>
        <v>Menor</v>
      </c>
      <c r="H21" s="265" t="str">
        <f t="shared" si="2"/>
        <v>Bajo</v>
      </c>
      <c r="I21" s="179"/>
      <c r="J21" s="179"/>
      <c r="K21" s="179"/>
      <c r="L21" s="179"/>
      <c r="M21" s="179"/>
      <c r="N21" s="179"/>
      <c r="O21" s="179"/>
      <c r="P21" s="179"/>
      <c r="Q21" s="179"/>
      <c r="U21" s="180" t="s">
        <v>560</v>
      </c>
      <c r="V21" s="166"/>
      <c r="W21" s="166"/>
      <c r="X21" s="166"/>
      <c r="Y21" s="166"/>
      <c r="Z21" s="166"/>
      <c r="AA21" s="166"/>
      <c r="AB21" s="166"/>
      <c r="AC21" s="166"/>
      <c r="AD21" s="175"/>
      <c r="AE21" s="175"/>
      <c r="AF21" s="175"/>
      <c r="AG21" s="183"/>
      <c r="AH21" s="183"/>
      <c r="AI21" s="183"/>
      <c r="AJ21" s="183"/>
      <c r="AK21" s="183"/>
      <c r="AL21" s="175"/>
      <c r="AM21" s="175"/>
    </row>
    <row r="22" spans="1:39" ht="93" customHeight="1" x14ac:dyDescent="0.2">
      <c r="A22" s="176" t="s">
        <v>185</v>
      </c>
      <c r="B22" s="280" t="s">
        <v>182</v>
      </c>
      <c r="C22" s="177" t="s">
        <v>189</v>
      </c>
      <c r="D22" s="229">
        <f>'5 VALORACIÓN DEL CONTROL'!W78</f>
        <v>4.3199999999999995E-2</v>
      </c>
      <c r="E22" s="178">
        <f>'5 VALORACIÓN DEL CONTROL'!X78</f>
        <v>0.33749999999999997</v>
      </c>
      <c r="F22" s="264" t="str">
        <f t="shared" si="0"/>
        <v>Muy Baja</v>
      </c>
      <c r="G22" s="264" t="str">
        <f t="shared" si="1"/>
        <v>Menor</v>
      </c>
      <c r="H22" s="265" t="str">
        <f t="shared" si="2"/>
        <v>Bajo</v>
      </c>
      <c r="I22" s="179"/>
      <c r="J22" s="179"/>
      <c r="K22" s="179"/>
      <c r="L22" s="179"/>
      <c r="M22" s="179"/>
      <c r="N22" s="179"/>
      <c r="O22" s="179"/>
      <c r="P22" s="179"/>
      <c r="Q22" s="179"/>
      <c r="T22" s="198"/>
      <c r="U22" s="184" t="s">
        <v>545</v>
      </c>
      <c r="V22" s="198"/>
      <c r="W22" s="198"/>
      <c r="X22" s="198"/>
      <c r="Y22" s="198"/>
      <c r="Z22" s="198"/>
      <c r="AA22" s="198"/>
      <c r="AB22" s="198"/>
      <c r="AC22" s="198"/>
      <c r="AD22" s="175"/>
      <c r="AE22" s="175"/>
      <c r="AF22" s="199"/>
      <c r="AG22" s="199"/>
      <c r="AH22" s="199"/>
      <c r="AI22" s="199"/>
      <c r="AJ22" s="199"/>
      <c r="AK22" s="199"/>
      <c r="AL22" s="175"/>
      <c r="AM22" s="175"/>
    </row>
    <row r="23" spans="1:39" ht="93" customHeight="1" x14ac:dyDescent="0.2">
      <c r="A23" s="176" t="s">
        <v>191</v>
      </c>
      <c r="B23" s="280" t="s">
        <v>182</v>
      </c>
      <c r="C23" s="177" t="s">
        <v>195</v>
      </c>
      <c r="D23" s="229">
        <f>'5 VALORACIÓN DEL CONTROL'!W84</f>
        <v>7.5600000000000001E-2</v>
      </c>
      <c r="E23" s="178">
        <f>'5 VALORACIÓN DEL CONTROL'!X84</f>
        <v>0.19500000000000003</v>
      </c>
      <c r="F23" s="264" t="str">
        <f t="shared" si="0"/>
        <v>Muy Baja</v>
      </c>
      <c r="G23" s="264" t="str">
        <f t="shared" si="1"/>
        <v>Leve</v>
      </c>
      <c r="H23" s="265" t="str">
        <f t="shared" si="2"/>
        <v>Bajo</v>
      </c>
      <c r="I23" s="179"/>
      <c r="J23" s="179"/>
      <c r="K23" s="179"/>
      <c r="L23" s="179"/>
      <c r="M23" s="179"/>
      <c r="N23" s="179"/>
      <c r="O23" s="179"/>
      <c r="P23" s="179"/>
      <c r="Q23" s="179"/>
      <c r="T23" s="198"/>
      <c r="U23" s="188" t="s">
        <v>562</v>
      </c>
      <c r="AB23" s="198"/>
      <c r="AC23" s="198"/>
      <c r="AD23" s="175"/>
      <c r="AE23" s="175"/>
      <c r="AF23" s="175"/>
      <c r="AG23" s="183"/>
      <c r="AH23" s="183"/>
      <c r="AI23" s="183"/>
      <c r="AJ23" s="183"/>
      <c r="AK23" s="183"/>
      <c r="AL23" s="175"/>
      <c r="AM23" s="175"/>
    </row>
    <row r="24" spans="1:39" ht="93" customHeight="1" x14ac:dyDescent="0.2">
      <c r="A24" s="176" t="s">
        <v>197</v>
      </c>
      <c r="B24" s="280" t="s">
        <v>198</v>
      </c>
      <c r="C24" s="177" t="s">
        <v>202</v>
      </c>
      <c r="D24" s="229">
        <f>'5 VALORACIÓN DEL CONTROL'!W90</f>
        <v>6.4799999999999996E-2</v>
      </c>
      <c r="E24" s="178">
        <f>'5 VALORACIÓN DEL CONTROL'!X90</f>
        <v>0.16900000000000001</v>
      </c>
      <c r="F24" s="264" t="str">
        <f t="shared" si="0"/>
        <v>Muy Baja</v>
      </c>
      <c r="G24" s="264" t="str">
        <f t="shared" si="1"/>
        <v>Leve</v>
      </c>
      <c r="H24" s="265" t="str">
        <f t="shared" si="2"/>
        <v>Bajo</v>
      </c>
      <c r="I24" s="179"/>
      <c r="J24" s="179"/>
      <c r="K24" s="179"/>
      <c r="L24" s="179"/>
      <c r="M24" s="179"/>
      <c r="N24" s="179"/>
      <c r="O24" s="179"/>
      <c r="P24" s="179"/>
      <c r="Q24" s="179"/>
      <c r="R24" s="201"/>
      <c r="S24" s="201"/>
      <c r="T24" s="198"/>
      <c r="AB24" s="198"/>
      <c r="AC24" s="198"/>
      <c r="AD24" s="175"/>
      <c r="AE24" s="175"/>
      <c r="AF24" s="175"/>
      <c r="AG24" s="183"/>
      <c r="AH24" s="183"/>
      <c r="AI24" s="183"/>
      <c r="AJ24" s="183"/>
      <c r="AK24" s="183"/>
      <c r="AL24" s="175"/>
      <c r="AM24" s="175"/>
    </row>
    <row r="25" spans="1:39" ht="93" customHeight="1" x14ac:dyDescent="0.2">
      <c r="A25" s="176" t="s">
        <v>204</v>
      </c>
      <c r="B25" s="280" t="s">
        <v>198</v>
      </c>
      <c r="C25" s="177" t="s">
        <v>208</v>
      </c>
      <c r="D25" s="229">
        <f>'5 VALORACIÓN DEL CONTROL'!W96</f>
        <v>5.183999999999999E-2</v>
      </c>
      <c r="E25" s="178">
        <f>'5 VALORACIÓN DEL CONTROL'!X96</f>
        <v>0.22500000000000003</v>
      </c>
      <c r="F25" s="264" t="str">
        <f t="shared" si="0"/>
        <v>Muy Baja</v>
      </c>
      <c r="G25" s="264" t="str">
        <f t="shared" si="1"/>
        <v>Menor</v>
      </c>
      <c r="H25" s="265" t="str">
        <f t="shared" si="2"/>
        <v>Bajo</v>
      </c>
      <c r="I25" s="179"/>
      <c r="J25" s="179"/>
      <c r="K25" s="179"/>
      <c r="L25" s="179"/>
      <c r="M25" s="179"/>
      <c r="N25" s="179"/>
      <c r="O25" s="179"/>
      <c r="P25" s="179"/>
      <c r="Q25" s="179"/>
      <c r="R25" s="201"/>
      <c r="S25" s="201"/>
      <c r="T25" s="200"/>
      <c r="AB25" s="198"/>
      <c r="AC25" s="198"/>
      <c r="AD25" s="175"/>
      <c r="AE25" s="196"/>
      <c r="AF25" s="196"/>
      <c r="AG25" s="196"/>
      <c r="AH25" s="196"/>
      <c r="AI25" s="196"/>
      <c r="AJ25" s="196"/>
      <c r="AK25" s="183"/>
      <c r="AL25" s="175"/>
      <c r="AM25" s="175"/>
    </row>
    <row r="26" spans="1:39" ht="93" customHeight="1" x14ac:dyDescent="0.2">
      <c r="A26" s="176" t="s">
        <v>210</v>
      </c>
      <c r="B26" s="280" t="s">
        <v>198</v>
      </c>
      <c r="C26" s="177" t="s">
        <v>217</v>
      </c>
      <c r="D26" s="229">
        <f>'5 VALORACIÓN DEL CONTROL'!W102</f>
        <v>5.183999999999999E-2</v>
      </c>
      <c r="E26" s="178">
        <f>'5 VALORACIÓN DEL CONTROL'!X102</f>
        <v>0.29249999999999998</v>
      </c>
      <c r="F26" s="264" t="str">
        <f t="shared" si="0"/>
        <v>Muy Baja</v>
      </c>
      <c r="G26" s="264" t="str">
        <f t="shared" si="1"/>
        <v>Menor</v>
      </c>
      <c r="H26" s="265" t="str">
        <f t="shared" si="2"/>
        <v>Bajo</v>
      </c>
      <c r="I26" s="179"/>
      <c r="J26" s="179"/>
      <c r="K26" s="179"/>
      <c r="L26" s="179"/>
      <c r="M26" s="179"/>
      <c r="N26" s="179"/>
      <c r="O26" s="179"/>
      <c r="P26" s="179"/>
      <c r="Q26" s="179"/>
      <c r="R26" s="201"/>
      <c r="S26" s="201"/>
      <c r="AD26" s="175"/>
      <c r="AE26" s="201"/>
      <c r="AF26" s="201"/>
      <c r="AG26" s="201"/>
      <c r="AH26" s="201"/>
      <c r="AI26" s="201"/>
      <c r="AJ26" s="201"/>
      <c r="AK26" s="183"/>
      <c r="AL26" s="175"/>
      <c r="AM26" s="175"/>
    </row>
    <row r="27" spans="1:39" ht="93" customHeight="1" x14ac:dyDescent="0.2">
      <c r="A27" s="176" t="s">
        <v>219</v>
      </c>
      <c r="B27" s="280" t="s">
        <v>198</v>
      </c>
      <c r="C27" s="177" t="s">
        <v>222</v>
      </c>
      <c r="D27" s="229">
        <f>'5 VALORACIÓN DEL CONTROL'!W108</f>
        <v>7.7759999999999996E-2</v>
      </c>
      <c r="E27" s="178">
        <f>'5 VALORACIÓN DEL CONTROL'!X108</f>
        <v>0.33749999999999997</v>
      </c>
      <c r="F27" s="264" t="str">
        <f t="shared" si="0"/>
        <v>Muy Baja</v>
      </c>
      <c r="G27" s="264" t="str">
        <f t="shared" si="1"/>
        <v>Menor</v>
      </c>
      <c r="H27" s="265" t="str">
        <f t="shared" si="2"/>
        <v>Bajo</v>
      </c>
      <c r="I27" s="179"/>
      <c r="J27" s="179"/>
      <c r="K27" s="179"/>
      <c r="L27" s="179"/>
      <c r="M27" s="179"/>
      <c r="N27" s="179"/>
      <c r="O27" s="179"/>
      <c r="P27" s="179"/>
      <c r="Q27" s="179"/>
      <c r="R27" s="201"/>
      <c r="S27" s="201"/>
      <c r="AD27" s="175"/>
      <c r="AE27" s="196"/>
      <c r="AF27" s="196"/>
      <c r="AG27" s="196"/>
      <c r="AH27" s="196"/>
      <c r="AI27" s="196"/>
      <c r="AJ27" s="196"/>
      <c r="AK27" s="183"/>
      <c r="AL27" s="175"/>
      <c r="AM27" s="175"/>
    </row>
    <row r="28" spans="1:39" ht="93" customHeight="1" x14ac:dyDescent="0.2">
      <c r="A28" s="176" t="s">
        <v>224</v>
      </c>
      <c r="B28" s="280" t="s">
        <v>198</v>
      </c>
      <c r="C28" s="177" t="s">
        <v>228</v>
      </c>
      <c r="D28" s="229">
        <v>0.04</v>
      </c>
      <c r="E28" s="178">
        <f>'5 VALORACIÓN DEL CONTROL'!X114</f>
        <v>0.30000000000000004</v>
      </c>
      <c r="F28" s="264" t="str">
        <f t="shared" si="0"/>
        <v>Muy Baja</v>
      </c>
      <c r="G28" s="264" t="str">
        <f t="shared" si="1"/>
        <v>Menor</v>
      </c>
      <c r="H28" s="290" t="str">
        <f>IF(OR(F28="",G28=""),"",INDEX($U$11:$Y$15,MATCH(F28,$T$11:$T$15,0),MATCH(G28,$U$10:$Y$10,0)))</f>
        <v>Bajo</v>
      </c>
      <c r="I28" s="179"/>
      <c r="J28" s="179"/>
      <c r="K28" s="179"/>
      <c r="L28" s="179"/>
      <c r="M28" s="179"/>
      <c r="N28" s="179"/>
      <c r="O28" s="179"/>
      <c r="P28" s="179"/>
      <c r="Q28" s="179"/>
      <c r="AD28" s="175"/>
      <c r="AE28" s="196"/>
      <c r="AF28" s="196"/>
      <c r="AG28" s="196"/>
      <c r="AH28" s="196"/>
      <c r="AI28" s="196"/>
      <c r="AJ28" s="196"/>
      <c r="AK28" s="183"/>
      <c r="AL28" s="175"/>
      <c r="AM28" s="175"/>
    </row>
    <row r="29" spans="1:39" ht="93" customHeight="1" x14ac:dyDescent="0.25">
      <c r="A29" s="176" t="s">
        <v>230</v>
      </c>
      <c r="B29" s="280" t="s">
        <v>231</v>
      </c>
      <c r="C29" s="177" t="s">
        <v>235</v>
      </c>
      <c r="D29" s="229">
        <f>'5 VALORACIÓN DEL CONTROL'!W120</f>
        <v>5.183999999999999E-2</v>
      </c>
      <c r="E29" s="178">
        <f>'5 VALORACIÓN DEL CONTROL'!X120</f>
        <v>0.33749999999999997</v>
      </c>
      <c r="F29" s="264" t="str">
        <f t="shared" si="0"/>
        <v>Muy Baja</v>
      </c>
      <c r="G29" s="264" t="str">
        <f t="shared" si="1"/>
        <v>Menor</v>
      </c>
      <c r="H29" s="265" t="str">
        <f t="shared" si="2"/>
        <v>Bajo</v>
      </c>
      <c r="I29" s="179"/>
      <c r="J29" s="179"/>
      <c r="K29" s="179"/>
      <c r="L29" s="179"/>
      <c r="M29" s="179"/>
      <c r="N29" s="179"/>
      <c r="O29" s="179"/>
      <c r="P29" s="179"/>
      <c r="Q29" s="179"/>
    </row>
    <row r="30" spans="1:39" ht="93" customHeight="1" x14ac:dyDescent="0.25">
      <c r="A30" s="176" t="s">
        <v>237</v>
      </c>
      <c r="B30" s="280" t="s">
        <v>231</v>
      </c>
      <c r="C30" s="177" t="s">
        <v>1003</v>
      </c>
      <c r="D30" s="229">
        <f>'5 VALORACIÓN DEL CONTROL'!W126</f>
        <v>5.183999999999999E-2</v>
      </c>
      <c r="E30" s="178">
        <f>'5 VALORACIÓN DEL CONTROL'!X126</f>
        <v>0.33749999999999997</v>
      </c>
      <c r="F30" s="264" t="str">
        <f t="shared" si="0"/>
        <v>Muy Baja</v>
      </c>
      <c r="G30" s="264" t="str">
        <f t="shared" si="1"/>
        <v>Menor</v>
      </c>
      <c r="H30" s="265" t="str">
        <f t="shared" si="2"/>
        <v>Bajo</v>
      </c>
      <c r="I30" s="179"/>
      <c r="J30" s="179"/>
      <c r="K30" s="179"/>
      <c r="L30" s="179"/>
      <c r="M30" s="179"/>
      <c r="N30" s="179"/>
      <c r="O30" s="179"/>
      <c r="P30" s="179"/>
      <c r="Q30" s="179"/>
    </row>
    <row r="31" spans="1:39" ht="93" customHeight="1" x14ac:dyDescent="0.25">
      <c r="A31" s="176" t="s">
        <v>241</v>
      </c>
      <c r="B31" s="280" t="s">
        <v>231</v>
      </c>
      <c r="C31" s="177" t="s">
        <v>1023</v>
      </c>
      <c r="D31" s="229">
        <f>'5 VALORACIÓN DEL CONTROL'!W132</f>
        <v>5.183999999999999E-2</v>
      </c>
      <c r="E31" s="178">
        <f>'5 VALORACIÓN DEL CONTROL'!X132</f>
        <v>0.29249999999999998</v>
      </c>
      <c r="F31" s="264" t="str">
        <f t="shared" si="0"/>
        <v>Muy Baja</v>
      </c>
      <c r="G31" s="264" t="str">
        <f t="shared" si="1"/>
        <v>Menor</v>
      </c>
      <c r="H31" s="265" t="str">
        <f t="shared" si="2"/>
        <v>Bajo</v>
      </c>
      <c r="I31" s="179"/>
      <c r="J31" s="179"/>
      <c r="K31" s="179"/>
      <c r="L31" s="179"/>
      <c r="M31" s="179"/>
      <c r="N31" s="179"/>
      <c r="O31" s="179"/>
      <c r="P31" s="179"/>
      <c r="Q31" s="179"/>
      <c r="AG31" s="152"/>
      <c r="AH31" s="152"/>
      <c r="AI31" s="152"/>
      <c r="AJ31" s="152"/>
      <c r="AK31" s="152"/>
    </row>
    <row r="32" spans="1:39" ht="93" customHeight="1" x14ac:dyDescent="0.25">
      <c r="A32" s="176" t="s">
        <v>245</v>
      </c>
      <c r="B32" s="280" t="s">
        <v>246</v>
      </c>
      <c r="C32" s="282" t="s">
        <v>250</v>
      </c>
      <c r="D32" s="229">
        <f>'5 VALORACIÓN DEL CONTROL'!W138</f>
        <v>4.3199999999999995E-2</v>
      </c>
      <c r="E32" s="178">
        <f>'5 VALORACIÓN DEL CONTROL'!X138</f>
        <v>0.25350000000000006</v>
      </c>
      <c r="F32" s="264" t="str">
        <f t="shared" si="0"/>
        <v>Muy Baja</v>
      </c>
      <c r="G32" s="264" t="str">
        <f t="shared" si="1"/>
        <v>Menor</v>
      </c>
      <c r="H32" s="265" t="str">
        <f t="shared" si="2"/>
        <v>Bajo</v>
      </c>
      <c r="I32" s="179"/>
      <c r="J32" s="179"/>
      <c r="K32" s="179"/>
      <c r="L32" s="179"/>
      <c r="M32" s="179"/>
      <c r="N32" s="179"/>
      <c r="O32" s="179"/>
      <c r="P32" s="179"/>
      <c r="Q32" s="179"/>
      <c r="AG32" s="152"/>
      <c r="AH32" s="152"/>
      <c r="AI32" s="152"/>
      <c r="AJ32" s="152"/>
      <c r="AK32" s="152"/>
    </row>
    <row r="33" spans="1:37" ht="158.65" customHeight="1" x14ac:dyDescent="0.25">
      <c r="A33" s="176" t="s">
        <v>252</v>
      </c>
      <c r="B33" s="280" t="s">
        <v>246</v>
      </c>
      <c r="C33" s="125" t="s">
        <v>256</v>
      </c>
      <c r="D33" s="229">
        <f>'5 VALORACIÓN DEL CONTROL'!W144</f>
        <v>2.5000000000000001E-2</v>
      </c>
      <c r="E33" s="178">
        <f>'5 VALORACIÓN DEL CONTROL'!X144</f>
        <v>0.16900000000000001</v>
      </c>
      <c r="F33" s="264" t="str">
        <f t="shared" si="0"/>
        <v>Muy Baja</v>
      </c>
      <c r="G33" s="264" t="str">
        <f t="shared" si="1"/>
        <v>Leve</v>
      </c>
      <c r="H33" s="265" t="str">
        <f t="shared" si="2"/>
        <v>Bajo</v>
      </c>
      <c r="I33" s="152"/>
      <c r="J33" s="152"/>
      <c r="K33" s="152"/>
      <c r="L33" s="152"/>
      <c r="M33" s="152"/>
      <c r="N33" s="152"/>
      <c r="O33" s="152"/>
      <c r="P33" s="152"/>
      <c r="Q33" s="152"/>
      <c r="AB33" s="153"/>
      <c r="AC33" s="153"/>
      <c r="AD33" s="153"/>
      <c r="AE33" s="153"/>
      <c r="AF33" s="153"/>
      <c r="AG33" s="152"/>
      <c r="AH33" s="152"/>
      <c r="AI33" s="152"/>
      <c r="AJ33" s="152"/>
      <c r="AK33" s="152"/>
    </row>
    <row r="34" spans="1:37" ht="93" customHeight="1" x14ac:dyDescent="0.25">
      <c r="A34" s="176" t="s">
        <v>258</v>
      </c>
      <c r="B34" s="280" t="s">
        <v>259</v>
      </c>
      <c r="C34" s="177" t="s">
        <v>263</v>
      </c>
      <c r="D34" s="229">
        <f>'5 VALORACIÓN DEL CONTROL'!W150</f>
        <v>5.183999999999999E-2</v>
      </c>
      <c r="E34" s="178">
        <f>'5 VALORACIÓN DEL CONTROL'!X150</f>
        <v>0.22500000000000003</v>
      </c>
      <c r="F34" s="264" t="str">
        <f t="shared" si="0"/>
        <v>Muy Baja</v>
      </c>
      <c r="G34" s="264" t="str">
        <f t="shared" si="1"/>
        <v>Menor</v>
      </c>
      <c r="H34" s="265" t="str">
        <f t="shared" si="2"/>
        <v>Bajo</v>
      </c>
      <c r="I34" s="152"/>
      <c r="J34" s="152"/>
      <c r="K34" s="152"/>
      <c r="L34" s="152"/>
      <c r="M34" s="152"/>
      <c r="N34" s="152"/>
      <c r="O34" s="152"/>
      <c r="P34" s="152"/>
      <c r="Q34" s="152"/>
      <c r="AB34" s="153"/>
      <c r="AC34" s="153"/>
      <c r="AD34" s="153"/>
      <c r="AE34" s="153"/>
      <c r="AF34" s="153"/>
      <c r="AG34" s="152"/>
      <c r="AH34" s="152"/>
      <c r="AI34" s="152"/>
      <c r="AJ34" s="152"/>
      <c r="AK34" s="152"/>
    </row>
    <row r="35" spans="1:37" ht="93" customHeight="1" x14ac:dyDescent="0.25">
      <c r="A35" s="176" t="s">
        <v>265</v>
      </c>
      <c r="B35" s="280" t="s">
        <v>259</v>
      </c>
      <c r="C35" s="177" t="s">
        <v>798</v>
      </c>
      <c r="D35" s="229">
        <f>'5 VALORACIÓN DEL CONTROL'!W156</f>
        <v>2.5919999999999995E-2</v>
      </c>
      <c r="E35" s="178">
        <f>'5 VALORACIÓN DEL CONTROL'!X156</f>
        <v>0.22500000000000003</v>
      </c>
      <c r="F35" s="264" t="str">
        <f t="shared" si="0"/>
        <v>Muy Baja</v>
      </c>
      <c r="G35" s="264" t="str">
        <f t="shared" si="1"/>
        <v>Menor</v>
      </c>
      <c r="H35" s="265" t="str">
        <f t="shared" si="2"/>
        <v>Bajo</v>
      </c>
      <c r="I35" s="152"/>
      <c r="J35" s="152"/>
      <c r="K35" s="152"/>
      <c r="L35" s="152"/>
      <c r="M35" s="152"/>
      <c r="N35" s="152"/>
      <c r="O35" s="152"/>
      <c r="P35" s="152"/>
      <c r="Q35" s="152"/>
      <c r="AB35" s="153"/>
      <c r="AC35" s="153"/>
      <c r="AD35" s="153"/>
      <c r="AE35" s="153"/>
      <c r="AF35" s="153"/>
      <c r="AG35" s="152"/>
      <c r="AH35" s="152"/>
      <c r="AI35" s="152"/>
      <c r="AJ35" s="152"/>
      <c r="AK35" s="152"/>
    </row>
    <row r="36" spans="1:37" ht="93" customHeight="1" x14ac:dyDescent="0.25">
      <c r="A36" s="176" t="s">
        <v>268</v>
      </c>
      <c r="B36" s="280" t="s">
        <v>259</v>
      </c>
      <c r="C36" s="177" t="s">
        <v>272</v>
      </c>
      <c r="D36" s="229">
        <f>'5 VALORACIÓN DEL CONTROL'!W162</f>
        <v>1.5551999999999996E-2</v>
      </c>
      <c r="E36" s="178">
        <f>'5 VALORACIÓN DEL CONTROL'!X162</f>
        <v>0.30000000000000004</v>
      </c>
      <c r="F36" s="264" t="str">
        <f t="shared" si="0"/>
        <v>Muy Baja</v>
      </c>
      <c r="G36" s="264" t="str">
        <f t="shared" si="1"/>
        <v>Menor</v>
      </c>
      <c r="H36" s="265" t="str">
        <f t="shared" si="2"/>
        <v>Bajo</v>
      </c>
      <c r="I36" s="152"/>
      <c r="J36" s="152"/>
      <c r="K36" s="152"/>
      <c r="L36" s="152"/>
      <c r="M36" s="152"/>
      <c r="N36" s="152"/>
      <c r="O36" s="152"/>
      <c r="P36" s="152"/>
      <c r="Q36" s="152"/>
      <c r="AB36" s="153"/>
      <c r="AC36" s="153"/>
      <c r="AD36" s="153"/>
      <c r="AE36" s="153"/>
      <c r="AF36" s="153"/>
      <c r="AG36" s="152"/>
      <c r="AH36" s="152"/>
      <c r="AI36" s="152"/>
      <c r="AJ36" s="152"/>
      <c r="AK36" s="152"/>
    </row>
    <row r="37" spans="1:37" ht="93" customHeight="1" x14ac:dyDescent="0.25">
      <c r="A37" s="176" t="s">
        <v>274</v>
      </c>
      <c r="B37" s="280" t="s">
        <v>259</v>
      </c>
      <c r="C37" s="177" t="s">
        <v>843</v>
      </c>
      <c r="D37" s="229">
        <f>'5 VALORACIÓN DEL CONTROL'!W168</f>
        <v>1.8143999999999997E-2</v>
      </c>
      <c r="E37" s="178">
        <f>'5 VALORACIÓN DEL CONTROL'!X168</f>
        <v>0.30000000000000004</v>
      </c>
      <c r="F37" s="264" t="str">
        <f t="shared" si="0"/>
        <v>Muy Baja</v>
      </c>
      <c r="G37" s="264" t="str">
        <f t="shared" si="1"/>
        <v>Menor</v>
      </c>
      <c r="H37" s="265" t="str">
        <f t="shared" si="2"/>
        <v>Bajo</v>
      </c>
      <c r="I37" s="152"/>
      <c r="J37" s="152"/>
      <c r="K37" s="152"/>
      <c r="L37" s="152"/>
      <c r="M37" s="152"/>
      <c r="N37" s="152"/>
      <c r="O37" s="152"/>
      <c r="P37" s="152"/>
      <c r="Q37" s="152"/>
      <c r="AB37" s="153"/>
      <c r="AC37" s="153"/>
      <c r="AD37" s="153"/>
      <c r="AE37" s="153"/>
      <c r="AF37" s="153"/>
      <c r="AG37" s="152"/>
      <c r="AH37" s="152"/>
      <c r="AI37" s="152"/>
      <c r="AJ37" s="152"/>
      <c r="AK37" s="152"/>
    </row>
    <row r="38" spans="1:37" ht="93" customHeight="1" x14ac:dyDescent="0.25">
      <c r="A38" s="176" t="s">
        <v>276</v>
      </c>
      <c r="B38" s="280" t="s">
        <v>259</v>
      </c>
      <c r="C38" s="177" t="s">
        <v>280</v>
      </c>
      <c r="D38" s="229">
        <f>'5 VALORACIÓN DEL CONTROL'!W174</f>
        <v>3.1103999999999993E-2</v>
      </c>
      <c r="E38" s="178">
        <f>'5 VALORACIÓN DEL CONTROL'!X174</f>
        <v>0.30000000000000004</v>
      </c>
      <c r="F38" s="264" t="str">
        <f t="shared" si="0"/>
        <v>Muy Baja</v>
      </c>
      <c r="G38" s="264" t="str">
        <f t="shared" si="1"/>
        <v>Menor</v>
      </c>
      <c r="H38" s="265" t="str">
        <f t="shared" si="2"/>
        <v>Bajo</v>
      </c>
    </row>
    <row r="39" spans="1:37" ht="93" customHeight="1" x14ac:dyDescent="0.25">
      <c r="A39" s="176" t="s">
        <v>282</v>
      </c>
      <c r="B39" s="280" t="s">
        <v>283</v>
      </c>
      <c r="C39" s="177" t="s">
        <v>287</v>
      </c>
      <c r="D39" s="229">
        <f>'5 VALORACIÓN DEL CONTROL'!W180</f>
        <v>6.4799999999999996E-2</v>
      </c>
      <c r="E39" s="178">
        <f>'5 VALORACIÓN DEL CONTROL'!X180</f>
        <v>0.25350000000000006</v>
      </c>
      <c r="F39" s="264" t="str">
        <f t="shared" si="0"/>
        <v>Muy Baja</v>
      </c>
      <c r="G39" s="264" t="str">
        <f t="shared" si="1"/>
        <v>Menor</v>
      </c>
      <c r="H39" s="265" t="str">
        <f t="shared" si="2"/>
        <v>Bajo</v>
      </c>
    </row>
    <row r="40" spans="1:37" ht="93" customHeight="1" x14ac:dyDescent="0.25">
      <c r="A40" s="176" t="s">
        <v>289</v>
      </c>
      <c r="B40" s="280" t="s">
        <v>283</v>
      </c>
      <c r="C40" s="177" t="s">
        <v>293</v>
      </c>
      <c r="D40" s="229">
        <f>'5 VALORACIÓN DEL CONTROL'!W186</f>
        <v>4.3199999999999995E-2</v>
      </c>
      <c r="E40" s="178">
        <f>'5 VALORACIÓN DEL CONTROL'!X186</f>
        <v>0.39000000000000007</v>
      </c>
      <c r="F40" s="264" t="str">
        <f t="shared" si="0"/>
        <v>Muy Baja</v>
      </c>
      <c r="G40" s="264" t="str">
        <f t="shared" si="1"/>
        <v>Menor</v>
      </c>
      <c r="H40" s="265" t="str">
        <f t="shared" si="2"/>
        <v>Bajo</v>
      </c>
    </row>
    <row r="41" spans="1:37" ht="93" customHeight="1" x14ac:dyDescent="0.25">
      <c r="A41" s="176" t="s">
        <v>295</v>
      </c>
      <c r="B41" s="280" t="s">
        <v>283</v>
      </c>
      <c r="C41" s="177" t="s">
        <v>299</v>
      </c>
      <c r="D41" s="229">
        <f>'5 VALORACIÓN DEL CONTROL'!W192</f>
        <v>5.183999999999999E-2</v>
      </c>
      <c r="E41" s="178">
        <f>'5 VALORACIÓN DEL CONTROL'!X192</f>
        <v>0.22500000000000003</v>
      </c>
      <c r="F41" s="264" t="str">
        <f t="shared" si="0"/>
        <v>Muy Baja</v>
      </c>
      <c r="G41" s="264" t="str">
        <f t="shared" si="1"/>
        <v>Menor</v>
      </c>
      <c r="H41" s="265" t="str">
        <f t="shared" si="2"/>
        <v>Bajo</v>
      </c>
      <c r="AB41" s="153"/>
      <c r="AC41" s="153"/>
      <c r="AD41" s="153"/>
      <c r="AE41" s="153"/>
      <c r="AF41" s="153"/>
    </row>
    <row r="42" spans="1:37" ht="93" customHeight="1" x14ac:dyDescent="0.25">
      <c r="A42" s="176" t="s">
        <v>301</v>
      </c>
      <c r="B42" s="280" t="s">
        <v>283</v>
      </c>
      <c r="C42" s="177" t="s">
        <v>305</v>
      </c>
      <c r="D42" s="229">
        <f>'5 VALORACIÓN DEL CONTROL'!W198</f>
        <v>5.183999999999999E-2</v>
      </c>
      <c r="E42" s="178">
        <f>'5 VALORACIÓN DEL CONTROL'!X198</f>
        <v>0.22500000000000003</v>
      </c>
      <c r="F42" s="264" t="str">
        <f t="shared" si="0"/>
        <v>Muy Baja</v>
      </c>
      <c r="G42" s="264" t="str">
        <f t="shared" si="1"/>
        <v>Menor</v>
      </c>
      <c r="H42" s="265" t="str">
        <f t="shared" si="2"/>
        <v>Bajo</v>
      </c>
      <c r="AB42" s="153"/>
      <c r="AC42" s="153"/>
      <c r="AD42" s="153"/>
      <c r="AE42" s="153"/>
      <c r="AF42" s="153"/>
    </row>
    <row r="43" spans="1:37" ht="93" customHeight="1" x14ac:dyDescent="0.25">
      <c r="A43" s="176" t="s">
        <v>307</v>
      </c>
      <c r="B43" s="280" t="s">
        <v>308</v>
      </c>
      <c r="C43" s="177" t="s">
        <v>312</v>
      </c>
      <c r="D43" s="229">
        <f>'5 VALORACIÓN DEL CONTROL'!W204</f>
        <v>7.7759999999999996E-2</v>
      </c>
      <c r="E43" s="178">
        <f>'5 VALORACIÓN DEL CONTROL'!X204</f>
        <v>0.33749999999999997</v>
      </c>
      <c r="F43" s="264" t="str">
        <f t="shared" si="0"/>
        <v>Muy Baja</v>
      </c>
      <c r="G43" s="264" t="str">
        <f t="shared" si="1"/>
        <v>Menor</v>
      </c>
      <c r="H43" s="265" t="str">
        <f t="shared" si="2"/>
        <v>Bajo</v>
      </c>
    </row>
    <row r="44" spans="1:37" ht="93" customHeight="1" x14ac:dyDescent="0.25">
      <c r="A44" s="176" t="s">
        <v>314</v>
      </c>
      <c r="B44" s="280" t="s">
        <v>308</v>
      </c>
      <c r="C44" s="177" t="s">
        <v>861</v>
      </c>
      <c r="D44" s="229">
        <f>'5 VALORACIÓN DEL CONTROL'!W210</f>
        <v>9.0719999999999995E-2</v>
      </c>
      <c r="E44" s="178">
        <f>'5 VALORACIÓN DEL CONTROL'!X210</f>
        <v>0.33749999999999997</v>
      </c>
      <c r="F44" s="264" t="str">
        <f t="shared" si="0"/>
        <v>Muy Baja</v>
      </c>
      <c r="G44" s="264" t="str">
        <f t="shared" si="1"/>
        <v>Menor</v>
      </c>
      <c r="H44" s="265" t="str">
        <f t="shared" si="2"/>
        <v>Bajo</v>
      </c>
    </row>
    <row r="45" spans="1:37" ht="93" customHeight="1" x14ac:dyDescent="0.25">
      <c r="A45" s="176" t="s">
        <v>318</v>
      </c>
      <c r="B45" s="280" t="s">
        <v>319</v>
      </c>
      <c r="C45" s="177" t="s">
        <v>323</v>
      </c>
      <c r="D45" s="229">
        <f>'5 VALORACIÓN DEL CONTROL'!W216</f>
        <v>7.7759999999999996E-2</v>
      </c>
      <c r="E45" s="178">
        <f>'5 VALORACIÓN DEL CONTROL'!X216</f>
        <v>0.22500000000000003</v>
      </c>
      <c r="F45" s="264" t="str">
        <f t="shared" si="0"/>
        <v>Muy Baja</v>
      </c>
      <c r="G45" s="264" t="str">
        <f t="shared" si="1"/>
        <v>Menor</v>
      </c>
      <c r="H45" s="265" t="str">
        <f t="shared" si="2"/>
        <v>Bajo</v>
      </c>
    </row>
    <row r="46" spans="1:37" ht="93" customHeight="1" x14ac:dyDescent="0.25">
      <c r="A46" s="176" t="s">
        <v>325</v>
      </c>
      <c r="B46" s="280" t="s">
        <v>319</v>
      </c>
      <c r="C46" s="177" t="s">
        <v>329</v>
      </c>
      <c r="D46" s="229">
        <f>'5 VALORACIÓN DEL CONTROL'!W222</f>
        <v>3.1103999999999993E-2</v>
      </c>
      <c r="E46" s="178">
        <f>'5 VALORACIÓN DEL CONTROL'!X222</f>
        <v>0.30000000000000004</v>
      </c>
      <c r="F46" s="264" t="str">
        <f t="shared" si="0"/>
        <v>Muy Baja</v>
      </c>
      <c r="G46" s="264" t="str">
        <f t="shared" si="1"/>
        <v>Menor</v>
      </c>
      <c r="H46" s="265" t="str">
        <f t="shared" si="2"/>
        <v>Bajo</v>
      </c>
    </row>
    <row r="47" spans="1:37" ht="93" customHeight="1" x14ac:dyDescent="0.25">
      <c r="A47" s="176" t="s">
        <v>331</v>
      </c>
      <c r="B47" s="280" t="s">
        <v>319</v>
      </c>
      <c r="C47" s="177" t="s">
        <v>335</v>
      </c>
      <c r="D47" s="229">
        <f>'5 VALORACIÓN DEL CONTROL'!W228</f>
        <v>7.7759999999999996E-2</v>
      </c>
      <c r="E47" s="178">
        <f>'5 VALORACIÓN DEL CONTROL'!X228</f>
        <v>0.33749999999999997</v>
      </c>
      <c r="F47" s="264" t="str">
        <f t="shared" si="0"/>
        <v>Muy Baja</v>
      </c>
      <c r="G47" s="264" t="str">
        <f t="shared" si="1"/>
        <v>Menor</v>
      </c>
      <c r="H47" s="265" t="str">
        <f t="shared" si="2"/>
        <v>Bajo</v>
      </c>
    </row>
    <row r="48" spans="1:37" ht="93" customHeight="1" x14ac:dyDescent="0.25">
      <c r="A48" s="176" t="s">
        <v>337</v>
      </c>
      <c r="B48" s="280" t="s">
        <v>338</v>
      </c>
      <c r="C48" s="177" t="s">
        <v>342</v>
      </c>
      <c r="D48" s="229">
        <f>'5 VALORACIÓN DEL CONTROL'!W234</f>
        <v>3.0239999999999996E-2</v>
      </c>
      <c r="E48" s="178">
        <f>'5 VALORACIÓN DEL CONTROL'!X234</f>
        <v>0.39</v>
      </c>
      <c r="F48" s="264" t="str">
        <f t="shared" si="0"/>
        <v>Muy Baja</v>
      </c>
      <c r="G48" s="264" t="str">
        <f t="shared" si="1"/>
        <v>Menor</v>
      </c>
      <c r="H48" s="265" t="str">
        <f t="shared" si="2"/>
        <v>Bajo</v>
      </c>
    </row>
    <row r="49" spans="1:8" ht="93" customHeight="1" x14ac:dyDescent="0.25">
      <c r="A49" s="176" t="s">
        <v>344</v>
      </c>
      <c r="B49" s="280" t="s">
        <v>338</v>
      </c>
      <c r="C49" s="177" t="s">
        <v>348</v>
      </c>
      <c r="D49" s="229">
        <f>'5 VALORACIÓN DEL CONTROL'!W240</f>
        <v>5.183999999999999E-2</v>
      </c>
      <c r="E49" s="178">
        <f>'5 VALORACIÓN DEL CONTROL'!X240</f>
        <v>0.33749999999999997</v>
      </c>
      <c r="F49" s="264" t="str">
        <f t="shared" si="0"/>
        <v>Muy Baja</v>
      </c>
      <c r="G49" s="264" t="str">
        <f t="shared" si="1"/>
        <v>Menor</v>
      </c>
      <c r="H49" s="265" t="str">
        <f t="shared" si="2"/>
        <v>Bajo</v>
      </c>
    </row>
    <row r="50" spans="1:8" ht="93" customHeight="1" x14ac:dyDescent="0.25">
      <c r="A50" s="176" t="s">
        <v>350</v>
      </c>
      <c r="B50" s="280" t="s">
        <v>338</v>
      </c>
      <c r="C50" s="177" t="s">
        <v>354</v>
      </c>
      <c r="D50" s="229">
        <f>'5 VALORACIÓN DEL CONTROL'!W246</f>
        <v>5.183999999999999E-2</v>
      </c>
      <c r="E50" s="178">
        <f>'5 VALORACIÓN DEL CONTROL'!X246</f>
        <v>0.33749999999999997</v>
      </c>
      <c r="F50" s="264" t="str">
        <f t="shared" si="0"/>
        <v>Muy Baja</v>
      </c>
      <c r="G50" s="264" t="str">
        <f t="shared" si="1"/>
        <v>Menor</v>
      </c>
      <c r="H50" s="265" t="str">
        <f t="shared" si="2"/>
        <v>Bajo</v>
      </c>
    </row>
    <row r="51" spans="1:8" ht="93" customHeight="1" x14ac:dyDescent="0.25">
      <c r="A51" s="176" t="s">
        <v>356</v>
      </c>
      <c r="B51" s="280" t="s">
        <v>357</v>
      </c>
      <c r="C51" s="177" t="s">
        <v>361</v>
      </c>
      <c r="D51" s="229">
        <f>'5 VALORACIÓN DEL CONTROL'!W252</f>
        <v>5.183999999999999E-2</v>
      </c>
      <c r="E51" s="178">
        <f>'5 VALORACIÓN DEL CONTROL'!X252</f>
        <v>0.33749999999999997</v>
      </c>
      <c r="F51" s="264" t="str">
        <f t="shared" si="0"/>
        <v>Muy Baja</v>
      </c>
      <c r="G51" s="264" t="str">
        <f t="shared" si="1"/>
        <v>Menor</v>
      </c>
      <c r="H51" s="265" t="str">
        <f t="shared" si="2"/>
        <v>Bajo</v>
      </c>
    </row>
    <row r="52" spans="1:8" ht="93" customHeight="1" x14ac:dyDescent="0.25">
      <c r="A52" s="176" t="s">
        <v>363</v>
      </c>
      <c r="B52" s="280" t="s">
        <v>357</v>
      </c>
      <c r="C52" s="177" t="s">
        <v>922</v>
      </c>
      <c r="D52" s="229">
        <f>'5 VALORACIÓN DEL CONTROL'!W258</f>
        <v>5.183999999999999E-2</v>
      </c>
      <c r="E52" s="178">
        <f>'5 VALORACIÓN DEL CONTROL'!X258</f>
        <v>0.29249999999999998</v>
      </c>
      <c r="F52" s="264" t="str">
        <f t="shared" si="0"/>
        <v>Muy Baja</v>
      </c>
      <c r="G52" s="264" t="str">
        <f t="shared" si="1"/>
        <v>Menor</v>
      </c>
      <c r="H52" s="265" t="str">
        <f t="shared" si="2"/>
        <v>Bajo</v>
      </c>
    </row>
    <row r="53" spans="1:8" ht="93" customHeight="1" x14ac:dyDescent="0.25">
      <c r="A53" s="176" t="s">
        <v>368</v>
      </c>
      <c r="B53" s="280" t="s">
        <v>369</v>
      </c>
      <c r="C53" s="177" t="s">
        <v>373</v>
      </c>
      <c r="D53" s="229">
        <f>'5 VALORACIÓN DEL CONTROL'!W264</f>
        <v>7.7759999999999996E-2</v>
      </c>
      <c r="E53" s="178">
        <f>'5 VALORACIÓN DEL CONTROL'!X264</f>
        <v>0.22500000000000003</v>
      </c>
      <c r="F53" s="264" t="str">
        <f t="shared" si="0"/>
        <v>Muy Baja</v>
      </c>
      <c r="G53" s="264" t="str">
        <f t="shared" si="1"/>
        <v>Menor</v>
      </c>
      <c r="H53" s="265" t="str">
        <f t="shared" si="2"/>
        <v>Bajo</v>
      </c>
    </row>
    <row r="54" spans="1:8" ht="93" customHeight="1" x14ac:dyDescent="0.25">
      <c r="A54" s="176" t="s">
        <v>375</v>
      </c>
      <c r="B54" s="280" t="s">
        <v>369</v>
      </c>
      <c r="C54" s="177" t="s">
        <v>1150</v>
      </c>
      <c r="D54" s="229">
        <f>'5 VALORACIÓN DEL CONTROL'!W270</f>
        <v>7.7759999999999996E-2</v>
      </c>
      <c r="E54" s="178">
        <f>'5 VALORACIÓN DEL CONTROL'!X270</f>
        <v>0.22500000000000003</v>
      </c>
      <c r="F54" s="264" t="str">
        <f t="shared" si="0"/>
        <v>Muy Baja</v>
      </c>
      <c r="G54" s="264" t="str">
        <f t="shared" si="1"/>
        <v>Menor</v>
      </c>
      <c r="H54" s="265" t="str">
        <f t="shared" si="2"/>
        <v>Bajo</v>
      </c>
    </row>
    <row r="55" spans="1:8" ht="93" customHeight="1" x14ac:dyDescent="0.25">
      <c r="A55" s="176" t="s">
        <v>380</v>
      </c>
      <c r="B55" s="280" t="s">
        <v>369</v>
      </c>
      <c r="C55" s="177" t="s">
        <v>384</v>
      </c>
      <c r="D55" s="229">
        <f>'5 VALORACIÓN DEL CONTROL'!W276</f>
        <v>7.7759999999999996E-2</v>
      </c>
      <c r="E55" s="178">
        <f>'5 VALORACIÓN DEL CONTROL'!X276</f>
        <v>0.22500000000000003</v>
      </c>
      <c r="F55" s="264" t="str">
        <f t="shared" si="0"/>
        <v>Muy Baja</v>
      </c>
      <c r="G55" s="264" t="str">
        <f t="shared" si="1"/>
        <v>Menor</v>
      </c>
      <c r="H55" s="265" t="str">
        <f t="shared" si="2"/>
        <v>Bajo</v>
      </c>
    </row>
    <row r="56" spans="1:8" ht="12.75" customHeight="1" x14ac:dyDescent="0.25"/>
    <row r="57" spans="1:8" ht="12.75" customHeight="1" x14ac:dyDescent="0.25"/>
    <row r="58" spans="1:8" ht="12.75" customHeight="1" x14ac:dyDescent="0.25"/>
    <row r="59" spans="1:8" ht="12.75" customHeight="1" x14ac:dyDescent="0.25"/>
    <row r="60" spans="1:8" ht="12.75" customHeight="1" x14ac:dyDescent="0.25"/>
    <row r="61" spans="1:8" ht="12.75" customHeight="1" x14ac:dyDescent="0.25"/>
    <row r="62" spans="1:8" ht="12.75" customHeight="1" x14ac:dyDescent="0.25"/>
    <row r="63" spans="1:8" ht="12.75" customHeight="1" x14ac:dyDescent="0.25"/>
    <row r="64" spans="1:8"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sheetData>
  <autoFilter ref="A10:H55" xr:uid="{00000000-0009-0000-0000-000006000000}"/>
  <mergeCells count="17">
    <mergeCell ref="J11:J15"/>
    <mergeCell ref="J8:P8"/>
    <mergeCell ref="R11:R15"/>
    <mergeCell ref="A4:Y4"/>
    <mergeCell ref="B5:O5"/>
    <mergeCell ref="C7:E7"/>
    <mergeCell ref="L9:P9"/>
    <mergeCell ref="B6:O6"/>
    <mergeCell ref="F8:H9"/>
    <mergeCell ref="C1:U3"/>
    <mergeCell ref="T8:Y8"/>
    <mergeCell ref="A1:B3"/>
    <mergeCell ref="Q6:Y6"/>
    <mergeCell ref="Q5:Y5"/>
    <mergeCell ref="V1:Y1"/>
    <mergeCell ref="V2:Y2"/>
    <mergeCell ref="V3:Y3"/>
  </mergeCells>
  <conditionalFormatting sqref="E11:F30">
    <cfRule type="cellIs" dxfId="69" priority="11" operator="equal">
      <formula>$T$15</formula>
    </cfRule>
    <cfRule type="cellIs" dxfId="68" priority="12" operator="equal">
      <formula>$T$14</formula>
    </cfRule>
    <cfRule type="cellIs" dxfId="67" priority="13" operator="equal">
      <formula>$T$13</formula>
    </cfRule>
    <cfRule type="cellIs" dxfId="66" priority="14" operator="equal">
      <formula>$T$12</formula>
    </cfRule>
    <cfRule type="cellIs" dxfId="65" priority="15" operator="equal">
      <formula>$T$11</formula>
    </cfRule>
  </conditionalFormatting>
  <conditionalFormatting sqref="F31:F55">
    <cfRule type="cellIs" dxfId="64" priority="1" operator="equal">
      <formula>$T$15</formula>
    </cfRule>
    <cfRule type="cellIs" dxfId="63" priority="2" operator="equal">
      <formula>$T$14</formula>
    </cfRule>
    <cfRule type="cellIs" dxfId="62" priority="3" operator="equal">
      <formula>$T$13</formula>
    </cfRule>
    <cfRule type="cellIs" dxfId="61" priority="4" operator="equal">
      <formula>$T$12</formula>
    </cfRule>
    <cfRule type="cellIs" dxfId="60" priority="5" operator="equal">
      <formula>$T$11</formula>
    </cfRule>
  </conditionalFormatting>
  <conditionalFormatting sqref="G11:G55">
    <cfRule type="cellIs" dxfId="59" priority="6" operator="equal">
      <formula>$U$10</formula>
    </cfRule>
    <cfRule type="cellIs" dxfId="58" priority="7" operator="equal">
      <formula>$V$10</formula>
    </cfRule>
    <cfRule type="cellIs" dxfId="57" priority="8" operator="equal">
      <formula>$W$10</formula>
    </cfRule>
    <cfRule type="cellIs" dxfId="56" priority="9" operator="equal">
      <formula>$X$10</formula>
    </cfRule>
    <cfRule type="cellIs" dxfId="55" priority="10" operator="equal">
      <formula>$Y$10</formula>
    </cfRule>
  </conditionalFormatting>
  <conditionalFormatting sqref="H11:H30">
    <cfRule type="cellIs" dxfId="54" priority="21" operator="equal">
      <formula>$U$18</formula>
    </cfRule>
    <cfRule type="cellIs" dxfId="53" priority="22" operator="equal">
      <formula>$U$19</formula>
    </cfRule>
    <cfRule type="cellIs" dxfId="52" priority="23" operator="equal">
      <formula>$U$20</formula>
    </cfRule>
    <cfRule type="cellIs" dxfId="51" priority="24" operator="equal">
      <formula>$U$21</formula>
    </cfRule>
  </conditionalFormatting>
  <dataValidations count="2">
    <dataValidation allowBlank="1" showInputMessage="1" showErrorMessage="1" prompt="La probabilidad se encuentra determinada por una escala de 1 a 3, siendo 1 la menor probabilidad de ocurrencia del riesgo y 3 la mayor probabilidad de  ocurrencia." sqref="JD10" xr:uid="{00000000-0002-0000-0600-000000000000}">
      <formula1>0</formula1>
      <formula2>0</formula2>
    </dataValidation>
    <dataValidation allowBlank="1" showInputMessage="1" showErrorMessage="1" prompt="Es la materialización del riesgo y las consecuencias de su aparición. Su escala es: 5 bajo impacto, 10 medio, 20 alto impacto._x000a_" sqref="JE10:JK10" xr:uid="{00000000-0002-0000-0600-000001000000}">
      <formula1>0</formula1>
      <formula2>0</formula2>
    </dataValidation>
  </dataValidations>
  <printOptions horizontalCentered="1" verticalCentered="1"/>
  <pageMargins left="0.31527777777777799" right="0.27569444444444402" top="0.23611111111111099" bottom="0.15763888888888899" header="0.511811023622047" footer="0.511811023622047"/>
  <pageSetup paperSize="5" scale="65" orientation="landscape"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87"/>
  <sheetViews>
    <sheetView showGridLines="0" zoomScale="70" zoomScaleNormal="70" workbookViewId="0">
      <pane xSplit="1" ySplit="11" topLeftCell="B12" activePane="bottomRight" state="frozen"/>
      <selection pane="topRight" activeCell="B1" sqref="B1"/>
      <selection pane="bottomLeft" activeCell="A10" sqref="A10"/>
      <selection pane="bottomRight" activeCell="U1" sqref="U1:W3"/>
    </sheetView>
  </sheetViews>
  <sheetFormatPr baseColWidth="10" defaultColWidth="0" defaultRowHeight="12.75" customHeight="1" zeroHeight="1" x14ac:dyDescent="0.25"/>
  <cols>
    <col min="1" max="1" width="20.28515625" style="152" customWidth="1"/>
    <col min="2" max="2" width="27.28515625" style="153" customWidth="1"/>
    <col min="3" max="3" width="32.28515625" style="153" customWidth="1"/>
    <col min="4" max="4" width="15.42578125" style="153" customWidth="1"/>
    <col min="5" max="6" width="15.42578125" style="225" customWidth="1"/>
    <col min="7" max="7" width="15.42578125" style="153" customWidth="1"/>
    <col min="8" max="8" width="3.7109375" style="153" customWidth="1"/>
    <col min="9" max="9" width="7.42578125" style="153" customWidth="1"/>
    <col min="10" max="10" width="14" style="153" customWidth="1"/>
    <col min="11" max="12" width="12.42578125" style="153" customWidth="1"/>
    <col min="13" max="13" width="17.28515625" style="153" customWidth="1"/>
    <col min="14" max="15" width="12.42578125" style="153" customWidth="1"/>
    <col min="16" max="16" width="7.42578125" style="153" customWidth="1"/>
    <col min="17" max="18" width="5.7109375" style="152" bestFit="1" customWidth="1"/>
    <col min="19" max="19" width="8.7109375" style="152" bestFit="1" customWidth="1"/>
    <col min="20" max="20" width="12" style="152" bestFit="1" customWidth="1"/>
    <col min="21" max="21" width="21.28515625" style="152" bestFit="1" customWidth="1"/>
    <col min="22" max="22" width="9.28515625" style="152" bestFit="1" customWidth="1"/>
    <col min="23" max="23" width="21.28515625" style="152" bestFit="1" customWidth="1"/>
    <col min="24" max="24" width="10.7109375" style="152" bestFit="1" customWidth="1"/>
    <col min="25" max="29" width="11.42578125" style="152" customWidth="1"/>
    <col min="30" max="30" width="5.42578125" style="152" customWidth="1"/>
    <col min="31" max="31" width="26.7109375" style="152" customWidth="1"/>
    <col min="32" max="32" width="22.7109375" style="153" customWidth="1"/>
    <col min="33" max="36" width="22.7109375" style="153" hidden="1" customWidth="1"/>
    <col min="37" max="37" width="23.42578125" style="152" hidden="1" customWidth="1"/>
    <col min="38" max="265" width="11.42578125" style="152" hidden="1" customWidth="1"/>
    <col min="266" max="266" width="12.42578125" style="152" hidden="1" customWidth="1"/>
    <col min="267" max="267" width="47" style="152" hidden="1" customWidth="1"/>
    <col min="268" max="268" width="35" style="152" hidden="1" customWidth="1"/>
    <col min="269" max="277" width="14.42578125" style="152" hidden="1" customWidth="1"/>
    <col min="278" max="16384" width="14.42578125" style="152" hidden="1"/>
  </cols>
  <sheetData>
    <row r="1" spans="1:38" ht="28.5" customHeight="1" x14ac:dyDescent="0.25">
      <c r="A1" s="551"/>
      <c r="B1" s="552"/>
      <c r="C1" s="476" t="s">
        <v>1172</v>
      </c>
      <c r="D1" s="477"/>
      <c r="E1" s="477"/>
      <c r="F1" s="477"/>
      <c r="G1" s="477"/>
      <c r="H1" s="477"/>
      <c r="I1" s="477"/>
      <c r="J1" s="477"/>
      <c r="K1" s="477"/>
      <c r="L1" s="477"/>
      <c r="M1" s="477"/>
      <c r="N1" s="477"/>
      <c r="O1" s="477"/>
      <c r="P1" s="477"/>
      <c r="Q1" s="477"/>
      <c r="R1" s="477"/>
      <c r="S1" s="477"/>
      <c r="T1" s="478"/>
      <c r="U1" s="545" t="s">
        <v>1185</v>
      </c>
      <c r="V1" s="546"/>
      <c r="W1" s="547"/>
    </row>
    <row r="2" spans="1:38" ht="28.5" customHeight="1" x14ac:dyDescent="0.25">
      <c r="A2" s="553"/>
      <c r="B2" s="554"/>
      <c r="C2" s="418"/>
      <c r="D2" s="419"/>
      <c r="E2" s="419"/>
      <c r="F2" s="419"/>
      <c r="G2" s="419"/>
      <c r="H2" s="419"/>
      <c r="I2" s="419"/>
      <c r="J2" s="419"/>
      <c r="K2" s="419"/>
      <c r="L2" s="419"/>
      <c r="M2" s="419"/>
      <c r="N2" s="419"/>
      <c r="O2" s="419"/>
      <c r="P2" s="419"/>
      <c r="Q2" s="419"/>
      <c r="R2" s="419"/>
      <c r="S2" s="419"/>
      <c r="T2" s="420"/>
      <c r="U2" s="545" t="s">
        <v>1189</v>
      </c>
      <c r="V2" s="546"/>
      <c r="W2" s="547"/>
    </row>
    <row r="3" spans="1:38" s="154" customFormat="1" ht="28.5" customHeight="1" x14ac:dyDescent="0.2">
      <c r="A3" s="555"/>
      <c r="B3" s="556"/>
      <c r="C3" s="421"/>
      <c r="D3" s="422"/>
      <c r="E3" s="422"/>
      <c r="F3" s="422"/>
      <c r="G3" s="422"/>
      <c r="H3" s="422"/>
      <c r="I3" s="422"/>
      <c r="J3" s="422"/>
      <c r="K3" s="422"/>
      <c r="L3" s="422"/>
      <c r="M3" s="422"/>
      <c r="N3" s="422"/>
      <c r="O3" s="422"/>
      <c r="P3" s="422"/>
      <c r="Q3" s="422"/>
      <c r="R3" s="422"/>
      <c r="S3" s="422"/>
      <c r="T3" s="423"/>
      <c r="U3" s="548" t="s">
        <v>1188</v>
      </c>
      <c r="V3" s="549"/>
      <c r="W3" s="550"/>
      <c r="AF3" s="155"/>
      <c r="AG3" s="155"/>
      <c r="AH3" s="155"/>
      <c r="AI3" s="155"/>
      <c r="AJ3" s="155"/>
    </row>
    <row r="4" spans="1:38" s="154" customFormat="1" ht="36" customHeight="1" x14ac:dyDescent="0.2">
      <c r="A4" s="536"/>
      <c r="B4" s="536"/>
      <c r="C4" s="536"/>
      <c r="D4" s="536"/>
      <c r="E4" s="536"/>
      <c r="F4" s="536"/>
      <c r="G4" s="536"/>
      <c r="H4" s="536"/>
      <c r="I4" s="536"/>
      <c r="J4" s="536"/>
      <c r="K4" s="536"/>
      <c r="L4" s="536"/>
      <c r="M4" s="537"/>
      <c r="N4" s="537"/>
      <c r="O4" s="537"/>
      <c r="P4" s="537"/>
      <c r="Q4" s="537"/>
      <c r="R4" s="537"/>
      <c r="S4" s="537"/>
      <c r="T4" s="537"/>
      <c r="U4" s="536"/>
      <c r="V4" s="536"/>
      <c r="W4" s="536"/>
      <c r="AF4" s="155"/>
      <c r="AG4" s="155"/>
      <c r="AH4" s="155"/>
      <c r="AI4" s="155"/>
      <c r="AJ4" s="155"/>
    </row>
    <row r="5" spans="1:38" s="154" customFormat="1" ht="31.5" customHeight="1" x14ac:dyDescent="0.2">
      <c r="A5" s="329" t="s">
        <v>92</v>
      </c>
      <c r="B5" s="541" t="s">
        <v>1171</v>
      </c>
      <c r="C5" s="542"/>
      <c r="D5" s="542"/>
      <c r="E5" s="542"/>
      <c r="F5" s="542"/>
      <c r="G5" s="542"/>
      <c r="H5" s="542"/>
      <c r="I5" s="542"/>
      <c r="J5" s="542"/>
      <c r="K5" s="542"/>
      <c r="L5" s="542"/>
      <c r="M5" s="329" t="s">
        <v>93</v>
      </c>
      <c r="N5" s="541" t="s">
        <v>94</v>
      </c>
      <c r="O5" s="542"/>
      <c r="P5" s="542"/>
      <c r="Q5" s="542"/>
      <c r="R5" s="542"/>
      <c r="S5" s="542"/>
      <c r="T5" s="542"/>
      <c r="U5" s="542"/>
      <c r="V5" s="542"/>
      <c r="W5" s="543"/>
      <c r="AF5" s="155"/>
      <c r="AG5" s="155"/>
      <c r="AH5" s="155"/>
      <c r="AI5" s="155"/>
      <c r="AJ5" s="155"/>
    </row>
    <row r="6" spans="1:38" s="154" customFormat="1" ht="43.5" customHeight="1" x14ac:dyDescent="0.2">
      <c r="A6" s="329" t="s">
        <v>95</v>
      </c>
      <c r="B6" s="544" t="s">
        <v>96</v>
      </c>
      <c r="C6" s="544"/>
      <c r="D6" s="544"/>
      <c r="E6" s="544"/>
      <c r="F6" s="544"/>
      <c r="G6" s="544"/>
      <c r="H6" s="544"/>
      <c r="I6" s="544"/>
      <c r="J6" s="544"/>
      <c r="K6" s="544"/>
      <c r="L6" s="544"/>
      <c r="M6" s="329" t="s">
        <v>904</v>
      </c>
      <c r="N6" s="541" t="s">
        <v>1178</v>
      </c>
      <c r="O6" s="542"/>
      <c r="P6" s="542"/>
      <c r="Q6" s="542"/>
      <c r="R6" s="542"/>
      <c r="S6" s="542"/>
      <c r="T6" s="542"/>
      <c r="U6" s="542"/>
      <c r="V6" s="542"/>
      <c r="W6" s="543"/>
      <c r="AF6" s="155"/>
      <c r="AG6" s="155"/>
      <c r="AH6" s="155"/>
      <c r="AI6" s="155"/>
      <c r="AJ6" s="155"/>
    </row>
    <row r="7" spans="1:38" s="154" customFormat="1" ht="27" customHeight="1" x14ac:dyDescent="0.25">
      <c r="A7" s="51"/>
      <c r="B7" s="446"/>
      <c r="C7" s="447"/>
      <c r="D7" s="447"/>
      <c r="E7" s="226"/>
      <c r="F7" s="160"/>
      <c r="G7" s="156"/>
      <c r="H7" s="156"/>
      <c r="I7" s="231"/>
      <c r="J7" s="231"/>
      <c r="K7" s="107"/>
      <c r="L7" s="107"/>
      <c r="M7" s="107"/>
      <c r="N7" s="157"/>
      <c r="O7" s="157"/>
      <c r="P7" s="156"/>
      <c r="AF7" s="155"/>
      <c r="AG7" s="155"/>
      <c r="AH7" s="155"/>
      <c r="AI7" s="155"/>
      <c r="AJ7" s="155"/>
    </row>
    <row r="8" spans="1:38" s="154" customFormat="1" ht="15" customHeight="1" x14ac:dyDescent="0.2">
      <c r="D8" s="226"/>
      <c r="E8" s="226"/>
      <c r="F8" s="227"/>
      <c r="AF8" s="155"/>
      <c r="AG8" s="155"/>
      <c r="AH8" s="155"/>
      <c r="AI8" s="155"/>
      <c r="AJ8" s="155"/>
    </row>
    <row r="9" spans="1:38" s="154" customFormat="1" ht="13.5" customHeight="1" x14ac:dyDescent="0.25">
      <c r="A9" s="538" t="s">
        <v>555</v>
      </c>
      <c r="B9" s="539"/>
      <c r="C9" s="539"/>
      <c r="D9" s="539"/>
      <c r="E9" s="539"/>
      <c r="F9" s="539"/>
      <c r="G9" s="540"/>
      <c r="I9" s="538" t="s">
        <v>639</v>
      </c>
      <c r="J9" s="539"/>
      <c r="K9" s="539"/>
      <c r="L9" s="539"/>
      <c r="M9" s="539"/>
      <c r="N9" s="539"/>
      <c r="O9" s="540"/>
      <c r="R9" s="158"/>
      <c r="S9" s="159"/>
      <c r="T9" s="465" t="s">
        <v>428</v>
      </c>
      <c r="U9" s="360"/>
      <c r="V9" s="360"/>
      <c r="W9" s="360"/>
      <c r="X9" s="466"/>
      <c r="AF9" s="155"/>
      <c r="AG9" s="155"/>
      <c r="AH9" s="155"/>
      <c r="AI9" s="155"/>
      <c r="AJ9" s="155"/>
    </row>
    <row r="10" spans="1:38" ht="12.75" customHeight="1" x14ac:dyDescent="0.25">
      <c r="A10" s="161"/>
      <c r="B10" s="162"/>
      <c r="C10" s="465" t="s">
        <v>428</v>
      </c>
      <c r="D10" s="360"/>
      <c r="E10" s="360"/>
      <c r="F10" s="360"/>
      <c r="G10" s="466"/>
      <c r="H10" s="160"/>
      <c r="I10" s="161"/>
      <c r="J10" s="162"/>
      <c r="K10" s="465" t="s">
        <v>428</v>
      </c>
      <c r="L10" s="360"/>
      <c r="M10" s="360"/>
      <c r="N10" s="360"/>
      <c r="O10" s="466"/>
      <c r="P10" s="160"/>
      <c r="R10" s="163"/>
      <c r="T10" s="164">
        <v>0.2</v>
      </c>
      <c r="U10" s="164">
        <v>0.4</v>
      </c>
      <c r="V10" s="164">
        <v>0.6</v>
      </c>
      <c r="W10" s="164">
        <v>0.8</v>
      </c>
      <c r="X10" s="165">
        <v>1</v>
      </c>
      <c r="Y10" s="166"/>
      <c r="Z10" s="166"/>
      <c r="AA10" s="166"/>
      <c r="AB10" s="166"/>
      <c r="AC10" s="166"/>
      <c r="AD10" s="166"/>
      <c r="AE10" s="166"/>
    </row>
    <row r="11" spans="1:38" ht="12.75" customHeight="1" x14ac:dyDescent="0.2">
      <c r="A11" s="163"/>
      <c r="B11" s="169"/>
      <c r="C11" s="170" t="s">
        <v>533</v>
      </c>
      <c r="D11" s="170" t="s">
        <v>539</v>
      </c>
      <c r="E11" s="170" t="s">
        <v>545</v>
      </c>
      <c r="F11" s="170" t="s">
        <v>548</v>
      </c>
      <c r="G11" s="171" t="s">
        <v>551</v>
      </c>
      <c r="H11" s="160"/>
      <c r="I11" s="163"/>
      <c r="J11" s="169"/>
      <c r="K11" s="170" t="s">
        <v>533</v>
      </c>
      <c r="L11" s="170" t="s">
        <v>539</v>
      </c>
      <c r="M11" s="170" t="s">
        <v>545</v>
      </c>
      <c r="N11" s="170" t="s">
        <v>548</v>
      </c>
      <c r="O11" s="171" t="s">
        <v>551</v>
      </c>
      <c r="P11" s="160"/>
      <c r="R11" s="163"/>
      <c r="S11" s="172"/>
      <c r="T11" s="173" t="s">
        <v>533</v>
      </c>
      <c r="U11" s="173" t="s">
        <v>539</v>
      </c>
      <c r="V11" s="173" t="s">
        <v>545</v>
      </c>
      <c r="W11" s="173" t="s">
        <v>548</v>
      </c>
      <c r="X11" s="174" t="s">
        <v>551</v>
      </c>
      <c r="AA11" s="166"/>
      <c r="AB11" s="166"/>
      <c r="AC11" s="175"/>
      <c r="AD11" s="175"/>
      <c r="AE11" s="175"/>
      <c r="AF11" s="175"/>
      <c r="AG11" s="175"/>
      <c r="AH11" s="175"/>
      <c r="AI11" s="175"/>
      <c r="AJ11" s="175"/>
      <c r="AK11" s="175"/>
      <c r="AL11" s="175"/>
    </row>
    <row r="12" spans="1:38" ht="55.5" customHeight="1" x14ac:dyDescent="0.2">
      <c r="A12" s="462" t="s">
        <v>409</v>
      </c>
      <c r="B12" s="170" t="s">
        <v>549</v>
      </c>
      <c r="C12" s="180" t="str">
        <f>'4 MAPA CALOR INHERENTE'!J12</f>
        <v>Alto</v>
      </c>
      <c r="D12" s="180" t="str">
        <f>'4 MAPA CALOR INHERENTE'!K12</f>
        <v>Alto</v>
      </c>
      <c r="E12" s="180" t="str">
        <f>'4 MAPA CALOR INHERENTE'!L12</f>
        <v>Alto</v>
      </c>
      <c r="F12" s="180" t="str">
        <f>'4 MAPA CALOR INHERENTE'!M12</f>
        <v>Alto</v>
      </c>
      <c r="G12" s="181" t="str">
        <f>'4 MAPA CALOR INHERENTE'!N12</f>
        <v>Extremo</v>
      </c>
      <c r="H12" s="179"/>
      <c r="I12" s="462" t="s">
        <v>409</v>
      </c>
      <c r="J12" s="170" t="s">
        <v>549</v>
      </c>
      <c r="K12" s="267" t="str">
        <f>'6 MAPA CALOR RESIDUAL'!L11</f>
        <v/>
      </c>
      <c r="L12" s="267" t="str">
        <f>'6 MAPA CALOR RESIDUAL'!M11</f>
        <v/>
      </c>
      <c r="M12" s="267" t="str">
        <f>'6 MAPA CALOR RESIDUAL'!N11</f>
        <v/>
      </c>
      <c r="N12" s="267" t="str">
        <f>'6 MAPA CALOR RESIDUAL'!O11</f>
        <v/>
      </c>
      <c r="O12" s="268" t="str">
        <f>'6 MAPA CALOR RESIDUAL'!P11</f>
        <v/>
      </c>
      <c r="P12" s="179"/>
      <c r="Q12" s="528" t="s">
        <v>409</v>
      </c>
      <c r="R12" s="182">
        <v>1</v>
      </c>
      <c r="S12" s="173" t="s">
        <v>549</v>
      </c>
      <c r="T12" s="180" t="s">
        <v>560</v>
      </c>
      <c r="U12" s="180" t="s">
        <v>560</v>
      </c>
      <c r="V12" s="180" t="s">
        <v>560</v>
      </c>
      <c r="W12" s="180" t="s">
        <v>560</v>
      </c>
      <c r="X12" s="181" t="s">
        <v>561</v>
      </c>
      <c r="AA12" s="166"/>
      <c r="AB12" s="166"/>
      <c r="AC12" s="175"/>
      <c r="AD12" s="175"/>
      <c r="AE12" s="175"/>
      <c r="AF12" s="183"/>
      <c r="AG12" s="183"/>
      <c r="AH12" s="183"/>
      <c r="AI12" s="183"/>
      <c r="AJ12" s="183"/>
      <c r="AK12" s="175"/>
      <c r="AL12" s="175"/>
    </row>
    <row r="13" spans="1:38" ht="55.5" customHeight="1" x14ac:dyDescent="0.2">
      <c r="A13" s="463"/>
      <c r="B13" s="170" t="s">
        <v>546</v>
      </c>
      <c r="C13" s="184" t="str">
        <f>'4 MAPA CALOR INHERENTE'!J13</f>
        <v>Moderado</v>
      </c>
      <c r="D13" s="184" t="str">
        <f>'4 MAPA CALOR INHERENTE'!K13</f>
        <v>Moderado</v>
      </c>
      <c r="E13" s="180" t="str">
        <f>'4 MAPA CALOR INHERENTE'!L13</f>
        <v>Alto</v>
      </c>
      <c r="F13" s="180" t="str">
        <f>'4 MAPA CALOR INHERENTE'!M13</f>
        <v>Alto</v>
      </c>
      <c r="G13" s="181" t="str">
        <f>'4 MAPA CALOR INHERENTE'!N13</f>
        <v>Extremo</v>
      </c>
      <c r="H13" s="179"/>
      <c r="I13" s="463"/>
      <c r="J13" s="170" t="s">
        <v>546</v>
      </c>
      <c r="K13" s="269" t="str">
        <f>'6 MAPA CALOR RESIDUAL'!L12</f>
        <v/>
      </c>
      <c r="L13" s="269" t="str">
        <f>'6 MAPA CALOR RESIDUAL'!M12</f>
        <v/>
      </c>
      <c r="M13" s="267" t="str">
        <f>'6 MAPA CALOR RESIDUAL'!N12</f>
        <v/>
      </c>
      <c r="N13" s="267" t="str">
        <f>'6 MAPA CALOR RESIDUAL'!O12</f>
        <v/>
      </c>
      <c r="O13" s="268" t="str">
        <f>'6 MAPA CALOR RESIDUAL'!P12</f>
        <v/>
      </c>
      <c r="P13" s="179"/>
      <c r="Q13" s="496"/>
      <c r="R13" s="182">
        <v>0.8</v>
      </c>
      <c r="S13" s="173" t="s">
        <v>546</v>
      </c>
      <c r="T13" s="184" t="s">
        <v>545</v>
      </c>
      <c r="U13" s="184" t="s">
        <v>545</v>
      </c>
      <c r="V13" s="180" t="s">
        <v>560</v>
      </c>
      <c r="W13" s="180" t="s">
        <v>560</v>
      </c>
      <c r="X13" s="181" t="s">
        <v>561</v>
      </c>
      <c r="AA13" s="166"/>
      <c r="AB13" s="166"/>
      <c r="AC13" s="175"/>
      <c r="AD13" s="185"/>
      <c r="AE13" s="186"/>
      <c r="AF13" s="183"/>
      <c r="AG13" s="183"/>
      <c r="AH13" s="183"/>
      <c r="AI13" s="183"/>
      <c r="AJ13" s="183"/>
      <c r="AK13" s="175"/>
      <c r="AL13" s="175"/>
    </row>
    <row r="14" spans="1:38" ht="55.5" customHeight="1" x14ac:dyDescent="0.2">
      <c r="A14" s="463"/>
      <c r="B14" s="170" t="s">
        <v>543</v>
      </c>
      <c r="C14" s="184" t="str">
        <f>'4 MAPA CALOR INHERENTE'!J14</f>
        <v>Moderado</v>
      </c>
      <c r="D14" s="184" t="str">
        <f>'4 MAPA CALOR INHERENTE'!K14</f>
        <v>Moderado</v>
      </c>
      <c r="E14" s="184" t="str">
        <f>'4 MAPA CALOR INHERENTE'!L14</f>
        <v>Moderado</v>
      </c>
      <c r="F14" s="180" t="str">
        <f>'4 MAPA CALOR INHERENTE'!M14</f>
        <v>Alto</v>
      </c>
      <c r="G14" s="181" t="str">
        <f>'4 MAPA CALOR INHERENTE'!N14</f>
        <v>Extremo</v>
      </c>
      <c r="H14" s="179"/>
      <c r="I14" s="463"/>
      <c r="J14" s="170" t="s">
        <v>543</v>
      </c>
      <c r="K14" s="269" t="str">
        <f>'6 MAPA CALOR RESIDUAL'!L13</f>
        <v/>
      </c>
      <c r="L14" s="269" t="str">
        <f>'6 MAPA CALOR RESIDUAL'!M13</f>
        <v/>
      </c>
      <c r="M14" s="269" t="str">
        <f>'6 MAPA CALOR RESIDUAL'!N13</f>
        <v/>
      </c>
      <c r="N14" s="267" t="str">
        <f>'6 MAPA CALOR RESIDUAL'!O13</f>
        <v/>
      </c>
      <c r="O14" s="268" t="str">
        <f>'6 MAPA CALOR RESIDUAL'!P13</f>
        <v/>
      </c>
      <c r="P14" s="179"/>
      <c r="Q14" s="496"/>
      <c r="R14" s="182">
        <v>0.6</v>
      </c>
      <c r="S14" s="173" t="s">
        <v>543</v>
      </c>
      <c r="T14" s="184" t="s">
        <v>545</v>
      </c>
      <c r="U14" s="184" t="s">
        <v>545</v>
      </c>
      <c r="V14" s="184" t="s">
        <v>545</v>
      </c>
      <c r="W14" s="180" t="s">
        <v>560</v>
      </c>
      <c r="X14" s="181" t="s">
        <v>561</v>
      </c>
      <c r="AA14" s="166"/>
      <c r="AB14" s="166"/>
      <c r="AC14" s="175"/>
      <c r="AD14" s="185"/>
      <c r="AE14" s="186"/>
      <c r="AF14" s="183"/>
      <c r="AG14" s="183"/>
      <c r="AH14" s="183"/>
      <c r="AI14" s="183"/>
      <c r="AJ14" s="187"/>
      <c r="AK14" s="175"/>
      <c r="AL14" s="175"/>
    </row>
    <row r="15" spans="1:38" ht="55.5" customHeight="1" x14ac:dyDescent="0.2">
      <c r="A15" s="463"/>
      <c r="B15" s="170" t="s">
        <v>537</v>
      </c>
      <c r="C15" s="188" t="str">
        <f>'4 MAPA CALOR INHERENTE'!J15</f>
        <v>Bajo</v>
      </c>
      <c r="D15" s="184" t="str">
        <f>'4 MAPA CALOR INHERENTE'!K15</f>
        <v>Moderado</v>
      </c>
      <c r="E15" s="184" t="s">
        <v>918</v>
      </c>
      <c r="F15" s="180" t="str">
        <f>'4 MAPA CALOR INHERENTE'!M15</f>
        <v>Alto</v>
      </c>
      <c r="G15" s="181" t="str">
        <f>'4 MAPA CALOR INHERENTE'!N15</f>
        <v>Extremo</v>
      </c>
      <c r="H15" s="179"/>
      <c r="I15" s="463"/>
      <c r="J15" s="170" t="s">
        <v>537</v>
      </c>
      <c r="K15" s="270" t="str">
        <f>'6 MAPA CALOR RESIDUAL'!L14</f>
        <v/>
      </c>
      <c r="L15" s="269" t="str">
        <f>'6 MAPA CALOR RESIDUAL'!M14</f>
        <v/>
      </c>
      <c r="M15" s="269" t="str">
        <f>'6 MAPA CALOR RESIDUAL'!N14</f>
        <v/>
      </c>
      <c r="N15" s="267" t="str">
        <f>'6 MAPA CALOR RESIDUAL'!O14</f>
        <v/>
      </c>
      <c r="O15" s="268" t="str">
        <f>'6 MAPA CALOR RESIDUAL'!P14</f>
        <v/>
      </c>
      <c r="P15" s="179"/>
      <c r="Q15" s="496"/>
      <c r="R15" s="182">
        <v>0.4</v>
      </c>
      <c r="S15" s="173" t="s">
        <v>537</v>
      </c>
      <c r="T15" s="188" t="s">
        <v>562</v>
      </c>
      <c r="U15" s="184" t="s">
        <v>545</v>
      </c>
      <c r="V15" s="184" t="s">
        <v>545</v>
      </c>
      <c r="W15" s="180" t="s">
        <v>560</v>
      </c>
      <c r="X15" s="181" t="s">
        <v>561</v>
      </c>
      <c r="AA15" s="166"/>
      <c r="AB15" s="166"/>
      <c r="AC15" s="175"/>
      <c r="AD15" s="185"/>
      <c r="AE15" s="186"/>
      <c r="AF15" s="183"/>
      <c r="AG15" s="183"/>
      <c r="AH15" s="183"/>
      <c r="AI15" s="187"/>
      <c r="AJ15" s="183"/>
      <c r="AK15" s="175"/>
      <c r="AL15" s="175"/>
    </row>
    <row r="16" spans="1:38" ht="259.14999999999998" customHeight="1" x14ac:dyDescent="0.2">
      <c r="A16" s="464"/>
      <c r="B16" s="189" t="s">
        <v>531</v>
      </c>
      <c r="C16" s="190" t="str">
        <f>'4 MAPA CALOR INHERENTE'!J16</f>
        <v>Bajo</v>
      </c>
      <c r="D16" s="190" t="str">
        <f>'4 MAPA CALOR INHERENTE'!K16</f>
        <v>Bajo</v>
      </c>
      <c r="E16" s="191" t="str">
        <f>'4 MAPA CALOR INHERENTE'!L16</f>
        <v>Moderado</v>
      </c>
      <c r="F16" s="192" t="str">
        <f>'4 MAPA CALOR INHERENTE'!M16</f>
        <v>Alto</v>
      </c>
      <c r="G16" s="193" t="str">
        <f>'4 MAPA CALOR INHERENTE'!N16</f>
        <v>Extremo</v>
      </c>
      <c r="H16" s="179"/>
      <c r="I16" s="464"/>
      <c r="J16" s="189" t="s">
        <v>531</v>
      </c>
      <c r="K16" s="271" t="str">
        <f>'6 MAPA CALOR RESIDUAL'!L15</f>
        <v>R7 R8 R9 R13 R14 R23</v>
      </c>
      <c r="L16" s="271" t="str">
        <f>'6 MAPA CALOR RESIDUAL'!M15</f>
        <v>R1 R2 R3 R4 R5 R6 R10 R11 R12 R15 R16 R17 R18 R19 R20 R21 R22 R24 R25 R26 R27 R28 R29 R30 R31 R32 R33 R34 R35 R36 R37 R38 R39 R40 R41 R42 R43 R44 R45</v>
      </c>
      <c r="M16" s="272" t="str">
        <f>'6 MAPA CALOR RESIDUAL'!N15</f>
        <v/>
      </c>
      <c r="N16" s="273" t="str">
        <f>'6 MAPA CALOR RESIDUAL'!O15</f>
        <v/>
      </c>
      <c r="O16" s="274" t="str">
        <f>'6 MAPA CALOR RESIDUAL'!P15</f>
        <v/>
      </c>
      <c r="P16" s="179"/>
      <c r="Q16" s="497"/>
      <c r="R16" s="194">
        <v>0.2</v>
      </c>
      <c r="S16" s="195" t="s">
        <v>531</v>
      </c>
      <c r="T16" s="190" t="s">
        <v>562</v>
      </c>
      <c r="U16" s="190" t="s">
        <v>562</v>
      </c>
      <c r="V16" s="191" t="s">
        <v>545</v>
      </c>
      <c r="W16" s="192" t="s">
        <v>560</v>
      </c>
      <c r="X16" s="193" t="s">
        <v>561</v>
      </c>
      <c r="AA16" s="166"/>
      <c r="AB16" s="166"/>
      <c r="AC16" s="175"/>
      <c r="AD16" s="185"/>
      <c r="AE16" s="186"/>
      <c r="AF16" s="183"/>
      <c r="AG16" s="183"/>
      <c r="AH16" s="183"/>
      <c r="AI16" s="196"/>
      <c r="AJ16" s="183"/>
      <c r="AK16" s="175"/>
      <c r="AL16" s="175"/>
    </row>
    <row r="17" spans="1:38" ht="12.75" customHeight="1" x14ac:dyDescent="0.2">
      <c r="A17" s="153"/>
      <c r="B17" s="179"/>
      <c r="C17" s="232"/>
      <c r="D17" s="233"/>
      <c r="E17" s="234"/>
      <c r="F17" s="234"/>
      <c r="G17" s="179"/>
      <c r="H17" s="179"/>
      <c r="I17" s="179"/>
      <c r="J17" s="179"/>
      <c r="K17" s="179"/>
      <c r="L17" s="179"/>
      <c r="M17" s="179"/>
      <c r="N17" s="179"/>
      <c r="O17" s="179"/>
      <c r="P17" s="179"/>
      <c r="AA17" s="166"/>
      <c r="AB17" s="166"/>
      <c r="AC17" s="175"/>
      <c r="AD17" s="185"/>
      <c r="AE17" s="186"/>
      <c r="AF17" s="183"/>
      <c r="AG17" s="183"/>
      <c r="AH17" s="183"/>
      <c r="AI17" s="183"/>
      <c r="AJ17" s="183"/>
      <c r="AK17" s="175"/>
      <c r="AL17" s="175"/>
    </row>
    <row r="18" spans="1:38" ht="25.5" customHeight="1" x14ac:dyDescent="0.2">
      <c r="A18" s="153"/>
      <c r="B18" s="179"/>
      <c r="C18" s="232"/>
      <c r="D18" s="233"/>
      <c r="E18" s="234"/>
      <c r="F18" s="234"/>
      <c r="G18" s="179"/>
      <c r="H18" s="179"/>
      <c r="I18" s="179"/>
      <c r="J18" s="179"/>
      <c r="K18" s="179"/>
      <c r="L18" s="179"/>
      <c r="M18" s="179"/>
      <c r="N18" s="179"/>
      <c r="O18" s="179"/>
      <c r="P18" s="179"/>
      <c r="T18" s="279" t="s">
        <v>563</v>
      </c>
      <c r="V18" s="166"/>
      <c r="W18" s="166"/>
      <c r="X18" s="166"/>
      <c r="Y18" s="166"/>
      <c r="Z18" s="166"/>
      <c r="AA18" s="166"/>
      <c r="AB18" s="166"/>
      <c r="AC18" s="175"/>
      <c r="AD18" s="185"/>
      <c r="AE18" s="175"/>
      <c r="AF18" s="186"/>
      <c r="AG18" s="186"/>
      <c r="AH18" s="186"/>
      <c r="AI18" s="186"/>
      <c r="AJ18" s="186"/>
      <c r="AK18" s="175"/>
      <c r="AL18" s="175"/>
    </row>
    <row r="19" spans="1:38" ht="12.75" customHeight="1" x14ac:dyDescent="0.2">
      <c r="A19" s="153"/>
      <c r="B19" s="179"/>
      <c r="C19" s="232"/>
      <c r="D19" s="233"/>
      <c r="E19" s="234"/>
      <c r="F19" s="234"/>
      <c r="G19" s="179"/>
      <c r="H19" s="179"/>
      <c r="I19" s="179"/>
      <c r="J19" s="179"/>
      <c r="K19" s="179"/>
      <c r="L19" s="179"/>
      <c r="M19" s="179"/>
      <c r="N19" s="179"/>
      <c r="O19" s="179"/>
      <c r="P19" s="179"/>
      <c r="T19" s="197" t="s">
        <v>561</v>
      </c>
      <c r="V19" s="166"/>
      <c r="W19" s="166"/>
      <c r="X19" s="166"/>
      <c r="Y19" s="166"/>
      <c r="Z19" s="166"/>
      <c r="AA19" s="166"/>
      <c r="AB19" s="166"/>
      <c r="AC19" s="175"/>
      <c r="AD19" s="175"/>
      <c r="AE19" s="175"/>
      <c r="AF19" s="183"/>
      <c r="AG19" s="183"/>
      <c r="AH19" s="183"/>
      <c r="AI19" s="183"/>
      <c r="AJ19" s="183"/>
      <c r="AK19" s="175"/>
      <c r="AL19" s="175"/>
    </row>
    <row r="20" spans="1:38" ht="12.75" customHeight="1" x14ac:dyDescent="0.2">
      <c r="A20" s="153"/>
      <c r="B20" s="179"/>
      <c r="C20" s="232"/>
      <c r="D20" s="233"/>
      <c r="E20" s="234"/>
      <c r="F20" s="234"/>
      <c r="G20" s="179"/>
      <c r="H20" s="179"/>
      <c r="I20" s="179"/>
      <c r="J20" s="179"/>
      <c r="K20" s="179"/>
      <c r="L20" s="179"/>
      <c r="M20" s="179"/>
      <c r="N20" s="179"/>
      <c r="O20" s="179"/>
      <c r="P20" s="179"/>
      <c r="T20" s="180" t="s">
        <v>560</v>
      </c>
      <c r="U20" s="166"/>
      <c r="V20" s="166"/>
      <c r="W20" s="166"/>
      <c r="X20" s="166"/>
      <c r="Y20" s="166"/>
      <c r="Z20" s="166"/>
      <c r="AA20" s="166"/>
      <c r="AB20" s="166"/>
      <c r="AC20" s="175"/>
      <c r="AD20" s="175"/>
      <c r="AE20" s="175"/>
      <c r="AF20" s="183"/>
      <c r="AG20" s="183"/>
      <c r="AH20" s="183"/>
      <c r="AI20" s="183"/>
      <c r="AJ20" s="183"/>
      <c r="AK20" s="175"/>
      <c r="AL20" s="175"/>
    </row>
    <row r="21" spans="1:38" ht="12.75" customHeight="1" x14ac:dyDescent="0.2">
      <c r="A21" s="153"/>
      <c r="B21" s="179"/>
      <c r="C21" s="232"/>
      <c r="D21" s="233"/>
      <c r="E21" s="234"/>
      <c r="F21" s="234"/>
      <c r="G21" s="179"/>
      <c r="H21" s="179"/>
      <c r="I21" s="179"/>
      <c r="J21" s="179"/>
      <c r="K21" s="179"/>
      <c r="L21" s="179"/>
      <c r="M21" s="179"/>
      <c r="N21" s="179"/>
      <c r="O21" s="179"/>
      <c r="P21" s="179"/>
      <c r="S21" s="198"/>
      <c r="T21" s="184" t="s">
        <v>545</v>
      </c>
      <c r="U21" s="198"/>
      <c r="V21" s="198"/>
      <c r="W21" s="198"/>
      <c r="X21" s="198"/>
      <c r="Y21" s="198"/>
      <c r="Z21" s="198"/>
      <c r="AA21" s="198"/>
      <c r="AB21" s="198"/>
      <c r="AC21" s="175"/>
      <c r="AD21" s="175"/>
      <c r="AE21" s="199"/>
      <c r="AF21" s="199"/>
      <c r="AG21" s="199"/>
      <c r="AH21" s="199"/>
      <c r="AI21" s="199"/>
      <c r="AJ21" s="199"/>
      <c r="AK21" s="175"/>
      <c r="AL21" s="175"/>
    </row>
    <row r="22" spans="1:38" ht="12.75" customHeight="1" x14ac:dyDescent="0.2">
      <c r="A22" s="153"/>
      <c r="B22" s="179"/>
      <c r="C22" s="232"/>
      <c r="D22" s="233"/>
      <c r="E22" s="234"/>
      <c r="F22" s="234"/>
      <c r="G22" s="179"/>
      <c r="H22" s="179"/>
      <c r="I22" s="179"/>
      <c r="J22" s="179"/>
      <c r="K22" s="179"/>
      <c r="L22" s="179"/>
      <c r="M22" s="179"/>
      <c r="N22" s="179"/>
      <c r="O22" s="179"/>
      <c r="P22" s="179"/>
      <c r="S22" s="198"/>
      <c r="T22" s="188" t="s">
        <v>562</v>
      </c>
      <c r="AA22" s="198"/>
      <c r="AB22" s="198"/>
      <c r="AC22" s="175"/>
      <c r="AD22" s="175"/>
      <c r="AE22" s="175"/>
      <c r="AF22" s="183"/>
      <c r="AG22" s="183"/>
      <c r="AH22" s="183"/>
      <c r="AI22" s="183"/>
      <c r="AJ22" s="183"/>
      <c r="AK22" s="175"/>
      <c r="AL22" s="175"/>
    </row>
    <row r="23" spans="1:38" ht="12.75" customHeight="1" x14ac:dyDescent="0.2">
      <c r="A23" s="153"/>
      <c r="B23" s="179"/>
      <c r="C23" s="232"/>
      <c r="D23" s="233"/>
      <c r="E23" s="234"/>
      <c r="F23" s="234"/>
      <c r="G23" s="179"/>
      <c r="H23" s="179"/>
      <c r="I23" s="179"/>
      <c r="J23" s="179"/>
      <c r="K23" s="179"/>
      <c r="L23" s="179"/>
      <c r="M23" s="179"/>
      <c r="N23" s="179"/>
      <c r="O23" s="179"/>
      <c r="P23" s="179"/>
      <c r="Q23" s="201"/>
      <c r="R23" s="201"/>
      <c r="S23" s="198"/>
      <c r="AA23" s="198"/>
      <c r="AB23" s="198"/>
      <c r="AC23" s="175"/>
      <c r="AD23" s="175"/>
      <c r="AE23" s="175"/>
      <c r="AF23" s="183"/>
      <c r="AG23" s="183"/>
      <c r="AH23" s="183"/>
      <c r="AI23" s="183"/>
      <c r="AJ23" s="183"/>
      <c r="AK23" s="175"/>
      <c r="AL23" s="175"/>
    </row>
    <row r="24" spans="1:38" ht="12.75" customHeight="1" x14ac:dyDescent="0.2">
      <c r="A24" s="153"/>
      <c r="B24" s="179"/>
      <c r="C24" s="232"/>
      <c r="D24" s="233"/>
      <c r="E24" s="234"/>
      <c r="F24" s="234"/>
      <c r="G24" s="179"/>
      <c r="H24" s="179"/>
      <c r="I24" s="179"/>
      <c r="J24" s="179"/>
      <c r="K24" s="179"/>
      <c r="L24" s="179"/>
      <c r="M24" s="179"/>
      <c r="N24" s="179"/>
      <c r="O24" s="179"/>
      <c r="P24" s="179"/>
      <c r="Q24" s="201"/>
      <c r="R24" s="201"/>
      <c r="S24" s="200"/>
      <c r="AA24" s="198"/>
      <c r="AB24" s="198"/>
      <c r="AC24" s="175"/>
      <c r="AD24" s="196"/>
      <c r="AE24" s="196"/>
      <c r="AF24" s="196"/>
      <c r="AG24" s="196"/>
      <c r="AH24" s="196"/>
      <c r="AI24" s="196"/>
      <c r="AJ24" s="183"/>
      <c r="AK24" s="175"/>
      <c r="AL24" s="175"/>
    </row>
    <row r="25" spans="1:38" ht="12.75" customHeight="1" x14ac:dyDescent="0.2">
      <c r="A25" s="153"/>
      <c r="B25" s="179"/>
      <c r="C25" s="232"/>
      <c r="D25" s="233"/>
      <c r="E25" s="234"/>
      <c r="F25" s="234"/>
      <c r="G25" s="179"/>
      <c r="H25" s="179"/>
      <c r="I25" s="179"/>
      <c r="J25" s="179"/>
      <c r="K25" s="179"/>
      <c r="L25" s="179"/>
      <c r="M25" s="179"/>
      <c r="N25" s="179"/>
      <c r="O25" s="179"/>
      <c r="P25" s="179"/>
      <c r="Q25" s="201"/>
      <c r="R25" s="201"/>
      <c r="AC25" s="175"/>
      <c r="AD25" s="201"/>
      <c r="AE25" s="201"/>
      <c r="AF25" s="201"/>
      <c r="AG25" s="201"/>
      <c r="AH25" s="201"/>
      <c r="AI25" s="201"/>
      <c r="AJ25" s="183"/>
      <c r="AK25" s="175"/>
      <c r="AL25" s="175"/>
    </row>
    <row r="26" spans="1:38" ht="12.75" customHeight="1" x14ac:dyDescent="0.2">
      <c r="A26" s="153"/>
      <c r="B26" s="179"/>
      <c r="C26" s="232"/>
      <c r="D26" s="233"/>
      <c r="E26" s="234"/>
      <c r="F26" s="234"/>
      <c r="G26" s="179"/>
      <c r="H26" s="179"/>
      <c r="I26" s="179"/>
      <c r="J26" s="179"/>
      <c r="K26" s="179"/>
      <c r="L26" s="179"/>
      <c r="M26" s="179"/>
      <c r="N26" s="179"/>
      <c r="O26" s="179"/>
      <c r="P26" s="179"/>
      <c r="Q26" s="201"/>
      <c r="R26" s="201"/>
      <c r="AC26" s="175"/>
      <c r="AD26" s="196"/>
      <c r="AE26" s="196"/>
      <c r="AF26" s="196"/>
      <c r="AG26" s="196"/>
      <c r="AH26" s="196"/>
      <c r="AI26" s="196"/>
      <c r="AJ26" s="183"/>
      <c r="AK26" s="175"/>
      <c r="AL26" s="175"/>
    </row>
    <row r="27" spans="1:38" ht="12.75" customHeight="1" x14ac:dyDescent="0.2">
      <c r="A27" s="153"/>
      <c r="B27" s="179"/>
      <c r="C27" s="232"/>
      <c r="D27" s="233"/>
      <c r="E27" s="234"/>
      <c r="F27" s="234"/>
      <c r="G27" s="179"/>
      <c r="H27" s="179"/>
      <c r="I27" s="179"/>
      <c r="J27" s="179"/>
      <c r="K27" s="179"/>
      <c r="L27" s="179"/>
      <c r="M27" s="179"/>
      <c r="N27" s="179"/>
      <c r="O27" s="179"/>
      <c r="P27" s="179"/>
      <c r="AC27" s="175"/>
      <c r="AD27" s="196"/>
      <c r="AE27" s="196"/>
      <c r="AF27" s="196"/>
      <c r="AG27" s="196"/>
      <c r="AH27" s="196"/>
      <c r="AI27" s="196"/>
      <c r="AJ27" s="183"/>
      <c r="AK27" s="175"/>
      <c r="AL27" s="175"/>
    </row>
    <row r="28" spans="1:38" ht="12.75" customHeight="1" x14ac:dyDescent="0.25">
      <c r="A28" s="153"/>
      <c r="B28" s="179"/>
      <c r="C28" s="232"/>
      <c r="D28" s="233"/>
      <c r="E28" s="234"/>
      <c r="F28" s="234"/>
      <c r="G28" s="179"/>
      <c r="H28" s="179"/>
      <c r="I28" s="179"/>
      <c r="J28" s="179"/>
      <c r="K28" s="179"/>
      <c r="L28" s="179"/>
      <c r="M28" s="179"/>
      <c r="N28" s="179"/>
      <c r="O28" s="179"/>
      <c r="P28" s="179"/>
    </row>
    <row r="29" spans="1:38" ht="12.75" customHeight="1" x14ac:dyDescent="0.25">
      <c r="A29" s="153"/>
      <c r="B29" s="179"/>
      <c r="C29" s="232"/>
      <c r="D29" s="233"/>
      <c r="E29" s="234"/>
      <c r="F29" s="234"/>
      <c r="G29" s="179"/>
      <c r="H29" s="179"/>
      <c r="I29" s="179"/>
      <c r="J29" s="179"/>
      <c r="K29" s="179"/>
      <c r="L29" s="179"/>
      <c r="M29" s="179"/>
      <c r="N29" s="179"/>
      <c r="O29" s="179"/>
      <c r="P29" s="179"/>
    </row>
    <row r="30" spans="1:38" ht="12.75" customHeight="1" x14ac:dyDescent="0.25">
      <c r="A30" s="153"/>
      <c r="B30" s="179"/>
      <c r="C30" s="232"/>
      <c r="D30" s="233"/>
      <c r="E30" s="234"/>
      <c r="F30" s="234"/>
      <c r="G30" s="179"/>
      <c r="H30" s="179"/>
      <c r="I30" s="179"/>
      <c r="J30" s="179"/>
      <c r="K30" s="179"/>
      <c r="L30" s="179"/>
      <c r="M30" s="179"/>
      <c r="N30" s="179"/>
      <c r="O30" s="179"/>
      <c r="P30" s="179"/>
    </row>
    <row r="31" spans="1:38" ht="12.75" customHeight="1" x14ac:dyDescent="0.25">
      <c r="A31" s="153"/>
      <c r="B31" s="179"/>
      <c r="C31" s="232"/>
      <c r="D31" s="233"/>
      <c r="E31" s="234"/>
      <c r="F31" s="234"/>
      <c r="G31" s="179"/>
      <c r="H31" s="179"/>
      <c r="I31" s="179"/>
      <c r="J31" s="179"/>
      <c r="K31" s="179"/>
      <c r="L31" s="179"/>
      <c r="M31" s="179"/>
      <c r="N31" s="179"/>
      <c r="O31" s="179"/>
      <c r="P31" s="179"/>
    </row>
    <row r="32" spans="1:38" ht="14.25" customHeight="1" x14ac:dyDescent="0.25">
      <c r="B32" s="152"/>
      <c r="D32" s="152"/>
      <c r="G32" s="152"/>
      <c r="H32" s="152"/>
      <c r="I32" s="152"/>
      <c r="J32" s="152"/>
      <c r="K32" s="152"/>
      <c r="L32" s="152"/>
      <c r="M32" s="152"/>
      <c r="N32" s="152"/>
      <c r="O32" s="152"/>
      <c r="P32" s="152"/>
      <c r="AA32" s="153"/>
      <c r="AB32" s="153"/>
      <c r="AC32" s="153"/>
      <c r="AD32" s="153"/>
      <c r="AE32" s="153"/>
      <c r="AF32" s="152"/>
      <c r="AG32" s="152"/>
      <c r="AH32" s="152"/>
      <c r="AI32" s="152"/>
      <c r="AJ32" s="152"/>
    </row>
    <row r="33" spans="3:31" s="152" customFormat="1" ht="39" customHeight="1" x14ac:dyDescent="0.25">
      <c r="C33" s="153"/>
      <c r="E33" s="225"/>
      <c r="F33" s="225"/>
      <c r="AA33" s="153"/>
      <c r="AB33" s="153"/>
      <c r="AC33" s="153"/>
      <c r="AD33" s="153"/>
      <c r="AE33" s="153"/>
    </row>
    <row r="34" spans="3:31" s="152" customFormat="1" ht="19.5" customHeight="1" x14ac:dyDescent="0.25">
      <c r="C34" s="153"/>
      <c r="E34" s="225"/>
      <c r="F34" s="225"/>
      <c r="AA34" s="153"/>
      <c r="AB34" s="153"/>
      <c r="AC34" s="153"/>
      <c r="AD34" s="153"/>
      <c r="AE34" s="153"/>
    </row>
    <row r="35" spans="3:31" s="152" customFormat="1" ht="19.5" customHeight="1" x14ac:dyDescent="0.25">
      <c r="C35" s="153"/>
      <c r="E35" s="225"/>
      <c r="F35" s="225"/>
      <c r="AA35" s="153"/>
      <c r="AB35" s="153"/>
      <c r="AC35" s="153"/>
      <c r="AD35" s="153"/>
      <c r="AE35" s="153"/>
    </row>
    <row r="36" spans="3:31" s="152" customFormat="1" ht="19.5" customHeight="1" x14ac:dyDescent="0.25">
      <c r="C36" s="153"/>
      <c r="E36" s="225"/>
      <c r="F36" s="225"/>
      <c r="AA36" s="153"/>
      <c r="AB36" s="153"/>
      <c r="AC36" s="153"/>
      <c r="AD36" s="153"/>
      <c r="AE36" s="153"/>
    </row>
    <row r="37" spans="3:31" s="152" customFormat="1" ht="19.5" customHeight="1" x14ac:dyDescent="0.25">
      <c r="C37" s="153"/>
      <c r="E37" s="225"/>
      <c r="F37" s="225"/>
      <c r="AA37" s="153"/>
      <c r="AB37" s="153"/>
      <c r="AC37" s="153"/>
      <c r="AD37" s="153"/>
      <c r="AE37" s="153"/>
    </row>
    <row r="38" spans="3:31" s="152" customFormat="1" ht="19.5" customHeight="1" x14ac:dyDescent="0.25">
      <c r="C38" s="153"/>
      <c r="E38" s="225"/>
      <c r="F38" s="225"/>
      <c r="AA38" s="153"/>
      <c r="AB38" s="153"/>
      <c r="AC38" s="153"/>
      <c r="AD38" s="153"/>
      <c r="AE38" s="153"/>
    </row>
    <row r="50" ht="12.75" customHeight="1" x14ac:dyDescent="0.25"/>
    <row r="65" ht="12.75" customHeight="1" x14ac:dyDescent="0.25"/>
    <row r="66" ht="12.75" customHeight="1" x14ac:dyDescent="0.25"/>
    <row r="80" ht="13.15" customHeight="1" x14ac:dyDescent="0.25"/>
    <row r="81" ht="13.15" customHeight="1" x14ac:dyDescent="0.25"/>
    <row r="82" ht="13.15" customHeight="1" x14ac:dyDescent="0.25"/>
    <row r="83" ht="13.15" customHeight="1" x14ac:dyDescent="0.25"/>
    <row r="84" ht="13.15" customHeight="1" x14ac:dyDescent="0.25"/>
    <row r="85" ht="13.15" customHeight="1" x14ac:dyDescent="0.25"/>
    <row r="86" ht="13.15" customHeight="1" x14ac:dyDescent="0.25"/>
    <row r="87" ht="12.75" customHeight="1" x14ac:dyDescent="0.25"/>
  </sheetData>
  <mergeCells count="19">
    <mergeCell ref="C1:T3"/>
    <mergeCell ref="U1:W1"/>
    <mergeCell ref="U2:W2"/>
    <mergeCell ref="U3:W3"/>
    <mergeCell ref="A1:B3"/>
    <mergeCell ref="I12:I16"/>
    <mergeCell ref="K10:O10"/>
    <mergeCell ref="Q12:Q16"/>
    <mergeCell ref="A4:W4"/>
    <mergeCell ref="A12:A16"/>
    <mergeCell ref="I9:O9"/>
    <mergeCell ref="A9:G9"/>
    <mergeCell ref="C10:G10"/>
    <mergeCell ref="N6:W6"/>
    <mergeCell ref="N5:W5"/>
    <mergeCell ref="B5:L5"/>
    <mergeCell ref="B6:L6"/>
    <mergeCell ref="T9:X9"/>
    <mergeCell ref="B7:D7"/>
  </mergeCells>
  <conditionalFormatting sqref="D17:E31">
    <cfRule type="cellIs" dxfId="50" priority="2" operator="equal">
      <formula>$S$16</formula>
    </cfRule>
    <cfRule type="cellIs" dxfId="49" priority="3" operator="equal">
      <formula>$S$15</formula>
    </cfRule>
    <cfRule type="cellIs" dxfId="48" priority="4" operator="equal">
      <formula>$S$14</formula>
    </cfRule>
    <cfRule type="cellIs" dxfId="47" priority="5" operator="equal">
      <formula>$S$13</formula>
    </cfRule>
    <cfRule type="cellIs" dxfId="46" priority="6" operator="equal">
      <formula>$S$12</formula>
    </cfRule>
  </conditionalFormatting>
  <conditionalFormatting sqref="F17:F31">
    <cfRule type="cellIs" dxfId="45" priority="7" operator="equal">
      <formula>$T$11</formula>
    </cfRule>
    <cfRule type="cellIs" dxfId="44" priority="8" operator="equal">
      <formula>$U$11</formula>
    </cfRule>
    <cfRule type="cellIs" dxfId="43" priority="9" operator="equal">
      <formula>$V$11</formula>
    </cfRule>
    <cfRule type="cellIs" dxfId="42" priority="10" operator="equal">
      <formula>$W$11</formula>
    </cfRule>
    <cfRule type="cellIs" dxfId="41" priority="11" operator="equal">
      <formula>$X$11</formula>
    </cfRule>
  </conditionalFormatting>
  <conditionalFormatting sqref="G17:G31">
    <cfRule type="cellIs" dxfId="40" priority="12" operator="equal">
      <formula>$T$19</formula>
    </cfRule>
    <cfRule type="cellIs" dxfId="39" priority="13" operator="equal">
      <formula>$T$20</formula>
    </cfRule>
    <cfRule type="cellIs" dxfId="38" priority="14" operator="equal">
      <formula>$T$21</formula>
    </cfRule>
    <cfRule type="cellIs" dxfId="37" priority="15" operator="equal">
      <formula>$T$22</formula>
    </cfRule>
  </conditionalFormatting>
  <dataValidations count="2">
    <dataValidation allowBlank="1" showInputMessage="1" showErrorMessage="1" prompt="La probabilidad se encuentra determinada por una escala de 1 a 3, siendo 1 la menor probabilidad de ocurrencia del riesgo y 3 la mayor probabilidad de  ocurrencia." sqref="JC11" xr:uid="{00000000-0002-0000-0700-000000000000}">
      <formula1>0</formula1>
      <formula2>0</formula2>
    </dataValidation>
    <dataValidation allowBlank="1" showInputMessage="1" showErrorMessage="1" prompt="Es la materialización del riesgo y las consecuencias de su aparición. Su escala es: 5 bajo impacto, 10 medio, 20 alto impacto._x000a_" sqref="JD11:JJ11" xr:uid="{00000000-0002-0000-0700-000001000000}">
      <formula1>0</formula1>
      <formula2>0</formula2>
    </dataValidation>
  </dataValidations>
  <printOptions horizontalCentered="1" verticalCentered="1"/>
  <pageMargins left="0.23611111111111099" right="0.23611111111111099" top="0.74791666666666701" bottom="0.74791666666666701" header="0.511811023622047" footer="0.511811023622047"/>
  <pageSetup scale="65" orientation="landscape" horizontalDpi="300" verticalDpi="300"/>
  <colBreaks count="1" manualBreakCount="1">
    <brk id="16" max="1048575" man="1"/>
  </colBreak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Y85"/>
  <sheetViews>
    <sheetView showGridLines="0" zoomScale="76" zoomScaleNormal="76" workbookViewId="0">
      <pane xSplit="1" ySplit="9" topLeftCell="B10" activePane="bottomRight" state="frozen"/>
      <selection pane="topRight" activeCell="B1" sqref="B1"/>
      <selection pane="bottomLeft" activeCell="A9" sqref="A9"/>
      <selection pane="bottomRight" activeCell="A8" sqref="A8:E8"/>
    </sheetView>
  </sheetViews>
  <sheetFormatPr baseColWidth="10" defaultColWidth="0" defaultRowHeight="12.75" customHeight="1" x14ac:dyDescent="0.25"/>
  <cols>
    <col min="1" max="1" width="18.5703125" style="152" customWidth="1"/>
    <col min="2" max="2" width="25.28515625" style="153" customWidth="1"/>
    <col min="3" max="3" width="28.42578125" style="153" customWidth="1"/>
    <col min="4" max="4" width="20" style="153" bestFit="1" customWidth="1"/>
    <col min="5" max="5" width="14.28515625" style="153" customWidth="1"/>
    <col min="6" max="6" width="16.42578125" style="225" customWidth="1"/>
    <col min="7" max="7" width="16.7109375" style="225" customWidth="1"/>
    <col min="8" max="8" width="12.42578125" style="153" customWidth="1"/>
    <col min="9" max="9" width="15.42578125" style="153" customWidth="1"/>
    <col min="10" max="10" width="13" style="153" customWidth="1"/>
    <col min="11" max="11" width="16.42578125" style="225" customWidth="1"/>
    <col min="12" max="12" width="10.28515625" style="225" customWidth="1"/>
    <col min="13" max="13" width="15.28515625" style="153" customWidth="1"/>
    <col min="14" max="14" width="16.7109375" style="153" customWidth="1"/>
    <col min="15" max="15" width="15.42578125" style="153" customWidth="1"/>
    <col min="16" max="17" width="16.42578125" style="153" customWidth="1"/>
    <col min="18" max="18" width="29.7109375" style="153" customWidth="1"/>
    <col min="19" max="19" width="20.7109375" style="153" customWidth="1"/>
    <col min="20" max="20" width="9.42578125" style="235" customWidth="1"/>
    <col min="21" max="21" width="13.42578125" style="235" customWidth="1"/>
    <col min="22" max="24" width="20.42578125" style="153" customWidth="1"/>
    <col min="25" max="30" width="30.42578125" style="153" customWidth="1"/>
    <col min="31" max="31" width="18" style="153" customWidth="1"/>
    <col min="32" max="33" width="15.42578125" style="153" customWidth="1"/>
    <col min="34" max="34" width="4.7109375" style="152" customWidth="1"/>
    <col min="35" max="35" width="8.7109375" style="152" customWidth="1"/>
    <col min="36" max="37" width="14" style="152" customWidth="1"/>
    <col min="38" max="38" width="18.42578125" style="152" customWidth="1"/>
    <col min="39" max="39" width="19.42578125" style="152" customWidth="1"/>
    <col min="40" max="40" width="14" style="152" customWidth="1"/>
    <col min="41" max="41" width="17" style="152" customWidth="1"/>
    <col min="42" max="42" width="11.42578125" style="152" customWidth="1"/>
    <col min="43" max="46" width="11.42578125" style="152" hidden="1" customWidth="1"/>
    <col min="47" max="47" width="5.42578125" style="152" hidden="1" customWidth="1"/>
    <col min="48" max="48" width="26.7109375" style="152" hidden="1" customWidth="1"/>
    <col min="49" max="53" width="22.7109375" style="153" hidden="1" customWidth="1"/>
    <col min="54" max="54" width="23.42578125" style="152" hidden="1" customWidth="1"/>
    <col min="55" max="282" width="11.42578125" style="152" hidden="1" customWidth="1"/>
    <col min="283" max="283" width="12.42578125" style="152" hidden="1" customWidth="1"/>
    <col min="284" max="284" width="47" style="152" hidden="1" customWidth="1"/>
    <col min="285" max="285" width="35" style="152" hidden="1" customWidth="1"/>
    <col min="286" max="294" width="14.42578125" style="152" hidden="1" customWidth="1"/>
    <col min="295" max="16384" width="14.42578125" style="152" hidden="1"/>
  </cols>
  <sheetData>
    <row r="1" spans="1:55" ht="30" hidden="1" customHeight="1" x14ac:dyDescent="0.25">
      <c r="A1" s="561"/>
      <c r="B1" s="561"/>
      <c r="C1" s="562" t="s">
        <v>1172</v>
      </c>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4"/>
      <c r="AL1" s="545" t="s">
        <v>1185</v>
      </c>
      <c r="AM1" s="546"/>
      <c r="AN1" s="546"/>
      <c r="AO1" s="547"/>
    </row>
    <row r="2" spans="1:55" ht="28.5" hidden="1" customHeight="1" x14ac:dyDescent="0.25">
      <c r="A2" s="561"/>
      <c r="B2" s="561"/>
      <c r="C2" s="565"/>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c r="AI2" s="566"/>
      <c r="AJ2" s="566"/>
      <c r="AK2" s="567"/>
      <c r="AL2" s="545" t="s">
        <v>1189</v>
      </c>
      <c r="AM2" s="546"/>
      <c r="AN2" s="546"/>
      <c r="AO2" s="547"/>
    </row>
    <row r="3" spans="1:55" s="154" customFormat="1" ht="29.25" hidden="1" customHeight="1" x14ac:dyDescent="0.2">
      <c r="A3" s="561"/>
      <c r="B3" s="561"/>
      <c r="C3" s="568"/>
      <c r="D3" s="569"/>
      <c r="E3" s="569"/>
      <c r="F3" s="569"/>
      <c r="G3" s="569"/>
      <c r="H3" s="569"/>
      <c r="I3" s="569"/>
      <c r="J3" s="569"/>
      <c r="K3" s="569"/>
      <c r="L3" s="569"/>
      <c r="M3" s="569"/>
      <c r="N3" s="569"/>
      <c r="O3" s="569"/>
      <c r="P3" s="569"/>
      <c r="Q3" s="569"/>
      <c r="R3" s="569"/>
      <c r="S3" s="569"/>
      <c r="T3" s="569"/>
      <c r="U3" s="569"/>
      <c r="V3" s="569"/>
      <c r="W3" s="569"/>
      <c r="X3" s="569"/>
      <c r="Y3" s="569"/>
      <c r="Z3" s="569"/>
      <c r="AA3" s="569"/>
      <c r="AB3" s="569"/>
      <c r="AC3" s="569"/>
      <c r="AD3" s="569"/>
      <c r="AE3" s="569"/>
      <c r="AF3" s="569"/>
      <c r="AG3" s="569"/>
      <c r="AH3" s="569"/>
      <c r="AI3" s="569"/>
      <c r="AJ3" s="569"/>
      <c r="AK3" s="570"/>
      <c r="AL3" s="548" t="s">
        <v>1188</v>
      </c>
      <c r="AM3" s="549"/>
      <c r="AN3" s="549"/>
      <c r="AO3" s="550"/>
      <c r="AW3" s="155"/>
      <c r="AX3" s="155"/>
      <c r="AY3" s="155"/>
      <c r="AZ3" s="155"/>
      <c r="BA3" s="155"/>
    </row>
    <row r="4" spans="1:55" s="154" customFormat="1" ht="36" hidden="1" customHeight="1" x14ac:dyDescent="0.2">
      <c r="A4" s="557"/>
      <c r="B4" s="558"/>
      <c r="C4" s="558"/>
      <c r="D4" s="558"/>
      <c r="E4" s="558"/>
      <c r="F4" s="558"/>
      <c r="G4" s="558"/>
      <c r="H4" s="558"/>
      <c r="I4" s="558"/>
      <c r="J4" s="558"/>
      <c r="K4" s="558"/>
      <c r="L4" s="558"/>
      <c r="M4" s="558"/>
      <c r="N4" s="558"/>
      <c r="O4" s="558"/>
      <c r="P4" s="558"/>
      <c r="Q4" s="558"/>
      <c r="R4" s="558"/>
      <c r="S4" s="558"/>
      <c r="T4" s="558"/>
      <c r="U4" s="558"/>
      <c r="V4" s="558"/>
      <c r="W4" s="558"/>
      <c r="X4" s="558"/>
      <c r="Y4" s="558"/>
      <c r="Z4" s="558"/>
      <c r="AA4" s="558"/>
      <c r="AB4" s="558"/>
      <c r="AC4" s="558"/>
      <c r="AD4" s="558"/>
      <c r="AE4" s="558"/>
      <c r="AF4" s="558"/>
      <c r="AG4" s="558"/>
      <c r="AH4" s="558"/>
      <c r="AI4" s="558"/>
      <c r="AJ4" s="558"/>
      <c r="AK4" s="558"/>
      <c r="AL4" s="558"/>
      <c r="AM4" s="558"/>
      <c r="AN4" s="558"/>
      <c r="AO4" s="559"/>
      <c r="AW4" s="155"/>
      <c r="AX4" s="155"/>
      <c r="AY4" s="155"/>
      <c r="AZ4" s="155"/>
      <c r="BA4" s="155"/>
    </row>
    <row r="5" spans="1:55" s="154" customFormat="1" ht="39.75" hidden="1" customHeight="1" x14ac:dyDescent="0.2">
      <c r="A5" s="329" t="s">
        <v>92</v>
      </c>
      <c r="B5" s="560" t="s">
        <v>1171</v>
      </c>
      <c r="C5" s="560"/>
      <c r="D5" s="560"/>
      <c r="E5" s="560"/>
      <c r="F5" s="560"/>
      <c r="G5" s="560"/>
      <c r="H5" s="560"/>
      <c r="I5" s="560"/>
      <c r="J5" s="560"/>
      <c r="K5" s="560"/>
      <c r="L5" s="560"/>
      <c r="M5" s="560"/>
      <c r="N5" s="560"/>
      <c r="O5" s="560"/>
      <c r="P5" s="560"/>
      <c r="Q5" s="560"/>
      <c r="R5" s="560"/>
      <c r="S5" s="560"/>
      <c r="T5" s="560"/>
      <c r="U5" s="560"/>
      <c r="V5" s="560"/>
      <c r="W5" s="560"/>
      <c r="X5" s="560"/>
      <c r="Y5" s="560"/>
      <c r="Z5" s="560"/>
      <c r="AA5" s="560"/>
      <c r="AB5" s="560"/>
      <c r="AC5" s="560"/>
      <c r="AD5" s="560"/>
      <c r="AE5" s="329" t="s">
        <v>93</v>
      </c>
      <c r="AF5" s="541" t="s">
        <v>94</v>
      </c>
      <c r="AG5" s="542"/>
      <c r="AH5" s="542"/>
      <c r="AI5" s="542"/>
      <c r="AJ5" s="542"/>
      <c r="AK5" s="542"/>
      <c r="AL5" s="542"/>
      <c r="AM5" s="542"/>
      <c r="AN5" s="542"/>
      <c r="AO5" s="543"/>
      <c r="AW5" s="155"/>
      <c r="AX5" s="155"/>
      <c r="AY5" s="155"/>
      <c r="AZ5" s="155"/>
      <c r="BA5" s="155"/>
    </row>
    <row r="6" spans="1:55" s="154" customFormat="1" ht="66.75" hidden="1" customHeight="1" x14ac:dyDescent="0.2">
      <c r="A6" s="329" t="s">
        <v>95</v>
      </c>
      <c r="B6" s="560" t="s">
        <v>96</v>
      </c>
      <c r="C6" s="560"/>
      <c r="D6" s="560"/>
      <c r="E6" s="560"/>
      <c r="F6" s="560"/>
      <c r="G6" s="560"/>
      <c r="H6" s="560"/>
      <c r="I6" s="560"/>
      <c r="J6" s="560"/>
      <c r="K6" s="560"/>
      <c r="L6" s="560"/>
      <c r="M6" s="560"/>
      <c r="N6" s="560"/>
      <c r="O6" s="560"/>
      <c r="P6" s="560"/>
      <c r="Q6" s="560"/>
      <c r="R6" s="560"/>
      <c r="S6" s="560"/>
      <c r="T6" s="560"/>
      <c r="U6" s="560"/>
      <c r="V6" s="560"/>
      <c r="W6" s="560"/>
      <c r="X6" s="560"/>
      <c r="Y6" s="560"/>
      <c r="Z6" s="560"/>
      <c r="AA6" s="560"/>
      <c r="AB6" s="560"/>
      <c r="AC6" s="560"/>
      <c r="AD6" s="560"/>
      <c r="AE6" s="329" t="s">
        <v>904</v>
      </c>
      <c r="AF6" s="541" t="s">
        <v>1178</v>
      </c>
      <c r="AG6" s="542"/>
      <c r="AH6" s="542"/>
      <c r="AI6" s="542"/>
      <c r="AJ6" s="542"/>
      <c r="AK6" s="542"/>
      <c r="AL6" s="542"/>
      <c r="AM6" s="542"/>
      <c r="AN6" s="542"/>
      <c r="AO6" s="543"/>
      <c r="AW6" s="155"/>
      <c r="AX6" s="155"/>
      <c r="AY6" s="155"/>
      <c r="AZ6" s="155"/>
      <c r="BA6" s="155"/>
    </row>
    <row r="7" spans="1:55" s="154" customFormat="1" ht="49.5" customHeight="1" x14ac:dyDescent="0.2">
      <c r="A7" s="306"/>
      <c r="B7" s="311"/>
      <c r="C7" s="312"/>
      <c r="D7" s="312"/>
      <c r="E7" s="312"/>
      <c r="F7" s="312"/>
      <c r="G7" s="312"/>
      <c r="H7" s="312"/>
      <c r="I7" s="312"/>
      <c r="J7" s="312"/>
      <c r="K7" s="312"/>
      <c r="L7" s="312"/>
      <c r="M7" s="312"/>
      <c r="N7" s="312"/>
      <c r="O7" s="312"/>
      <c r="P7" s="312"/>
      <c r="Q7" s="312"/>
      <c r="R7" s="312"/>
      <c r="S7" s="312"/>
      <c r="T7" s="312"/>
      <c r="U7" s="312"/>
      <c r="V7" s="312"/>
      <c r="W7" s="312"/>
      <c r="X7" s="312"/>
      <c r="Y7" s="312"/>
      <c r="Z7" s="312"/>
      <c r="AA7" s="312"/>
      <c r="AB7" s="312"/>
      <c r="AC7" s="312"/>
      <c r="AD7" s="312"/>
      <c r="AE7" s="307"/>
      <c r="AF7" s="312"/>
      <c r="AG7" s="312"/>
      <c r="AH7" s="312"/>
      <c r="AI7" s="312"/>
      <c r="AJ7" s="312"/>
      <c r="AK7" s="312"/>
      <c r="AL7" s="312"/>
      <c r="AM7" s="314"/>
      <c r="AN7" s="315"/>
      <c r="AO7" s="315"/>
      <c r="AW7" s="155"/>
      <c r="AX7" s="155"/>
      <c r="AY7" s="155"/>
      <c r="AZ7" s="155"/>
      <c r="BA7" s="155"/>
    </row>
    <row r="8" spans="1:55" ht="92.25" customHeight="1" x14ac:dyDescent="0.3">
      <c r="A8" s="606"/>
      <c r="B8" s="606"/>
      <c r="C8" s="606"/>
      <c r="D8" s="606"/>
      <c r="E8" s="607"/>
      <c r="F8" s="574" t="s">
        <v>556</v>
      </c>
      <c r="G8" s="575"/>
      <c r="H8" s="576"/>
      <c r="I8" s="160"/>
      <c r="J8" s="228"/>
      <c r="K8" s="574" t="s">
        <v>640</v>
      </c>
      <c r="L8" s="575"/>
      <c r="M8" s="576"/>
      <c r="N8" s="160"/>
      <c r="O8" s="160"/>
      <c r="P8" s="160"/>
      <c r="Q8" s="160"/>
      <c r="R8" s="572" t="s">
        <v>643</v>
      </c>
      <c r="S8" s="573"/>
      <c r="T8" s="573"/>
      <c r="U8" s="573"/>
      <c r="V8" s="577" t="s">
        <v>77</v>
      </c>
      <c r="W8" s="578"/>
      <c r="X8" s="578"/>
      <c r="Y8" s="581" t="s">
        <v>1173</v>
      </c>
      <c r="Z8" s="582"/>
      <c r="AA8" s="582"/>
      <c r="AB8" s="579" t="s">
        <v>1174</v>
      </c>
      <c r="AC8" s="580"/>
      <c r="AD8" s="580"/>
      <c r="AE8" s="160"/>
      <c r="AF8" s="160"/>
      <c r="AG8" s="160"/>
      <c r="AK8" s="164">
        <v>0.2</v>
      </c>
      <c r="AL8" s="164">
        <v>0.4</v>
      </c>
      <c r="AM8" s="164">
        <v>0.6</v>
      </c>
      <c r="AN8" s="164">
        <v>0.8</v>
      </c>
      <c r="AO8" s="164">
        <v>1</v>
      </c>
      <c r="AP8" s="166"/>
      <c r="AQ8" s="166"/>
      <c r="AR8" s="166"/>
      <c r="AS8" s="166"/>
      <c r="AT8" s="166"/>
      <c r="AU8" s="166"/>
      <c r="AV8" s="166"/>
    </row>
    <row r="9" spans="1:55" ht="74.25" customHeight="1" x14ac:dyDescent="0.2">
      <c r="A9" s="327" t="s">
        <v>557</v>
      </c>
      <c r="B9" s="327" t="s">
        <v>559</v>
      </c>
      <c r="C9" s="327" t="s">
        <v>644</v>
      </c>
      <c r="D9" s="326" t="s">
        <v>98</v>
      </c>
      <c r="E9" s="327" t="s">
        <v>645</v>
      </c>
      <c r="F9" s="327" t="s">
        <v>515</v>
      </c>
      <c r="G9" s="327" t="s">
        <v>516</v>
      </c>
      <c r="H9" s="347" t="s">
        <v>69</v>
      </c>
      <c r="I9" s="327" t="s">
        <v>646</v>
      </c>
      <c r="J9" s="327" t="s">
        <v>647</v>
      </c>
      <c r="K9" s="327" t="s">
        <v>515</v>
      </c>
      <c r="L9" s="327" t="s">
        <v>516</v>
      </c>
      <c r="M9" s="327" t="s">
        <v>69</v>
      </c>
      <c r="N9" s="327" t="s">
        <v>73</v>
      </c>
      <c r="O9" s="327" t="s">
        <v>71</v>
      </c>
      <c r="P9" s="327" t="s">
        <v>648</v>
      </c>
      <c r="Q9" s="347" t="s">
        <v>649</v>
      </c>
      <c r="R9" s="342" t="s">
        <v>650</v>
      </c>
      <c r="S9" s="342" t="s">
        <v>651</v>
      </c>
      <c r="T9" s="343" t="s">
        <v>652</v>
      </c>
      <c r="U9" s="343" t="s">
        <v>653</v>
      </c>
      <c r="V9" s="344" t="s">
        <v>654</v>
      </c>
      <c r="W9" s="344" t="s">
        <v>1208</v>
      </c>
      <c r="X9" s="344" t="s">
        <v>1209</v>
      </c>
      <c r="Y9" s="345" t="s">
        <v>1170</v>
      </c>
      <c r="Z9" s="345" t="s">
        <v>1166</v>
      </c>
      <c r="AA9" s="345" t="s">
        <v>1167</v>
      </c>
      <c r="AB9" s="346" t="s">
        <v>1175</v>
      </c>
      <c r="AC9" s="346" t="s">
        <v>1169</v>
      </c>
      <c r="AD9" s="346" t="s">
        <v>1168</v>
      </c>
      <c r="AE9" s="298" t="s">
        <v>83</v>
      </c>
      <c r="AF9" s="160"/>
      <c r="AG9" s="160"/>
      <c r="AK9" s="173" t="s">
        <v>533</v>
      </c>
      <c r="AL9" s="173" t="s">
        <v>539</v>
      </c>
      <c r="AM9" s="173" t="s">
        <v>545</v>
      </c>
      <c r="AN9" s="173" t="s">
        <v>548</v>
      </c>
      <c r="AO9" s="173" t="s">
        <v>551</v>
      </c>
      <c r="AR9" s="166"/>
      <c r="AS9" s="166"/>
      <c r="AT9" s="175"/>
      <c r="AU9" s="175"/>
      <c r="AV9" s="175"/>
      <c r="AW9" s="175"/>
      <c r="AX9" s="175"/>
      <c r="AY9" s="175"/>
      <c r="AZ9" s="175"/>
      <c r="BA9" s="175"/>
      <c r="BB9" s="175"/>
      <c r="BC9" s="175"/>
    </row>
    <row r="10" spans="1:55" ht="147.4" customHeight="1" x14ac:dyDescent="0.2">
      <c r="A10" s="176" t="s">
        <v>107</v>
      </c>
      <c r="B10" s="177" t="s">
        <v>115</v>
      </c>
      <c r="C10" s="236">
        <f>+'3 PROBABIL E IMPACTO INHERENTE'!F11</f>
        <v>0.4</v>
      </c>
      <c r="D10" s="280" t="s">
        <v>108</v>
      </c>
      <c r="E10" s="236">
        <f>+'3 PROBABIL E IMPACTO INHERENTE'!N11</f>
        <v>0.4</v>
      </c>
      <c r="F10" s="230" t="str">
        <f>+'4 MAPA CALOR INHERENTE'!D12</f>
        <v>Baja</v>
      </c>
      <c r="G10" s="230" t="str">
        <f>+'4 MAPA CALOR INHERENTE'!E12</f>
        <v>Menor</v>
      </c>
      <c r="H10" s="177" t="str">
        <f>+'4 MAPA CALOR INHERENTE'!F12</f>
        <v>Moderado</v>
      </c>
      <c r="I10" s="229">
        <f>+'6 MAPA CALOR RESIDUAL'!D11</f>
        <v>5.183999999999999E-2</v>
      </c>
      <c r="J10" s="178">
        <f>+'6 MAPA CALOR RESIDUAL'!E11</f>
        <v>0.22500000000000003</v>
      </c>
      <c r="K10" s="230" t="str">
        <f>+'6 MAPA CALOR RESIDUAL'!F11</f>
        <v>Muy Baja</v>
      </c>
      <c r="L10" s="230" t="str">
        <f>+'6 MAPA CALOR RESIDUAL'!G11</f>
        <v>Menor</v>
      </c>
      <c r="M10" s="177" t="str">
        <f>+'6 MAPA CALOR RESIDUAL'!H11</f>
        <v>Bajo</v>
      </c>
      <c r="N10" s="177" t="s">
        <v>655</v>
      </c>
      <c r="O10" s="177" t="s">
        <v>656</v>
      </c>
      <c r="P10" s="237" t="s">
        <v>657</v>
      </c>
      <c r="Q10" s="177" t="str">
        <f t="shared" ref="Q10:Q54" si="0">IF(P10="reducir_mitigar","Reducir y mitigar: disminuir la probabilidad y/o el impacto del riesgo mediante controles y acciones preventivas o correctivas.",IF(P10="reducir_transferir","Reducir y transferir: disminuir el riesgo y trasladar total o parcialmente sus efectos a un tercero, póliza, contrato o responsable externo.",IF(P10="evitar","Evitar: suspender, modificar o eliminar la actividad que genera el riesgo para impedir su materialización.","")))</f>
        <v>Reducir y mitigar: disminuir la probabilidad y/o el impacto del riesgo mediante controles y acciones preventivas o correctivas.</v>
      </c>
      <c r="R10" s="297" t="s">
        <v>1130</v>
      </c>
      <c r="S10" s="297" t="s">
        <v>582</v>
      </c>
      <c r="T10" s="299" t="s">
        <v>658</v>
      </c>
      <c r="U10" s="299" t="s">
        <v>659</v>
      </c>
      <c r="V10" s="297" t="s">
        <v>1136</v>
      </c>
      <c r="W10" s="297"/>
      <c r="X10" s="297"/>
      <c r="Y10" s="297" t="s">
        <v>1131</v>
      </c>
      <c r="Z10" s="297"/>
      <c r="AA10" s="297"/>
      <c r="AB10" s="297" t="s">
        <v>661</v>
      </c>
      <c r="AC10" s="297"/>
      <c r="AD10" s="297"/>
      <c r="AE10" s="237" t="s">
        <v>662</v>
      </c>
      <c r="AF10" s="179"/>
      <c r="AG10" s="179"/>
      <c r="AH10" s="571" t="s">
        <v>409</v>
      </c>
      <c r="AI10" s="340">
        <v>1</v>
      </c>
      <c r="AJ10" s="341" t="s">
        <v>549</v>
      </c>
      <c r="AK10" s="180" t="s">
        <v>560</v>
      </c>
      <c r="AL10" s="180" t="s">
        <v>560</v>
      </c>
      <c r="AM10" s="180" t="s">
        <v>560</v>
      </c>
      <c r="AN10" s="180" t="s">
        <v>560</v>
      </c>
      <c r="AO10" s="181" t="s">
        <v>561</v>
      </c>
      <c r="AR10" s="166"/>
      <c r="AS10" s="166"/>
      <c r="AT10" s="175"/>
      <c r="AU10" s="175"/>
      <c r="AV10" s="175"/>
      <c r="AW10" s="183"/>
      <c r="AX10" s="183"/>
      <c r="AY10" s="183"/>
      <c r="AZ10" s="183"/>
      <c r="BA10" s="183"/>
      <c r="BB10" s="175"/>
      <c r="BC10" s="175"/>
    </row>
    <row r="11" spans="1:55" ht="184.15" customHeight="1" x14ac:dyDescent="0.2">
      <c r="A11" s="176" t="s">
        <v>117</v>
      </c>
      <c r="B11" s="177" t="s">
        <v>124</v>
      </c>
      <c r="C11" s="236">
        <f>+'3 PROBABIL E IMPACTO INHERENTE'!F12</f>
        <v>0.4</v>
      </c>
      <c r="D11" s="280" t="s">
        <v>108</v>
      </c>
      <c r="E11" s="236">
        <f>+'3 PROBABIL E IMPACTO INHERENTE'!N12</f>
        <v>0.4</v>
      </c>
      <c r="F11" s="230" t="str">
        <f>+'4 MAPA CALOR INHERENTE'!D13</f>
        <v>Baja</v>
      </c>
      <c r="G11" s="230" t="str">
        <f>+'4 MAPA CALOR INHERENTE'!E13</f>
        <v>Menor</v>
      </c>
      <c r="H11" s="177" t="str">
        <f>+'4 MAPA CALOR INHERENTE'!F13</f>
        <v>Moderado</v>
      </c>
      <c r="I11" s="229">
        <f>+'6 MAPA CALOR RESIDUAL'!D12</f>
        <v>5.183999999999999E-2</v>
      </c>
      <c r="J11" s="178">
        <f>+'6 MAPA CALOR RESIDUAL'!E12</f>
        <v>0.22500000000000003</v>
      </c>
      <c r="K11" s="230" t="str">
        <f>+'6 MAPA CALOR RESIDUAL'!F12</f>
        <v>Muy Baja</v>
      </c>
      <c r="L11" s="230" t="str">
        <f>+'6 MAPA CALOR RESIDUAL'!G12</f>
        <v>Menor</v>
      </c>
      <c r="M11" s="177" t="str">
        <f>+'6 MAPA CALOR RESIDUAL'!H12</f>
        <v>Bajo</v>
      </c>
      <c r="N11" s="177" t="s">
        <v>655</v>
      </c>
      <c r="O11" s="177" t="s">
        <v>656</v>
      </c>
      <c r="P11" s="237" t="s">
        <v>657</v>
      </c>
      <c r="Q11" s="177" t="str">
        <f t="shared" si="0"/>
        <v>Reducir y mitigar: disminuir la probabilidad y/o el impacto del riesgo mediante controles y acciones preventivas o correctivas.</v>
      </c>
      <c r="R11" s="237" t="s">
        <v>1138</v>
      </c>
      <c r="S11" s="237" t="s">
        <v>582</v>
      </c>
      <c r="T11" s="238" t="s">
        <v>658</v>
      </c>
      <c r="U11" s="238" t="s">
        <v>659</v>
      </c>
      <c r="V11" s="237" t="s">
        <v>1137</v>
      </c>
      <c r="W11" s="237"/>
      <c r="X11" s="237"/>
      <c r="Y11" s="237" t="s">
        <v>1139</v>
      </c>
      <c r="Z11" s="237"/>
      <c r="AA11" s="237"/>
      <c r="AB11" s="237" t="s">
        <v>661</v>
      </c>
      <c r="AC11" s="237"/>
      <c r="AD11" s="237"/>
      <c r="AE11" s="237" t="s">
        <v>662</v>
      </c>
      <c r="AF11" s="179"/>
      <c r="AG11" s="179"/>
      <c r="AH11" s="482"/>
      <c r="AI11" s="182">
        <v>0.8</v>
      </c>
      <c r="AJ11" s="173" t="s">
        <v>546</v>
      </c>
      <c r="AK11" s="184" t="s">
        <v>545</v>
      </c>
      <c r="AL11" s="184" t="s">
        <v>545</v>
      </c>
      <c r="AM11" s="180" t="s">
        <v>560</v>
      </c>
      <c r="AN11" s="180" t="s">
        <v>560</v>
      </c>
      <c r="AO11" s="181" t="s">
        <v>561</v>
      </c>
      <c r="AR11" s="166"/>
      <c r="AS11" s="166"/>
      <c r="AT11" s="175"/>
      <c r="AU11" s="185"/>
      <c r="AV11" s="186"/>
      <c r="AW11" s="183"/>
      <c r="AX11" s="183"/>
      <c r="AY11" s="183"/>
      <c r="AZ11" s="183"/>
      <c r="BA11" s="183"/>
      <c r="BB11" s="175"/>
      <c r="BC11" s="175"/>
    </row>
    <row r="12" spans="1:55" ht="261" customHeight="1" x14ac:dyDescent="0.2">
      <c r="A12" s="176" t="s">
        <v>126</v>
      </c>
      <c r="B12" s="177" t="s">
        <v>132</v>
      </c>
      <c r="C12" s="236">
        <f>+'3 PROBABIL E IMPACTO INHERENTE'!F13</f>
        <v>0.4</v>
      </c>
      <c r="D12" s="280" t="s">
        <v>108</v>
      </c>
      <c r="E12" s="236">
        <f>+'3 PROBABIL E IMPACTO INHERENTE'!N13</f>
        <v>0.4</v>
      </c>
      <c r="F12" s="230" t="str">
        <f>+'4 MAPA CALOR INHERENTE'!D14</f>
        <v>Baja</v>
      </c>
      <c r="G12" s="230" t="str">
        <f>+'4 MAPA CALOR INHERENTE'!E14</f>
        <v>Menor</v>
      </c>
      <c r="H12" s="177" t="str">
        <f>+'4 MAPA CALOR INHERENTE'!F14</f>
        <v>Moderado</v>
      </c>
      <c r="I12" s="229">
        <f>+'6 MAPA CALOR RESIDUAL'!D13</f>
        <v>5.183999999999999E-2</v>
      </c>
      <c r="J12" s="178">
        <f>+'6 MAPA CALOR RESIDUAL'!E13</f>
        <v>0.22500000000000003</v>
      </c>
      <c r="K12" s="230" t="str">
        <f>+'6 MAPA CALOR RESIDUAL'!F13</f>
        <v>Muy Baja</v>
      </c>
      <c r="L12" s="230" t="str">
        <f>+'6 MAPA CALOR RESIDUAL'!G13</f>
        <v>Menor</v>
      </c>
      <c r="M12" s="177" t="str">
        <f>+'6 MAPA CALOR RESIDUAL'!H13</f>
        <v>Bajo</v>
      </c>
      <c r="N12" s="177" t="s">
        <v>655</v>
      </c>
      <c r="O12" s="177" t="s">
        <v>656</v>
      </c>
      <c r="P12" s="237" t="s">
        <v>657</v>
      </c>
      <c r="Q12" s="177" t="str">
        <f t="shared" si="0"/>
        <v>Reducir y mitigar: disminuir la probabilidad y/o el impacto del riesgo mediante controles y acciones preventivas o correctivas.</v>
      </c>
      <c r="R12" s="237" t="s">
        <v>1191</v>
      </c>
      <c r="S12" s="237" t="s">
        <v>1112</v>
      </c>
      <c r="T12" s="238" t="s">
        <v>658</v>
      </c>
      <c r="U12" s="238" t="s">
        <v>659</v>
      </c>
      <c r="V12" s="237" t="s">
        <v>1140</v>
      </c>
      <c r="W12" s="237"/>
      <c r="X12" s="237"/>
      <c r="Y12" s="237" t="s">
        <v>1141</v>
      </c>
      <c r="Z12" s="237"/>
      <c r="AA12" s="237"/>
      <c r="AB12" s="237" t="s">
        <v>661</v>
      </c>
      <c r="AC12" s="237"/>
      <c r="AD12" s="237"/>
      <c r="AE12" s="237" t="s">
        <v>662</v>
      </c>
      <c r="AF12" s="179"/>
      <c r="AG12" s="179"/>
      <c r="AH12" s="482"/>
      <c r="AI12" s="182">
        <v>0.6</v>
      </c>
      <c r="AJ12" s="173" t="s">
        <v>543</v>
      </c>
      <c r="AK12" s="184" t="s">
        <v>545</v>
      </c>
      <c r="AL12" s="184" t="s">
        <v>545</v>
      </c>
      <c r="AM12" s="184" t="s">
        <v>545</v>
      </c>
      <c r="AN12" s="180" t="s">
        <v>560</v>
      </c>
      <c r="AO12" s="181" t="s">
        <v>561</v>
      </c>
      <c r="AR12" s="166"/>
      <c r="AS12" s="166"/>
      <c r="AT12" s="175"/>
      <c r="AU12" s="185"/>
      <c r="AV12" s="186"/>
      <c r="AW12" s="183"/>
      <c r="AX12" s="183"/>
      <c r="AY12" s="183"/>
      <c r="AZ12" s="183"/>
      <c r="BA12" s="187"/>
      <c r="BB12" s="175"/>
      <c r="BC12" s="175"/>
    </row>
    <row r="13" spans="1:55" ht="218.65" customHeight="1" x14ac:dyDescent="0.2">
      <c r="A13" s="176" t="s">
        <v>134</v>
      </c>
      <c r="B13" s="177" t="s">
        <v>139</v>
      </c>
      <c r="C13" s="236">
        <f>+'3 PROBABIL E IMPACTO INHERENTE'!F14</f>
        <v>0.6</v>
      </c>
      <c r="D13" s="280" t="s">
        <v>135</v>
      </c>
      <c r="E13" s="236">
        <f>+'3 PROBABIL E IMPACTO INHERENTE'!N14</f>
        <v>0.4</v>
      </c>
      <c r="F13" s="230" t="str">
        <f>+'4 MAPA CALOR INHERENTE'!D15</f>
        <v>Media</v>
      </c>
      <c r="G13" s="230" t="str">
        <f>+'4 MAPA CALOR INHERENTE'!E15</f>
        <v>Menor</v>
      </c>
      <c r="H13" s="177" t="str">
        <f>+'4 MAPA CALOR INHERENTE'!F15</f>
        <v>Moderado</v>
      </c>
      <c r="I13" s="229">
        <f>+'6 MAPA CALOR RESIDUAL'!D14</f>
        <v>7.7759999999999996E-2</v>
      </c>
      <c r="J13" s="178">
        <f>+'6 MAPA CALOR RESIDUAL'!E14</f>
        <v>0.22500000000000003</v>
      </c>
      <c r="K13" s="230" t="str">
        <f>+'6 MAPA CALOR RESIDUAL'!F14</f>
        <v>Muy Baja</v>
      </c>
      <c r="L13" s="230" t="str">
        <f>+'6 MAPA CALOR RESIDUAL'!G14</f>
        <v>Menor</v>
      </c>
      <c r="M13" s="177" t="str">
        <f>+'6 MAPA CALOR RESIDUAL'!H14</f>
        <v>Bajo</v>
      </c>
      <c r="N13" s="177" t="s">
        <v>655</v>
      </c>
      <c r="O13" s="177" t="s">
        <v>656</v>
      </c>
      <c r="P13" s="237" t="s">
        <v>657</v>
      </c>
      <c r="Q13" s="177" t="str">
        <f t="shared" si="0"/>
        <v>Reducir y mitigar: disminuir la probabilidad y/o el impacto del riesgo mediante controles y acciones preventivas o correctivas.</v>
      </c>
      <c r="R13" s="237" t="s">
        <v>1070</v>
      </c>
      <c r="S13" s="237" t="s">
        <v>1069</v>
      </c>
      <c r="T13" s="238" t="s">
        <v>658</v>
      </c>
      <c r="U13" s="238" t="s">
        <v>659</v>
      </c>
      <c r="V13" s="237" t="s">
        <v>1071</v>
      </c>
      <c r="W13" s="237"/>
      <c r="X13" s="237"/>
      <c r="Y13" s="237" t="s">
        <v>1072</v>
      </c>
      <c r="Z13" s="237"/>
      <c r="AA13" s="237"/>
      <c r="AB13" s="237" t="s">
        <v>661</v>
      </c>
      <c r="AC13" s="237"/>
      <c r="AD13" s="237"/>
      <c r="AE13" s="237" t="s">
        <v>662</v>
      </c>
      <c r="AF13" s="179"/>
      <c r="AG13" s="179"/>
      <c r="AH13" s="482"/>
      <c r="AI13" s="182">
        <v>0.4</v>
      </c>
      <c r="AJ13" s="173" t="s">
        <v>537</v>
      </c>
      <c r="AK13" s="188" t="s">
        <v>562</v>
      </c>
      <c r="AL13" s="184" t="s">
        <v>545</v>
      </c>
      <c r="AM13" s="184" t="s">
        <v>545</v>
      </c>
      <c r="AN13" s="180" t="s">
        <v>560</v>
      </c>
      <c r="AO13" s="181" t="s">
        <v>561</v>
      </c>
      <c r="AR13" s="166"/>
      <c r="AS13" s="166"/>
      <c r="AT13" s="175"/>
      <c r="AU13" s="185"/>
      <c r="AV13" s="186"/>
      <c r="AW13" s="183"/>
      <c r="AX13" s="183"/>
      <c r="AY13" s="183"/>
      <c r="AZ13" s="187"/>
      <c r="BA13" s="183"/>
      <c r="BB13" s="175"/>
      <c r="BC13" s="175"/>
    </row>
    <row r="14" spans="1:55" ht="250.15" customHeight="1" thickBot="1" x14ac:dyDescent="0.25">
      <c r="A14" s="176" t="s">
        <v>141</v>
      </c>
      <c r="B14" s="177" t="s">
        <v>145</v>
      </c>
      <c r="C14" s="236">
        <f>+'3 PROBABIL E IMPACTO INHERENTE'!F15</f>
        <v>0.6</v>
      </c>
      <c r="D14" s="280" t="s">
        <v>135</v>
      </c>
      <c r="E14" s="236">
        <f>+'3 PROBABIL E IMPACTO INHERENTE'!N15</f>
        <v>0.4</v>
      </c>
      <c r="F14" s="230" t="str">
        <f>+'4 MAPA CALOR INHERENTE'!D16</f>
        <v>Media</v>
      </c>
      <c r="G14" s="230" t="str">
        <f>+'4 MAPA CALOR INHERENTE'!E16</f>
        <v>Menor</v>
      </c>
      <c r="H14" s="177" t="str">
        <f>+'4 MAPA CALOR INHERENTE'!F16</f>
        <v>Moderado</v>
      </c>
      <c r="I14" s="229">
        <f>+'6 MAPA CALOR RESIDUAL'!D15</f>
        <v>7.7759999999999996E-2</v>
      </c>
      <c r="J14" s="178">
        <f>+'6 MAPA CALOR RESIDUAL'!E15</f>
        <v>0.22500000000000003</v>
      </c>
      <c r="K14" s="230" t="str">
        <f>+'6 MAPA CALOR RESIDUAL'!F15</f>
        <v>Muy Baja</v>
      </c>
      <c r="L14" s="230" t="str">
        <f>+'6 MAPA CALOR RESIDUAL'!G15</f>
        <v>Menor</v>
      </c>
      <c r="M14" s="177" t="str">
        <f>+'6 MAPA CALOR RESIDUAL'!H15</f>
        <v>Bajo</v>
      </c>
      <c r="N14" s="177" t="s">
        <v>655</v>
      </c>
      <c r="O14" s="177" t="s">
        <v>656</v>
      </c>
      <c r="P14" s="237" t="s">
        <v>657</v>
      </c>
      <c r="Q14" s="177" t="str">
        <f t="shared" si="0"/>
        <v>Reducir y mitigar: disminuir la probabilidad y/o el impacto del riesgo mediante controles y acciones preventivas o correctivas.</v>
      </c>
      <c r="R14" s="237" t="s">
        <v>1070</v>
      </c>
      <c r="S14" s="237" t="s">
        <v>596</v>
      </c>
      <c r="T14" s="238" t="s">
        <v>658</v>
      </c>
      <c r="U14" s="238" t="s">
        <v>659</v>
      </c>
      <c r="V14" s="237" t="s">
        <v>1071</v>
      </c>
      <c r="W14" s="237"/>
      <c r="X14" s="237"/>
      <c r="Y14" s="237" t="s">
        <v>1079</v>
      </c>
      <c r="Z14" s="237"/>
      <c r="AA14" s="237"/>
      <c r="AB14" s="237" t="s">
        <v>661</v>
      </c>
      <c r="AC14" s="237"/>
      <c r="AD14" s="237"/>
      <c r="AE14" s="237" t="s">
        <v>662</v>
      </c>
      <c r="AF14" s="179"/>
      <c r="AG14" s="179"/>
      <c r="AH14" s="483"/>
      <c r="AI14" s="194">
        <v>0.2</v>
      </c>
      <c r="AJ14" s="195" t="s">
        <v>531</v>
      </c>
      <c r="AK14" s="190" t="s">
        <v>562</v>
      </c>
      <c r="AL14" s="190" t="s">
        <v>562</v>
      </c>
      <c r="AM14" s="191" t="s">
        <v>545</v>
      </c>
      <c r="AN14" s="192" t="s">
        <v>560</v>
      </c>
      <c r="AO14" s="193" t="s">
        <v>561</v>
      </c>
      <c r="AR14" s="166"/>
      <c r="AS14" s="166"/>
      <c r="AT14" s="175"/>
      <c r="AU14" s="185"/>
      <c r="AV14" s="186"/>
      <c r="AW14" s="183"/>
      <c r="AX14" s="183"/>
      <c r="AY14" s="183"/>
      <c r="AZ14" s="196"/>
      <c r="BA14" s="183"/>
      <c r="BB14" s="175"/>
      <c r="BC14" s="175"/>
    </row>
    <row r="15" spans="1:55" ht="166.15" customHeight="1" x14ac:dyDescent="0.25">
      <c r="A15" s="176" t="s">
        <v>147</v>
      </c>
      <c r="B15" s="177" t="s">
        <v>154</v>
      </c>
      <c r="C15" s="236">
        <f>+'3 PROBABIL E IMPACTO INHERENTE'!F16</f>
        <v>0.4</v>
      </c>
      <c r="D15" s="280" t="s">
        <v>135</v>
      </c>
      <c r="E15" s="236">
        <f>+'3 PROBABIL E IMPACTO INHERENTE'!N16</f>
        <v>0.4</v>
      </c>
      <c r="F15" s="230" t="str">
        <f>+'4 MAPA CALOR INHERENTE'!D17</f>
        <v>Baja</v>
      </c>
      <c r="G15" s="230" t="str">
        <f>+'4 MAPA CALOR INHERENTE'!E17</f>
        <v>Menor</v>
      </c>
      <c r="H15" s="177" t="str">
        <f>+'4 MAPA CALOR INHERENTE'!F17</f>
        <v>Moderado</v>
      </c>
      <c r="I15" s="229">
        <f>+'6 MAPA CALOR RESIDUAL'!D16</f>
        <v>5.183999999999999E-2</v>
      </c>
      <c r="J15" s="178">
        <f>+'6 MAPA CALOR RESIDUAL'!E16</f>
        <v>0.22500000000000003</v>
      </c>
      <c r="K15" s="230" t="str">
        <f>+'6 MAPA CALOR RESIDUAL'!F16</f>
        <v>Muy Baja</v>
      </c>
      <c r="L15" s="230" t="str">
        <f>+'6 MAPA CALOR RESIDUAL'!G16</f>
        <v>Menor</v>
      </c>
      <c r="M15" s="177" t="str">
        <f>+'6 MAPA CALOR RESIDUAL'!H16</f>
        <v>Bajo</v>
      </c>
      <c r="N15" s="177" t="s">
        <v>655</v>
      </c>
      <c r="O15" s="177" t="s">
        <v>656</v>
      </c>
      <c r="P15" s="237" t="s">
        <v>657</v>
      </c>
      <c r="Q15" s="177" t="str">
        <f t="shared" si="0"/>
        <v>Reducir y mitigar: disminuir la probabilidad y/o el impacto del riesgo mediante controles y acciones preventivas o correctivas.</v>
      </c>
      <c r="R15" s="237" t="s">
        <v>1085</v>
      </c>
      <c r="S15" s="237" t="s">
        <v>1083</v>
      </c>
      <c r="T15" s="238" t="s">
        <v>658</v>
      </c>
      <c r="U15" s="238" t="s">
        <v>659</v>
      </c>
      <c r="V15" s="237" t="s">
        <v>1084</v>
      </c>
      <c r="W15" s="237"/>
      <c r="X15" s="237" t="s">
        <v>660</v>
      </c>
      <c r="Y15" s="237" t="s">
        <v>1086</v>
      </c>
      <c r="Z15" s="237"/>
      <c r="AA15" s="237"/>
      <c r="AB15" s="237" t="s">
        <v>661</v>
      </c>
      <c r="AC15" s="237"/>
      <c r="AD15" s="237"/>
      <c r="AE15" s="237" t="s">
        <v>662</v>
      </c>
    </row>
    <row r="16" spans="1:55" ht="130.9" customHeight="1" x14ac:dyDescent="0.25">
      <c r="A16" s="176" t="s">
        <v>156</v>
      </c>
      <c r="B16" s="177" t="s">
        <v>162</v>
      </c>
      <c r="C16" s="236">
        <f>+'3 PROBABIL E IMPACTO INHERENTE'!F17</f>
        <v>0.4</v>
      </c>
      <c r="D16" s="280" t="s">
        <v>157</v>
      </c>
      <c r="E16" s="236">
        <f>+'3 PROBABIL E IMPACTO INHERENTE'!N17</f>
        <v>0.4</v>
      </c>
      <c r="F16" s="230" t="str">
        <f>+'4 MAPA CALOR INHERENTE'!D18</f>
        <v>Baja</v>
      </c>
      <c r="G16" s="230" t="str">
        <f>+'4 MAPA CALOR INHERENTE'!E18</f>
        <v>Menor</v>
      </c>
      <c r="H16" s="177" t="str">
        <f>+'4 MAPA CALOR INHERENTE'!F18</f>
        <v>Moderado</v>
      </c>
      <c r="I16" s="229">
        <f>+'6 MAPA CALOR RESIDUAL'!D17</f>
        <v>2.5000000000000001E-2</v>
      </c>
      <c r="J16" s="178">
        <f>+'6 MAPA CALOR RESIDUAL'!E17</f>
        <v>0.17</v>
      </c>
      <c r="K16" s="230" t="str">
        <f>+'6 MAPA CALOR RESIDUAL'!F17</f>
        <v>Muy Baja</v>
      </c>
      <c r="L16" s="230" t="str">
        <f>+'6 MAPA CALOR RESIDUAL'!G17</f>
        <v>Leve</v>
      </c>
      <c r="M16" s="177" t="str">
        <f>+'6 MAPA CALOR RESIDUAL'!H17</f>
        <v>Bajo</v>
      </c>
      <c r="N16" s="177" t="s">
        <v>655</v>
      </c>
      <c r="O16" s="177" t="s">
        <v>656</v>
      </c>
      <c r="P16" s="237" t="s">
        <v>657</v>
      </c>
      <c r="Q16" s="177" t="str">
        <f t="shared" si="0"/>
        <v>Reducir y mitigar: disminuir la probabilidad y/o el impacto del riesgo mediante controles y acciones preventivas o correctivas.</v>
      </c>
      <c r="R16" s="237" t="s">
        <v>666</v>
      </c>
      <c r="S16" s="237" t="s">
        <v>667</v>
      </c>
      <c r="T16" s="238" t="s">
        <v>658</v>
      </c>
      <c r="U16" s="238" t="s">
        <v>659</v>
      </c>
      <c r="V16" s="237" t="s">
        <v>668</v>
      </c>
      <c r="W16" s="237"/>
      <c r="X16" s="237"/>
      <c r="Y16" s="237" t="s">
        <v>669</v>
      </c>
      <c r="Z16" s="237"/>
      <c r="AA16" s="237"/>
      <c r="AB16" s="237" t="s">
        <v>661</v>
      </c>
      <c r="AC16" s="237"/>
      <c r="AD16" s="237"/>
      <c r="AE16" s="237" t="s">
        <v>662</v>
      </c>
      <c r="AK16" t="s">
        <v>563</v>
      </c>
      <c r="AL16" t="s">
        <v>71</v>
      </c>
      <c r="AM16" t="s">
        <v>73</v>
      </c>
      <c r="AO16" t="s">
        <v>656</v>
      </c>
    </row>
    <row r="17" spans="1:55" ht="93" customHeight="1" x14ac:dyDescent="0.25">
      <c r="A17" s="176" t="s">
        <v>164</v>
      </c>
      <c r="B17" s="177" t="s">
        <v>168</v>
      </c>
      <c r="C17" s="236">
        <f>+'3 PROBABIL E IMPACTO INHERENTE'!F18</f>
        <v>0.4</v>
      </c>
      <c r="D17" s="280" t="s">
        <v>157</v>
      </c>
      <c r="E17" s="236">
        <f>+'3 PROBABIL E IMPACTO INHERENTE'!N18</f>
        <v>0.4</v>
      </c>
      <c r="F17" s="230" t="str">
        <f>+'4 MAPA CALOR INHERENTE'!D19</f>
        <v>Baja</v>
      </c>
      <c r="G17" s="230" t="str">
        <f>+'4 MAPA CALOR INHERENTE'!E19</f>
        <v>Menor</v>
      </c>
      <c r="H17" s="177" t="str">
        <f>+'4 MAPA CALOR INHERENTE'!F19</f>
        <v>Moderado</v>
      </c>
      <c r="I17" s="229">
        <f>+'6 MAPA CALOR RESIDUAL'!D18</f>
        <v>5.183999999999999E-2</v>
      </c>
      <c r="J17" s="178">
        <f>+'6 MAPA CALOR RESIDUAL'!E18</f>
        <v>0.19500000000000003</v>
      </c>
      <c r="K17" s="230" t="str">
        <f>+'6 MAPA CALOR RESIDUAL'!F18</f>
        <v>Muy Baja</v>
      </c>
      <c r="L17" s="230" t="str">
        <f>+'6 MAPA CALOR RESIDUAL'!G18</f>
        <v>Leve</v>
      </c>
      <c r="M17" s="177" t="str">
        <f>+'6 MAPA CALOR RESIDUAL'!H18</f>
        <v>Bajo</v>
      </c>
      <c r="N17" s="177" t="s">
        <v>655</v>
      </c>
      <c r="O17" s="177" t="s">
        <v>656</v>
      </c>
      <c r="P17" s="237" t="s">
        <v>657</v>
      </c>
      <c r="Q17" s="177" t="str">
        <f t="shared" si="0"/>
        <v>Reducir y mitigar: disminuir la probabilidad y/o el impacto del riesgo mediante controles y acciones preventivas o correctivas.</v>
      </c>
      <c r="R17" s="237" t="s">
        <v>663</v>
      </c>
      <c r="S17" s="237" t="s">
        <v>667</v>
      </c>
      <c r="T17" s="238" t="s">
        <v>658</v>
      </c>
      <c r="U17" s="238" t="s">
        <v>659</v>
      </c>
      <c r="V17" s="237" t="s">
        <v>670</v>
      </c>
      <c r="W17" s="237"/>
      <c r="X17" s="237"/>
      <c r="Y17" s="237" t="s">
        <v>671</v>
      </c>
      <c r="Z17" s="237"/>
      <c r="AA17" s="237"/>
      <c r="AB17" s="237" t="s">
        <v>661</v>
      </c>
      <c r="AC17" s="237"/>
      <c r="AD17" s="237"/>
      <c r="AE17" s="237" t="s">
        <v>662</v>
      </c>
      <c r="AF17" s="179"/>
      <c r="AG17" s="179"/>
      <c r="AK17" t="s">
        <v>561</v>
      </c>
      <c r="AL17" t="s">
        <v>656</v>
      </c>
      <c r="AM17" t="s">
        <v>672</v>
      </c>
      <c r="AO17" t="s">
        <v>673</v>
      </c>
      <c r="AR17" s="166"/>
      <c r="AS17" s="166"/>
      <c r="AT17" s="175"/>
      <c r="AU17" s="185"/>
      <c r="AV17" s="186"/>
      <c r="AW17" s="183"/>
      <c r="AX17" s="183"/>
      <c r="AY17" s="183"/>
      <c r="AZ17" s="183"/>
      <c r="BA17" s="183"/>
      <c r="BB17" s="175"/>
      <c r="BC17" s="175"/>
    </row>
    <row r="18" spans="1:55" ht="116.65" customHeight="1" x14ac:dyDescent="0.2">
      <c r="A18" s="176" t="s">
        <v>170</v>
      </c>
      <c r="B18" s="177" t="s">
        <v>173</v>
      </c>
      <c r="C18" s="236">
        <f>+'3 PROBABIL E IMPACTO INHERENTE'!F19</f>
        <v>0.4</v>
      </c>
      <c r="D18" s="280" t="s">
        <v>157</v>
      </c>
      <c r="E18" s="236">
        <f>+'3 PROBABIL E IMPACTO INHERENTE'!N19</f>
        <v>0.4</v>
      </c>
      <c r="F18" s="230" t="str">
        <f>+'4 MAPA CALOR INHERENTE'!D20</f>
        <v>Baja</v>
      </c>
      <c r="G18" s="230" t="str">
        <f>+'4 MAPA CALOR INHERENTE'!E20</f>
        <v>Menor</v>
      </c>
      <c r="H18" s="177" t="str">
        <f>+'4 MAPA CALOR INHERENTE'!F20</f>
        <v>Moderado</v>
      </c>
      <c r="I18" s="229">
        <f>+'6 MAPA CALOR RESIDUAL'!D19</f>
        <v>2.5000000000000001E-2</v>
      </c>
      <c r="J18" s="178">
        <f>+'6 MAPA CALOR RESIDUAL'!E19</f>
        <v>0.16900000000000001</v>
      </c>
      <c r="K18" s="230" t="str">
        <f>+'6 MAPA CALOR RESIDUAL'!F19</f>
        <v>Muy Baja</v>
      </c>
      <c r="L18" s="230" t="str">
        <f>+'6 MAPA CALOR RESIDUAL'!G19</f>
        <v>Leve</v>
      </c>
      <c r="M18" s="177" t="str">
        <f>+'6 MAPA CALOR RESIDUAL'!H19</f>
        <v>Bajo</v>
      </c>
      <c r="N18" s="177" t="s">
        <v>655</v>
      </c>
      <c r="O18" s="177" t="s">
        <v>656</v>
      </c>
      <c r="P18" s="237" t="s">
        <v>657</v>
      </c>
      <c r="Q18" s="177" t="str">
        <f t="shared" si="0"/>
        <v>Reducir y mitigar: disminuir la probabilidad y/o el impacto del riesgo mediante controles y acciones preventivas o correctivas.</v>
      </c>
      <c r="R18" s="237" t="s">
        <v>674</v>
      </c>
      <c r="S18" s="237" t="s">
        <v>667</v>
      </c>
      <c r="T18" s="238" t="s">
        <v>658</v>
      </c>
      <c r="U18" s="238" t="s">
        <v>659</v>
      </c>
      <c r="V18" s="237" t="s">
        <v>668</v>
      </c>
      <c r="W18" s="237"/>
      <c r="X18" s="237"/>
      <c r="Y18" s="237" t="s">
        <v>1190</v>
      </c>
      <c r="Z18" s="237"/>
      <c r="AA18" s="237"/>
      <c r="AB18" s="237" t="s">
        <v>661</v>
      </c>
      <c r="AC18" s="237"/>
      <c r="AD18" s="237"/>
      <c r="AE18" s="237" t="s">
        <v>662</v>
      </c>
      <c r="AF18" s="179"/>
      <c r="AG18" s="179"/>
      <c r="AK18" s="279" t="s">
        <v>560</v>
      </c>
      <c r="AL18" s="279" t="s">
        <v>656</v>
      </c>
      <c r="AM18" s="279" t="s">
        <v>672</v>
      </c>
      <c r="AO18" s="172" t="s">
        <v>675</v>
      </c>
      <c r="AP18" s="166"/>
      <c r="AQ18" s="166"/>
      <c r="AR18" s="166"/>
      <c r="AS18" s="166"/>
      <c r="AT18" s="175"/>
      <c r="AU18" s="185"/>
      <c r="AV18" s="175"/>
      <c r="AW18" s="186"/>
      <c r="AX18" s="186"/>
      <c r="AY18" s="186"/>
      <c r="AZ18" s="186"/>
      <c r="BA18" s="186"/>
      <c r="BB18" s="175"/>
      <c r="BC18" s="175"/>
    </row>
    <row r="19" spans="1:55" ht="112.9" customHeight="1" x14ac:dyDescent="0.2">
      <c r="A19" s="176" t="s">
        <v>175</v>
      </c>
      <c r="B19" s="177" t="s">
        <v>179</v>
      </c>
      <c r="C19" s="236">
        <f>+'3 PROBABIL E IMPACTO INHERENTE'!F20</f>
        <v>0.4</v>
      </c>
      <c r="D19" s="280" t="s">
        <v>157</v>
      </c>
      <c r="E19" s="236">
        <f>+'3 PROBABIL E IMPACTO INHERENTE'!N20</f>
        <v>0.6</v>
      </c>
      <c r="F19" s="230" t="str">
        <f>+'4 MAPA CALOR INHERENTE'!D21</f>
        <v>Baja</v>
      </c>
      <c r="G19" s="230" t="str">
        <f>+'4 MAPA CALOR INHERENTE'!E21</f>
        <v>Moderado</v>
      </c>
      <c r="H19" s="177" t="str">
        <f>+'4 MAPA CALOR INHERENTE'!F21</f>
        <v>Moderado</v>
      </c>
      <c r="I19" s="229">
        <f>+'6 MAPA CALOR RESIDUAL'!D20</f>
        <v>4.3199999999999995E-2</v>
      </c>
      <c r="J19" s="178">
        <f>+'6 MAPA CALOR RESIDUAL'!E20</f>
        <v>0.29249999999999998</v>
      </c>
      <c r="K19" s="230" t="str">
        <f>+'6 MAPA CALOR RESIDUAL'!F20</f>
        <v>Muy Baja</v>
      </c>
      <c r="L19" s="230" t="str">
        <f>+'6 MAPA CALOR RESIDUAL'!G20</f>
        <v>Menor</v>
      </c>
      <c r="M19" s="177" t="str">
        <f>+'6 MAPA CALOR RESIDUAL'!H20</f>
        <v>Bajo</v>
      </c>
      <c r="N19" s="177" t="s">
        <v>655</v>
      </c>
      <c r="O19" s="177" t="s">
        <v>656</v>
      </c>
      <c r="P19" s="237" t="s">
        <v>657</v>
      </c>
      <c r="Q19" s="177" t="str">
        <f t="shared" si="0"/>
        <v>Reducir y mitigar: disminuir la probabilidad y/o el impacto del riesgo mediante controles y acciones preventivas o correctivas.</v>
      </c>
      <c r="R19" s="237" t="s">
        <v>676</v>
      </c>
      <c r="S19" s="237" t="s">
        <v>667</v>
      </c>
      <c r="T19" s="238" t="s">
        <v>658</v>
      </c>
      <c r="U19" s="238" t="s">
        <v>659</v>
      </c>
      <c r="V19" s="237" t="s">
        <v>677</v>
      </c>
      <c r="W19" s="237"/>
      <c r="X19" s="237"/>
      <c r="Y19" s="237" t="s">
        <v>678</v>
      </c>
      <c r="Z19" s="237"/>
      <c r="AA19" s="237"/>
      <c r="AB19" s="237" t="s">
        <v>661</v>
      </c>
      <c r="AC19" s="237"/>
      <c r="AD19" s="237"/>
      <c r="AE19" s="237" t="s">
        <v>662</v>
      </c>
      <c r="AF19" s="179"/>
      <c r="AG19" s="179"/>
      <c r="AK19" s="197" t="s">
        <v>545</v>
      </c>
      <c r="AL19" s="172" t="s">
        <v>656</v>
      </c>
      <c r="AM19" s="172" t="s">
        <v>672</v>
      </c>
      <c r="AN19" s="166"/>
      <c r="AO19" s="239" t="s">
        <v>432</v>
      </c>
      <c r="AR19" s="166"/>
      <c r="AS19" s="166"/>
      <c r="AT19" s="175"/>
      <c r="AU19" s="175"/>
      <c r="AV19" s="175"/>
      <c r="AW19" s="183"/>
      <c r="AX19" s="183"/>
      <c r="AY19" s="183"/>
      <c r="AZ19" s="183"/>
      <c r="BA19" s="183"/>
      <c r="BB19" s="175"/>
      <c r="BC19" s="175"/>
    </row>
    <row r="20" spans="1:55" ht="195.6" customHeight="1" x14ac:dyDescent="0.2">
      <c r="A20" s="176" t="s">
        <v>181</v>
      </c>
      <c r="B20" s="177" t="s">
        <v>755</v>
      </c>
      <c r="C20" s="236">
        <f>+'3 PROBABIL E IMPACTO INHERENTE'!F21</f>
        <v>0.4</v>
      </c>
      <c r="D20" s="280" t="s">
        <v>182</v>
      </c>
      <c r="E20" s="236">
        <f>+'3 PROBABIL E IMPACTO INHERENTE'!N21</f>
        <v>0.4</v>
      </c>
      <c r="F20" s="230" t="str">
        <f>+'4 MAPA CALOR INHERENTE'!D22</f>
        <v>Baja</v>
      </c>
      <c r="G20" s="230" t="str">
        <f>+'4 MAPA CALOR INHERENTE'!E22</f>
        <v>Menor</v>
      </c>
      <c r="H20" s="177" t="str">
        <f>+'4 MAPA CALOR INHERENTE'!F22</f>
        <v>Moderado</v>
      </c>
      <c r="I20" s="229">
        <f>+'6 MAPA CALOR RESIDUAL'!D21</f>
        <v>4.3199999999999995E-2</v>
      </c>
      <c r="J20" s="178">
        <f>+'6 MAPA CALOR RESIDUAL'!E21</f>
        <v>0.22500000000000003</v>
      </c>
      <c r="K20" s="230" t="str">
        <f>+'6 MAPA CALOR RESIDUAL'!F21</f>
        <v>Muy Baja</v>
      </c>
      <c r="L20" s="230" t="str">
        <f>+'6 MAPA CALOR RESIDUAL'!G21</f>
        <v>Menor</v>
      </c>
      <c r="M20" s="177" t="str">
        <f>+'6 MAPA CALOR RESIDUAL'!H21</f>
        <v>Bajo</v>
      </c>
      <c r="N20" s="177" t="s">
        <v>655</v>
      </c>
      <c r="O20" s="177" t="s">
        <v>656</v>
      </c>
      <c r="P20" s="237" t="s">
        <v>657</v>
      </c>
      <c r="Q20" s="177" t="str">
        <f t="shared" si="0"/>
        <v>Reducir y mitigar: disminuir la probabilidad y/o el impacto del riesgo mediante controles y acciones preventivas o correctivas.</v>
      </c>
      <c r="R20" s="237" t="s">
        <v>757</v>
      </c>
      <c r="S20" s="237" t="s">
        <v>619</v>
      </c>
      <c r="T20" s="238" t="s">
        <v>658</v>
      </c>
      <c r="U20" s="238" t="s">
        <v>659</v>
      </c>
      <c r="V20" s="237" t="s">
        <v>758</v>
      </c>
      <c r="W20" s="237"/>
      <c r="X20" s="237"/>
      <c r="Y20" s="237" t="s">
        <v>759</v>
      </c>
      <c r="Z20" s="237"/>
      <c r="AA20" s="237"/>
      <c r="AB20" s="237" t="s">
        <v>661</v>
      </c>
      <c r="AC20" s="237"/>
      <c r="AD20" s="237"/>
      <c r="AE20" s="237" t="s">
        <v>662</v>
      </c>
      <c r="AF20" s="179"/>
      <c r="AG20" s="179"/>
      <c r="AK20" s="180" t="s">
        <v>562</v>
      </c>
      <c r="AL20" s="172" t="s">
        <v>429</v>
      </c>
      <c r="AM20" s="172" t="s">
        <v>679</v>
      </c>
      <c r="AN20" s="166"/>
      <c r="AO20" s="239" t="s">
        <v>429</v>
      </c>
      <c r="AP20" s="166"/>
      <c r="AQ20" s="166"/>
      <c r="AR20" s="166"/>
      <c r="AS20" s="166"/>
      <c r="AT20" s="175"/>
      <c r="AU20" s="175"/>
      <c r="AV20" s="175"/>
      <c r="AW20" s="183"/>
      <c r="AX20" s="183"/>
      <c r="AY20" s="183"/>
      <c r="AZ20" s="183"/>
      <c r="BA20" s="183"/>
      <c r="BB20" s="175"/>
      <c r="BC20" s="175"/>
    </row>
    <row r="21" spans="1:55" ht="139.15" customHeight="1" x14ac:dyDescent="0.2">
      <c r="A21" s="176" t="s">
        <v>185</v>
      </c>
      <c r="B21" s="177" t="s">
        <v>189</v>
      </c>
      <c r="C21" s="236">
        <f>+'3 PROBABIL E IMPACTO INHERENTE'!F22</f>
        <v>0.4</v>
      </c>
      <c r="D21" s="280" t="s">
        <v>182</v>
      </c>
      <c r="E21" s="236">
        <f>+'3 PROBABIL E IMPACTO INHERENTE'!N22</f>
        <v>0.6</v>
      </c>
      <c r="F21" s="230" t="str">
        <f>+'4 MAPA CALOR INHERENTE'!D23</f>
        <v>Baja</v>
      </c>
      <c r="G21" s="230" t="str">
        <f>+'4 MAPA CALOR INHERENTE'!E23</f>
        <v>Moderado</v>
      </c>
      <c r="H21" s="177" t="str">
        <f>+'4 MAPA CALOR INHERENTE'!F23</f>
        <v>Moderado</v>
      </c>
      <c r="I21" s="229">
        <f>+'6 MAPA CALOR RESIDUAL'!D22</f>
        <v>4.3199999999999995E-2</v>
      </c>
      <c r="J21" s="178">
        <f>+'6 MAPA CALOR RESIDUAL'!E22</f>
        <v>0.33749999999999997</v>
      </c>
      <c r="K21" s="230" t="str">
        <f>+'6 MAPA CALOR RESIDUAL'!F22</f>
        <v>Muy Baja</v>
      </c>
      <c r="L21" s="230" t="str">
        <f>+'6 MAPA CALOR RESIDUAL'!G22</f>
        <v>Menor</v>
      </c>
      <c r="M21" s="177" t="str">
        <f>+'6 MAPA CALOR RESIDUAL'!H22</f>
        <v>Bajo</v>
      </c>
      <c r="N21" s="177" t="s">
        <v>655</v>
      </c>
      <c r="O21" s="177" t="s">
        <v>656</v>
      </c>
      <c r="P21" s="237" t="s">
        <v>657</v>
      </c>
      <c r="Q21" s="177" t="str">
        <f t="shared" si="0"/>
        <v>Reducir y mitigar: disminuir la probabilidad y/o el impacto del riesgo mediante controles y acciones preventivas o correctivas.</v>
      </c>
      <c r="R21" s="237" t="s">
        <v>767</v>
      </c>
      <c r="S21" s="237" t="s">
        <v>619</v>
      </c>
      <c r="T21" s="238" t="s">
        <v>658</v>
      </c>
      <c r="U21" s="238" t="s">
        <v>659</v>
      </c>
      <c r="V21" s="237" t="s">
        <v>1201</v>
      </c>
      <c r="W21" s="237"/>
      <c r="X21" s="237"/>
      <c r="Y21" s="237" t="s">
        <v>768</v>
      </c>
      <c r="Z21" s="237"/>
      <c r="AA21" s="237"/>
      <c r="AB21" s="237" t="s">
        <v>661</v>
      </c>
      <c r="AC21" s="237"/>
      <c r="AD21" s="237"/>
      <c r="AE21" s="237" t="s">
        <v>662</v>
      </c>
      <c r="AF21" s="179"/>
      <c r="AG21" s="179"/>
      <c r="AJ21" s="198"/>
      <c r="AK21" s="184"/>
      <c r="AL21" s="172"/>
      <c r="AM21" s="172"/>
      <c r="AN21" s="198"/>
      <c r="AO21" s="239" t="s">
        <v>432</v>
      </c>
      <c r="AP21" s="198"/>
      <c r="AQ21" s="198"/>
      <c r="AR21" s="198"/>
      <c r="AS21" s="198"/>
      <c r="AT21" s="175"/>
      <c r="AU21" s="175"/>
      <c r="AV21" s="199"/>
      <c r="AW21" s="199"/>
      <c r="AX21" s="199"/>
      <c r="AY21" s="199"/>
      <c r="AZ21" s="199"/>
      <c r="BA21" s="199"/>
      <c r="BB21" s="175"/>
      <c r="BC21" s="175"/>
    </row>
    <row r="22" spans="1:55" ht="145.15" customHeight="1" x14ac:dyDescent="0.2">
      <c r="A22" s="176" t="s">
        <v>191</v>
      </c>
      <c r="B22" s="177" t="s">
        <v>195</v>
      </c>
      <c r="C22" s="236">
        <f>+'3 PROBABIL E IMPACTO INHERENTE'!F23</f>
        <v>0.6</v>
      </c>
      <c r="D22" s="280" t="s">
        <v>182</v>
      </c>
      <c r="E22" s="236">
        <f>+'3 PROBABIL E IMPACTO INHERENTE'!N23</f>
        <v>0.4</v>
      </c>
      <c r="F22" s="230" t="str">
        <f>+'4 MAPA CALOR INHERENTE'!D24</f>
        <v>Media</v>
      </c>
      <c r="G22" s="230" t="str">
        <f>+'4 MAPA CALOR INHERENTE'!E24</f>
        <v>Menor</v>
      </c>
      <c r="H22" s="177" t="str">
        <f>+'4 MAPA CALOR INHERENTE'!F24</f>
        <v>Moderado</v>
      </c>
      <c r="I22" s="229">
        <f>+'6 MAPA CALOR RESIDUAL'!D23</f>
        <v>7.5600000000000001E-2</v>
      </c>
      <c r="J22" s="178">
        <f>+'6 MAPA CALOR RESIDUAL'!E23</f>
        <v>0.19500000000000003</v>
      </c>
      <c r="K22" s="230" t="str">
        <f>+'6 MAPA CALOR RESIDUAL'!F23</f>
        <v>Muy Baja</v>
      </c>
      <c r="L22" s="230" t="str">
        <f>+'6 MAPA CALOR RESIDUAL'!G23</f>
        <v>Leve</v>
      </c>
      <c r="M22" s="177" t="str">
        <f>+'6 MAPA CALOR RESIDUAL'!H23</f>
        <v>Bajo</v>
      </c>
      <c r="N22" s="177" t="s">
        <v>655</v>
      </c>
      <c r="O22" s="177" t="s">
        <v>656</v>
      </c>
      <c r="P22" s="237" t="s">
        <v>657</v>
      </c>
      <c r="Q22" s="177" t="str">
        <f t="shared" si="0"/>
        <v>Reducir y mitigar: disminuir la probabilidad y/o el impacto del riesgo mediante controles y acciones preventivas o correctivas.</v>
      </c>
      <c r="R22" s="237" t="s">
        <v>774</v>
      </c>
      <c r="S22" s="237" t="s">
        <v>619</v>
      </c>
      <c r="T22" s="238" t="s">
        <v>658</v>
      </c>
      <c r="U22" s="238" t="s">
        <v>659</v>
      </c>
      <c r="V22" s="237" t="s">
        <v>775</v>
      </c>
      <c r="W22" s="237"/>
      <c r="X22" s="237"/>
      <c r="Y22" s="237" t="s">
        <v>776</v>
      </c>
      <c r="Z22" s="237"/>
      <c r="AA22" s="237"/>
      <c r="AB22" s="237" t="s">
        <v>661</v>
      </c>
      <c r="AC22" s="237"/>
      <c r="AD22" s="237"/>
      <c r="AE22" s="237" t="s">
        <v>662</v>
      </c>
      <c r="AF22" s="179"/>
      <c r="AG22" s="179"/>
      <c r="AJ22" s="198"/>
      <c r="AK22" s="188"/>
      <c r="AL22" s="172"/>
      <c r="AM22" s="172"/>
      <c r="AR22" s="198"/>
      <c r="AS22" s="198"/>
      <c r="AT22" s="175"/>
      <c r="AU22" s="175"/>
      <c r="AV22" s="175"/>
      <c r="AW22" s="183"/>
      <c r="AX22" s="183"/>
      <c r="AY22" s="183"/>
      <c r="AZ22" s="183"/>
      <c r="BA22" s="183"/>
      <c r="BB22" s="175"/>
      <c r="BC22" s="175"/>
    </row>
    <row r="23" spans="1:55" ht="172.9" customHeight="1" x14ac:dyDescent="0.2">
      <c r="A23" s="176" t="s">
        <v>197</v>
      </c>
      <c r="B23" s="177" t="s">
        <v>202</v>
      </c>
      <c r="C23" s="236">
        <f>+'3 PROBABIL E IMPACTO INHERENTE'!F24</f>
        <v>0.6</v>
      </c>
      <c r="D23" s="280" t="s">
        <v>198</v>
      </c>
      <c r="E23" s="236">
        <f>+'3 PROBABIL E IMPACTO INHERENTE'!N24</f>
        <v>0.4</v>
      </c>
      <c r="F23" s="230" t="str">
        <f>+'4 MAPA CALOR INHERENTE'!D25</f>
        <v>Media</v>
      </c>
      <c r="G23" s="230" t="str">
        <f>+'4 MAPA CALOR INHERENTE'!E25</f>
        <v>Menor</v>
      </c>
      <c r="H23" s="177" t="str">
        <f>+'4 MAPA CALOR INHERENTE'!F25</f>
        <v>Moderado</v>
      </c>
      <c r="I23" s="229">
        <f>+'6 MAPA CALOR RESIDUAL'!D24</f>
        <v>6.4799999999999996E-2</v>
      </c>
      <c r="J23" s="178">
        <f>+'6 MAPA CALOR RESIDUAL'!E24</f>
        <v>0.16900000000000001</v>
      </c>
      <c r="K23" s="230" t="str">
        <f>+'6 MAPA CALOR RESIDUAL'!F24</f>
        <v>Muy Baja</v>
      </c>
      <c r="L23" s="230" t="str">
        <f>+'6 MAPA CALOR RESIDUAL'!G24</f>
        <v>Leve</v>
      </c>
      <c r="M23" s="177" t="str">
        <f>+'6 MAPA CALOR RESIDUAL'!H24</f>
        <v>Bajo</v>
      </c>
      <c r="N23" s="177" t="s">
        <v>655</v>
      </c>
      <c r="O23" s="177" t="s">
        <v>656</v>
      </c>
      <c r="P23" s="237" t="s">
        <v>657</v>
      </c>
      <c r="Q23" s="177" t="str">
        <f t="shared" si="0"/>
        <v>Reducir y mitigar: disminuir la probabilidad y/o el impacto del riesgo mediante controles y acciones preventivas o correctivas.</v>
      </c>
      <c r="R23" s="237" t="s">
        <v>951</v>
      </c>
      <c r="S23" s="237" t="s">
        <v>622</v>
      </c>
      <c r="T23" s="238" t="s">
        <v>658</v>
      </c>
      <c r="U23" s="238" t="s">
        <v>659</v>
      </c>
      <c r="V23" s="237" t="s">
        <v>1203</v>
      </c>
      <c r="W23" s="237"/>
      <c r="X23" s="237"/>
      <c r="Y23" s="237" t="s">
        <v>1204</v>
      </c>
      <c r="Z23" s="237"/>
      <c r="AA23" s="237"/>
      <c r="AB23" s="237" t="s">
        <v>661</v>
      </c>
      <c r="AC23" s="237"/>
      <c r="AD23" s="237"/>
      <c r="AE23" s="237" t="s">
        <v>662</v>
      </c>
      <c r="AF23" s="179"/>
      <c r="AG23" s="179"/>
      <c r="AH23" s="201"/>
      <c r="AI23" s="201"/>
      <c r="AJ23" s="198"/>
      <c r="AK23" s="240"/>
      <c r="AR23" s="198"/>
      <c r="AS23" s="198"/>
      <c r="AT23" s="175"/>
      <c r="AU23" s="175"/>
      <c r="AV23" s="175"/>
      <c r="AW23" s="183"/>
      <c r="AX23" s="183"/>
      <c r="AY23" s="183"/>
      <c r="AZ23" s="183"/>
      <c r="BA23" s="183"/>
      <c r="BB23" s="175"/>
      <c r="BC23" s="175"/>
    </row>
    <row r="24" spans="1:55" ht="121.15" customHeight="1" x14ac:dyDescent="0.2">
      <c r="A24" s="176" t="s">
        <v>204</v>
      </c>
      <c r="B24" s="177" t="s">
        <v>208</v>
      </c>
      <c r="C24" s="236">
        <f>+'3 PROBABIL E IMPACTO INHERENTE'!F25</f>
        <v>0.4</v>
      </c>
      <c r="D24" s="280" t="s">
        <v>198</v>
      </c>
      <c r="E24" s="236">
        <f>+'3 PROBABIL E IMPACTO INHERENTE'!N25</f>
        <v>0.4</v>
      </c>
      <c r="F24" s="230" t="str">
        <f>+'4 MAPA CALOR INHERENTE'!D26</f>
        <v>Baja</v>
      </c>
      <c r="G24" s="230" t="str">
        <f>+'4 MAPA CALOR INHERENTE'!E26</f>
        <v>Menor</v>
      </c>
      <c r="H24" s="177" t="str">
        <f>+'4 MAPA CALOR INHERENTE'!F26</f>
        <v>Moderado</v>
      </c>
      <c r="I24" s="229">
        <f>+'6 MAPA CALOR RESIDUAL'!D25</f>
        <v>5.183999999999999E-2</v>
      </c>
      <c r="J24" s="178">
        <f>+'6 MAPA CALOR RESIDUAL'!E25</f>
        <v>0.22500000000000003</v>
      </c>
      <c r="K24" s="230" t="str">
        <f>+'6 MAPA CALOR RESIDUAL'!F25</f>
        <v>Muy Baja</v>
      </c>
      <c r="L24" s="230" t="str">
        <f>+'6 MAPA CALOR RESIDUAL'!G25</f>
        <v>Menor</v>
      </c>
      <c r="M24" s="177" t="str">
        <f>+'6 MAPA CALOR RESIDUAL'!H25</f>
        <v>Bajo</v>
      </c>
      <c r="N24" s="177" t="s">
        <v>655</v>
      </c>
      <c r="O24" s="177" t="s">
        <v>656</v>
      </c>
      <c r="P24" s="237" t="s">
        <v>657</v>
      </c>
      <c r="Q24" s="177" t="str">
        <f t="shared" si="0"/>
        <v>Reducir y mitigar: disminuir la probabilidad y/o el impacto del riesgo mediante controles y acciones preventivas o correctivas.</v>
      </c>
      <c r="R24" s="237" t="s">
        <v>950</v>
      </c>
      <c r="S24" s="237" t="s">
        <v>622</v>
      </c>
      <c r="T24" s="238" t="s">
        <v>658</v>
      </c>
      <c r="U24" s="238" t="s">
        <v>659</v>
      </c>
      <c r="V24" s="237" t="s">
        <v>1203</v>
      </c>
      <c r="W24" s="237"/>
      <c r="X24" s="237"/>
      <c r="Y24" s="237" t="s">
        <v>1202</v>
      </c>
      <c r="Z24" s="237"/>
      <c r="AA24" s="237"/>
      <c r="AB24" s="237" t="s">
        <v>661</v>
      </c>
      <c r="AC24" s="237"/>
      <c r="AD24" s="237"/>
      <c r="AE24" s="237" t="s">
        <v>662</v>
      </c>
      <c r="AF24" s="179"/>
      <c r="AG24" s="179"/>
      <c r="AH24" s="201"/>
      <c r="AI24" s="201"/>
      <c r="AJ24" s="200"/>
      <c r="AR24" s="198"/>
      <c r="AS24" s="198"/>
      <c r="AT24" s="175"/>
      <c r="AU24" s="196"/>
      <c r="AV24" s="196"/>
      <c r="AW24" s="196"/>
      <c r="AX24" s="196"/>
      <c r="AY24" s="196"/>
      <c r="AZ24" s="196"/>
      <c r="BA24" s="183"/>
      <c r="BB24" s="175"/>
      <c r="BC24" s="175"/>
    </row>
    <row r="25" spans="1:55" ht="93" customHeight="1" x14ac:dyDescent="0.2">
      <c r="A25" s="176" t="s">
        <v>210</v>
      </c>
      <c r="B25" s="177" t="s">
        <v>217</v>
      </c>
      <c r="C25" s="236">
        <f>+'3 PROBABIL E IMPACTO INHERENTE'!F26</f>
        <v>0.4</v>
      </c>
      <c r="D25" s="280" t="s">
        <v>198</v>
      </c>
      <c r="E25" s="236">
        <f>+'3 PROBABIL E IMPACTO INHERENTE'!N26</f>
        <v>0.6</v>
      </c>
      <c r="F25" s="230" t="str">
        <f>+'4 MAPA CALOR INHERENTE'!D27</f>
        <v>Baja</v>
      </c>
      <c r="G25" s="230" t="str">
        <f>+'4 MAPA CALOR INHERENTE'!E27</f>
        <v>Moderado</v>
      </c>
      <c r="H25" s="177" t="str">
        <f>+'4 MAPA CALOR INHERENTE'!F27</f>
        <v>Moderado</v>
      </c>
      <c r="I25" s="229">
        <f>+'6 MAPA CALOR RESIDUAL'!D26</f>
        <v>5.183999999999999E-2</v>
      </c>
      <c r="J25" s="178">
        <f>+'6 MAPA CALOR RESIDUAL'!E26</f>
        <v>0.29249999999999998</v>
      </c>
      <c r="K25" s="230" t="str">
        <f>+'6 MAPA CALOR RESIDUAL'!F26</f>
        <v>Muy Baja</v>
      </c>
      <c r="L25" s="230" t="str">
        <f>+'6 MAPA CALOR RESIDUAL'!G26</f>
        <v>Menor</v>
      </c>
      <c r="M25" s="177" t="str">
        <f>+'6 MAPA CALOR RESIDUAL'!H26</f>
        <v>Bajo</v>
      </c>
      <c r="N25" s="177" t="s">
        <v>655</v>
      </c>
      <c r="O25" s="177" t="s">
        <v>656</v>
      </c>
      <c r="P25" s="237" t="s">
        <v>657</v>
      </c>
      <c r="Q25" s="177" t="str">
        <f t="shared" si="0"/>
        <v>Reducir y mitigar: disminuir la probabilidad y/o el impacto del riesgo mediante controles y acciones preventivas o correctivas.</v>
      </c>
      <c r="R25" s="237" t="s">
        <v>961</v>
      </c>
      <c r="S25" s="237" t="s">
        <v>622</v>
      </c>
      <c r="T25" s="238" t="s">
        <v>658</v>
      </c>
      <c r="U25" s="238" t="s">
        <v>659</v>
      </c>
      <c r="V25" s="237" t="s">
        <v>1205</v>
      </c>
      <c r="W25" s="237"/>
      <c r="X25" s="237"/>
      <c r="Y25" s="237" t="s">
        <v>1205</v>
      </c>
      <c r="Z25" s="237"/>
      <c r="AA25" s="237"/>
      <c r="AB25" s="237" t="s">
        <v>661</v>
      </c>
      <c r="AC25" s="237"/>
      <c r="AD25" s="237"/>
      <c r="AE25" s="237" t="s">
        <v>662</v>
      </c>
      <c r="AF25" s="179"/>
      <c r="AG25" s="179"/>
      <c r="AH25" s="201"/>
      <c r="AI25" s="201"/>
      <c r="AT25" s="175"/>
      <c r="AU25" s="201"/>
      <c r="AV25" s="201"/>
      <c r="AW25" s="201"/>
      <c r="AX25" s="201"/>
      <c r="AY25" s="201"/>
      <c r="AZ25" s="201"/>
      <c r="BA25" s="183"/>
      <c r="BB25" s="175"/>
      <c r="BC25" s="175"/>
    </row>
    <row r="26" spans="1:55" ht="93" customHeight="1" x14ac:dyDescent="0.2">
      <c r="A26" s="176" t="s">
        <v>219</v>
      </c>
      <c r="B26" s="177" t="s">
        <v>222</v>
      </c>
      <c r="C26" s="236">
        <f>+'3 PROBABIL E IMPACTO INHERENTE'!F27</f>
        <v>0.6</v>
      </c>
      <c r="D26" s="280" t="s">
        <v>198</v>
      </c>
      <c r="E26" s="236">
        <f>+'3 PROBABIL E IMPACTO INHERENTE'!N27</f>
        <v>0.6</v>
      </c>
      <c r="F26" s="230" t="str">
        <f>+'4 MAPA CALOR INHERENTE'!D28</f>
        <v>Media</v>
      </c>
      <c r="G26" s="230" t="str">
        <f>+'4 MAPA CALOR INHERENTE'!E28</f>
        <v>Moderado</v>
      </c>
      <c r="H26" s="177" t="str">
        <f>+'4 MAPA CALOR INHERENTE'!F28</f>
        <v>Moderado</v>
      </c>
      <c r="I26" s="229">
        <f>+'6 MAPA CALOR RESIDUAL'!D27</f>
        <v>7.7759999999999996E-2</v>
      </c>
      <c r="J26" s="178">
        <f>+'6 MAPA CALOR RESIDUAL'!E27</f>
        <v>0.33749999999999997</v>
      </c>
      <c r="K26" s="230" t="str">
        <f>+'6 MAPA CALOR RESIDUAL'!F27</f>
        <v>Muy Baja</v>
      </c>
      <c r="L26" s="230" t="str">
        <f>+'6 MAPA CALOR RESIDUAL'!G27</f>
        <v>Menor</v>
      </c>
      <c r="M26" s="177" t="str">
        <f>+'6 MAPA CALOR RESIDUAL'!H27</f>
        <v>Bajo</v>
      </c>
      <c r="N26" s="177" t="s">
        <v>655</v>
      </c>
      <c r="O26" s="177" t="s">
        <v>656</v>
      </c>
      <c r="P26" s="237" t="s">
        <v>657</v>
      </c>
      <c r="Q26" s="177" t="str">
        <f t="shared" si="0"/>
        <v>Reducir y mitigar: disminuir la probabilidad y/o el impacto del riesgo mediante controles y acciones preventivas o correctivas.</v>
      </c>
      <c r="R26" s="237" t="s">
        <v>970</v>
      </c>
      <c r="S26" s="237" t="s">
        <v>622</v>
      </c>
      <c r="T26" s="238" t="s">
        <v>658</v>
      </c>
      <c r="U26" s="238" t="s">
        <v>659</v>
      </c>
      <c r="V26" s="237" t="s">
        <v>1206</v>
      </c>
      <c r="W26" s="237"/>
      <c r="X26" s="237"/>
      <c r="Y26" s="237" t="s">
        <v>1206</v>
      </c>
      <c r="Z26" s="237"/>
      <c r="AA26" s="237"/>
      <c r="AB26" s="237" t="s">
        <v>661</v>
      </c>
      <c r="AC26" s="237"/>
      <c r="AD26" s="237"/>
      <c r="AE26" s="237" t="s">
        <v>662</v>
      </c>
      <c r="AF26" s="179"/>
      <c r="AG26" s="179"/>
      <c r="AH26" s="201"/>
      <c r="AI26" s="201"/>
      <c r="AT26" s="175"/>
      <c r="AU26" s="196"/>
      <c r="AV26" s="196"/>
      <c r="AW26" s="196"/>
      <c r="AX26" s="196"/>
      <c r="AY26" s="196"/>
      <c r="AZ26" s="196"/>
      <c r="BA26" s="183"/>
      <c r="BB26" s="175"/>
      <c r="BC26" s="175"/>
    </row>
    <row r="27" spans="1:55" ht="165.75" x14ac:dyDescent="0.2">
      <c r="A27" s="176" t="s">
        <v>224</v>
      </c>
      <c r="B27" s="177" t="s">
        <v>228</v>
      </c>
      <c r="C27" s="236">
        <f>+'3 PROBABIL E IMPACTO INHERENTE'!F28</f>
        <v>0.6</v>
      </c>
      <c r="D27" s="280" t="s">
        <v>198</v>
      </c>
      <c r="E27" s="236">
        <f>+'3 PROBABIL E IMPACTO INHERENTE'!N28</f>
        <v>0.4</v>
      </c>
      <c r="F27" s="230" t="str">
        <f>+'4 MAPA CALOR INHERENTE'!D29</f>
        <v>Media</v>
      </c>
      <c r="G27" s="230" t="str">
        <f>+'4 MAPA CALOR INHERENTE'!E29</f>
        <v>Menor</v>
      </c>
      <c r="H27" s="177" t="str">
        <f>+'4 MAPA CALOR INHERENTE'!F29</f>
        <v>Moderado</v>
      </c>
      <c r="I27" s="229">
        <f>+'6 MAPA CALOR RESIDUAL'!D28</f>
        <v>0.04</v>
      </c>
      <c r="J27" s="178">
        <f>+'6 MAPA CALOR RESIDUAL'!E28</f>
        <v>0.30000000000000004</v>
      </c>
      <c r="K27" s="230" t="str">
        <f>+'6 MAPA CALOR RESIDUAL'!F28</f>
        <v>Muy Baja</v>
      </c>
      <c r="L27" s="230" t="str">
        <f>+'6 MAPA CALOR RESIDUAL'!G28</f>
        <v>Menor</v>
      </c>
      <c r="M27" s="177" t="str">
        <f>+'6 MAPA CALOR RESIDUAL'!H28</f>
        <v>Bajo</v>
      </c>
      <c r="N27" s="177" t="s">
        <v>655</v>
      </c>
      <c r="O27" s="177" t="s">
        <v>656</v>
      </c>
      <c r="P27" s="237" t="s">
        <v>657</v>
      </c>
      <c r="Q27" s="177" t="str">
        <f t="shared" si="0"/>
        <v>Reducir y mitigar: disminuir la probabilidad y/o el impacto del riesgo mediante controles y acciones preventivas o correctivas.</v>
      </c>
      <c r="R27" s="237" t="s">
        <v>980</v>
      </c>
      <c r="S27" s="237" t="s">
        <v>622</v>
      </c>
      <c r="T27" s="238" t="s">
        <v>658</v>
      </c>
      <c r="U27" s="238" t="s">
        <v>659</v>
      </c>
      <c r="V27" s="237" t="s">
        <v>1207</v>
      </c>
      <c r="W27" s="237"/>
      <c r="X27" s="237"/>
      <c r="Y27" s="237" t="s">
        <v>1207</v>
      </c>
      <c r="Z27" s="237"/>
      <c r="AA27" s="237"/>
      <c r="AB27" s="237" t="s">
        <v>661</v>
      </c>
      <c r="AC27" s="237"/>
      <c r="AD27" s="237"/>
      <c r="AE27" s="237" t="s">
        <v>662</v>
      </c>
      <c r="AF27" s="179"/>
      <c r="AG27" s="179"/>
      <c r="AT27" s="175"/>
      <c r="AU27" s="196"/>
      <c r="AV27" s="196"/>
      <c r="AW27" s="196"/>
      <c r="AX27" s="196"/>
      <c r="AY27" s="196"/>
      <c r="AZ27" s="196"/>
      <c r="BA27" s="183"/>
      <c r="BB27" s="175"/>
      <c r="BC27" s="175"/>
    </row>
    <row r="28" spans="1:55" ht="219.6" customHeight="1" x14ac:dyDescent="0.25">
      <c r="A28" s="176" t="s">
        <v>230</v>
      </c>
      <c r="B28" s="177" t="s">
        <v>235</v>
      </c>
      <c r="C28" s="236">
        <f>+'3 PROBABIL E IMPACTO INHERENTE'!F29</f>
        <v>0.4</v>
      </c>
      <c r="D28" s="280" t="s">
        <v>231</v>
      </c>
      <c r="E28" s="236">
        <f>+'3 PROBABIL E IMPACTO INHERENTE'!N29</f>
        <v>0.6</v>
      </c>
      <c r="F28" s="230" t="str">
        <f>+'4 MAPA CALOR INHERENTE'!D30</f>
        <v>Baja</v>
      </c>
      <c r="G28" s="230" t="str">
        <f>+'4 MAPA CALOR INHERENTE'!E30</f>
        <v>Moderado</v>
      </c>
      <c r="H28" s="177" t="str">
        <f>+'4 MAPA CALOR INHERENTE'!F30</f>
        <v>Moderado</v>
      </c>
      <c r="I28" s="229">
        <f>+'6 MAPA CALOR RESIDUAL'!D29</f>
        <v>5.183999999999999E-2</v>
      </c>
      <c r="J28" s="178">
        <f>+'6 MAPA CALOR RESIDUAL'!E29</f>
        <v>0.33749999999999997</v>
      </c>
      <c r="K28" s="230" t="str">
        <f>+'6 MAPA CALOR RESIDUAL'!F29</f>
        <v>Muy Baja</v>
      </c>
      <c r="L28" s="230" t="str">
        <f>+'6 MAPA CALOR RESIDUAL'!G29</f>
        <v>Menor</v>
      </c>
      <c r="M28" s="177" t="str">
        <f>+'6 MAPA CALOR RESIDUAL'!H29</f>
        <v>Bajo</v>
      </c>
      <c r="N28" s="177" t="s">
        <v>655</v>
      </c>
      <c r="O28" s="177" t="s">
        <v>656</v>
      </c>
      <c r="P28" s="237" t="s">
        <v>657</v>
      </c>
      <c r="Q28" s="177" t="str">
        <f t="shared" si="0"/>
        <v>Reducir y mitigar: disminuir la probabilidad y/o el impacto del riesgo mediante controles y acciones preventivas o correctivas.</v>
      </c>
      <c r="R28" s="237" t="s">
        <v>1016</v>
      </c>
      <c r="S28" s="237" t="s">
        <v>1002</v>
      </c>
      <c r="T28" s="238" t="s">
        <v>658</v>
      </c>
      <c r="U28" s="238" t="s">
        <v>659</v>
      </c>
      <c r="V28" s="237" t="s">
        <v>1199</v>
      </c>
      <c r="W28" s="237"/>
      <c r="X28" s="237"/>
      <c r="Y28" s="237" t="s">
        <v>1200</v>
      </c>
      <c r="Z28" s="237"/>
      <c r="AA28" s="237"/>
      <c r="AB28" s="237" t="s">
        <v>661</v>
      </c>
      <c r="AC28" s="237"/>
      <c r="AD28" s="237"/>
      <c r="AE28" s="237" t="s">
        <v>662</v>
      </c>
      <c r="AF28" s="179"/>
      <c r="AG28" s="179"/>
    </row>
    <row r="29" spans="1:55" ht="167.65" customHeight="1" x14ac:dyDescent="0.25">
      <c r="A29" s="176" t="s">
        <v>237</v>
      </c>
      <c r="B29" s="177" t="s">
        <v>1003</v>
      </c>
      <c r="C29" s="236">
        <f>+'3 PROBABIL E IMPACTO INHERENTE'!F30</f>
        <v>0.4</v>
      </c>
      <c r="D29" s="280" t="s">
        <v>231</v>
      </c>
      <c r="E29" s="236">
        <f>+'3 PROBABIL E IMPACTO INHERENTE'!N30</f>
        <v>0.6</v>
      </c>
      <c r="F29" s="230" t="str">
        <f>+'4 MAPA CALOR INHERENTE'!D31</f>
        <v>Baja</v>
      </c>
      <c r="G29" s="230" t="str">
        <f>+'4 MAPA CALOR INHERENTE'!E31</f>
        <v>Moderado</v>
      </c>
      <c r="H29" s="177" t="str">
        <f>+'4 MAPA CALOR INHERENTE'!F31</f>
        <v>Moderado</v>
      </c>
      <c r="I29" s="229">
        <f>+'6 MAPA CALOR RESIDUAL'!D30</f>
        <v>5.183999999999999E-2</v>
      </c>
      <c r="J29" s="178">
        <f>+'6 MAPA CALOR RESIDUAL'!E30</f>
        <v>0.33749999999999997</v>
      </c>
      <c r="K29" s="230" t="str">
        <f>+'6 MAPA CALOR RESIDUAL'!F30</f>
        <v>Muy Baja</v>
      </c>
      <c r="L29" s="230" t="str">
        <f>+'6 MAPA CALOR RESIDUAL'!G30</f>
        <v>Menor</v>
      </c>
      <c r="M29" s="177" t="str">
        <f>+'6 MAPA CALOR RESIDUAL'!H30</f>
        <v>Bajo</v>
      </c>
      <c r="N29" s="177" t="s">
        <v>655</v>
      </c>
      <c r="O29" s="177" t="s">
        <v>656</v>
      </c>
      <c r="P29" s="237" t="s">
        <v>657</v>
      </c>
      <c r="Q29" s="177" t="str">
        <f t="shared" si="0"/>
        <v>Reducir y mitigar: disminuir la probabilidad y/o el impacto del riesgo mediante controles y acciones preventivas o correctivas.</v>
      </c>
      <c r="R29" s="237" t="s">
        <v>1020</v>
      </c>
      <c r="S29" s="237" t="s">
        <v>1002</v>
      </c>
      <c r="T29" s="238" t="s">
        <v>658</v>
      </c>
      <c r="U29" s="238" t="s">
        <v>659</v>
      </c>
      <c r="V29" s="237" t="s">
        <v>1021</v>
      </c>
      <c r="W29" s="237"/>
      <c r="X29" s="237"/>
      <c r="Y29" s="237" t="s">
        <v>1022</v>
      </c>
      <c r="Z29" s="237"/>
      <c r="AA29" s="237"/>
      <c r="AB29" s="237" t="s">
        <v>661</v>
      </c>
      <c r="AC29" s="237"/>
      <c r="AD29" s="237"/>
      <c r="AE29" s="237" t="s">
        <v>662</v>
      </c>
      <c r="AF29" s="179"/>
      <c r="AG29" s="179"/>
    </row>
    <row r="30" spans="1:55" ht="212.65" customHeight="1" x14ac:dyDescent="0.25">
      <c r="A30" s="176" t="s">
        <v>241</v>
      </c>
      <c r="B30" s="177" t="s">
        <v>1023</v>
      </c>
      <c r="C30" s="236">
        <f>+'3 PROBABIL E IMPACTO INHERENTE'!F31</f>
        <v>0.4</v>
      </c>
      <c r="D30" s="280" t="s">
        <v>231</v>
      </c>
      <c r="E30" s="236">
        <f>+'3 PROBABIL E IMPACTO INHERENTE'!N31</f>
        <v>0.6</v>
      </c>
      <c r="F30" s="230" t="str">
        <f>+'4 MAPA CALOR INHERENTE'!D32</f>
        <v>Baja</v>
      </c>
      <c r="G30" s="230" t="str">
        <f>+'4 MAPA CALOR INHERENTE'!E32</f>
        <v>Moderado</v>
      </c>
      <c r="H30" s="177" t="str">
        <f>+'4 MAPA CALOR INHERENTE'!F32</f>
        <v>Moderado</v>
      </c>
      <c r="I30" s="229">
        <f>+'6 MAPA CALOR RESIDUAL'!D31</f>
        <v>5.183999999999999E-2</v>
      </c>
      <c r="J30" s="178">
        <f>+'6 MAPA CALOR RESIDUAL'!E31</f>
        <v>0.29249999999999998</v>
      </c>
      <c r="K30" s="230" t="str">
        <f>+'6 MAPA CALOR RESIDUAL'!F31</f>
        <v>Muy Baja</v>
      </c>
      <c r="L30" s="230" t="str">
        <f>+'6 MAPA CALOR RESIDUAL'!G31</f>
        <v>Menor</v>
      </c>
      <c r="M30" s="177" t="str">
        <f>+'6 MAPA CALOR RESIDUAL'!H31</f>
        <v>Bajo</v>
      </c>
      <c r="N30" s="177" t="s">
        <v>655</v>
      </c>
      <c r="O30" s="177" t="s">
        <v>656</v>
      </c>
      <c r="P30" s="237" t="s">
        <v>657</v>
      </c>
      <c r="Q30" s="177" t="str">
        <f t="shared" si="0"/>
        <v>Reducir y mitigar: disminuir la probabilidad y/o el impacto del riesgo mediante controles y acciones preventivas o correctivas.</v>
      </c>
      <c r="R30" s="237" t="s">
        <v>848</v>
      </c>
      <c r="S30" s="237" t="s">
        <v>1002</v>
      </c>
      <c r="T30" s="238" t="s">
        <v>658</v>
      </c>
      <c r="U30" s="238" t="s">
        <v>659</v>
      </c>
      <c r="V30" s="237" t="s">
        <v>1025</v>
      </c>
      <c r="W30" s="237"/>
      <c r="X30" s="237"/>
      <c r="Y30" s="237" t="s">
        <v>1026</v>
      </c>
      <c r="Z30" s="237"/>
      <c r="AA30" s="237"/>
      <c r="AB30" s="237" t="s">
        <v>661</v>
      </c>
      <c r="AC30" s="237"/>
      <c r="AD30" s="237"/>
      <c r="AE30" s="237" t="s">
        <v>662</v>
      </c>
      <c r="AF30" s="179"/>
      <c r="AG30" s="179"/>
      <c r="AW30" s="152"/>
      <c r="AX30" s="152"/>
      <c r="AY30" s="152"/>
      <c r="AZ30" s="152"/>
      <c r="BA30" s="152"/>
    </row>
    <row r="31" spans="1:55" ht="273.60000000000002" customHeight="1" x14ac:dyDescent="0.25">
      <c r="A31" s="176" t="s">
        <v>245</v>
      </c>
      <c r="B31" s="125" t="s">
        <v>250</v>
      </c>
      <c r="C31" s="236">
        <f>+'3 PROBABIL E IMPACTO INHERENTE'!F32</f>
        <v>0.4</v>
      </c>
      <c r="D31" s="280" t="s">
        <v>246</v>
      </c>
      <c r="E31" s="236">
        <f>+'3 PROBABIL E IMPACTO INHERENTE'!N32</f>
        <v>0.6</v>
      </c>
      <c r="F31" s="230" t="str">
        <f>+'4 MAPA CALOR INHERENTE'!D33</f>
        <v>Baja</v>
      </c>
      <c r="G31" s="230" t="str">
        <f>+'4 MAPA CALOR INHERENTE'!E33</f>
        <v>Moderado</v>
      </c>
      <c r="H31" s="177" t="str">
        <f>+'4 MAPA CALOR INHERENTE'!F33</f>
        <v>Moderado</v>
      </c>
      <c r="I31" s="229">
        <f>+'6 MAPA CALOR RESIDUAL'!D32</f>
        <v>4.3199999999999995E-2</v>
      </c>
      <c r="J31" s="178">
        <f>+'6 MAPA CALOR RESIDUAL'!E32</f>
        <v>0.25350000000000006</v>
      </c>
      <c r="K31" s="230" t="str">
        <f>+'6 MAPA CALOR RESIDUAL'!F32</f>
        <v>Muy Baja</v>
      </c>
      <c r="L31" s="230" t="str">
        <f>+'6 MAPA CALOR RESIDUAL'!G32</f>
        <v>Menor</v>
      </c>
      <c r="M31" s="177" t="str">
        <f>+'6 MAPA CALOR RESIDUAL'!H32</f>
        <v>Bajo</v>
      </c>
      <c r="N31" s="177" t="s">
        <v>655</v>
      </c>
      <c r="O31" s="177" t="s">
        <v>656</v>
      </c>
      <c r="P31" s="237" t="s">
        <v>657</v>
      </c>
      <c r="Q31" s="177" t="str">
        <f t="shared" si="0"/>
        <v>Reducir y mitigar: disminuir la probabilidad y/o el impacto del riesgo mediante controles y acciones preventivas o correctivas.</v>
      </c>
      <c r="R31" s="237" t="s">
        <v>1192</v>
      </c>
      <c r="S31" s="237" t="s">
        <v>680</v>
      </c>
      <c r="T31" s="238" t="s">
        <v>658</v>
      </c>
      <c r="U31" s="238" t="s">
        <v>659</v>
      </c>
      <c r="V31" s="237" t="s">
        <v>1193</v>
      </c>
      <c r="W31" s="237"/>
      <c r="X31" s="237"/>
      <c r="Y31" s="237" t="s">
        <v>681</v>
      </c>
      <c r="Z31" s="237"/>
      <c r="AA31" s="237"/>
      <c r="AB31" s="237" t="s">
        <v>661</v>
      </c>
      <c r="AC31" s="237"/>
      <c r="AD31" s="237"/>
      <c r="AE31" s="237" t="s">
        <v>662</v>
      </c>
      <c r="AF31" s="179"/>
      <c r="AG31" s="179"/>
      <c r="AW31" s="152"/>
      <c r="AX31" s="152"/>
      <c r="AY31" s="152"/>
      <c r="AZ31" s="152"/>
      <c r="BA31" s="152"/>
    </row>
    <row r="32" spans="1:55" ht="165.6" customHeight="1" x14ac:dyDescent="0.25">
      <c r="A32" s="176" t="s">
        <v>252</v>
      </c>
      <c r="B32" s="125" t="s">
        <v>256</v>
      </c>
      <c r="C32" s="236">
        <f>+'3 PROBABIL E IMPACTO INHERENTE'!F33</f>
        <v>0.4</v>
      </c>
      <c r="D32" s="280" t="s">
        <v>246</v>
      </c>
      <c r="E32" s="236">
        <f>+'3 PROBABIL E IMPACTO INHERENTE'!N33</f>
        <v>0.4</v>
      </c>
      <c r="F32" s="230" t="str">
        <f>+'4 MAPA CALOR INHERENTE'!D34</f>
        <v>Baja</v>
      </c>
      <c r="G32" s="230" t="str">
        <f>+'4 MAPA CALOR INHERENTE'!E34</f>
        <v>Menor</v>
      </c>
      <c r="H32" s="177" t="str">
        <f>+'4 MAPA CALOR INHERENTE'!F34</f>
        <v>Moderado</v>
      </c>
      <c r="I32" s="229">
        <f>+'6 MAPA CALOR RESIDUAL'!D33</f>
        <v>2.5000000000000001E-2</v>
      </c>
      <c r="J32" s="178">
        <f>+'6 MAPA CALOR RESIDUAL'!E33</f>
        <v>0.16900000000000001</v>
      </c>
      <c r="K32" s="230" t="str">
        <f>+'6 MAPA CALOR RESIDUAL'!F33</f>
        <v>Muy Baja</v>
      </c>
      <c r="L32" s="230" t="str">
        <f>+'6 MAPA CALOR RESIDUAL'!G33</f>
        <v>Leve</v>
      </c>
      <c r="M32" s="177" t="str">
        <f>+'6 MAPA CALOR RESIDUAL'!H33</f>
        <v>Bajo</v>
      </c>
      <c r="N32" s="177" t="s">
        <v>655</v>
      </c>
      <c r="O32" s="177" t="s">
        <v>656</v>
      </c>
      <c r="P32" s="237" t="s">
        <v>657</v>
      </c>
      <c r="Q32" s="177" t="str">
        <f t="shared" si="0"/>
        <v>Reducir y mitigar: disminuir la probabilidad y/o el impacto del riesgo mediante controles y acciones preventivas o correctivas.</v>
      </c>
      <c r="R32" s="237" t="s">
        <v>674</v>
      </c>
      <c r="S32" s="237" t="s">
        <v>680</v>
      </c>
      <c r="T32" s="238" t="s">
        <v>658</v>
      </c>
      <c r="U32" s="238" t="s">
        <v>659</v>
      </c>
      <c r="V32" s="237" t="s">
        <v>682</v>
      </c>
      <c r="W32" s="237"/>
      <c r="X32" s="237"/>
      <c r="Y32" s="237" t="s">
        <v>1194</v>
      </c>
      <c r="Z32" s="237"/>
      <c r="AA32" s="237"/>
      <c r="AB32" s="237" t="s">
        <v>661</v>
      </c>
      <c r="AC32" s="237"/>
      <c r="AD32" s="237"/>
      <c r="AE32" s="237" t="s">
        <v>662</v>
      </c>
      <c r="AF32" s="152"/>
      <c r="AG32" s="152"/>
      <c r="AR32" s="153"/>
      <c r="AS32" s="153"/>
      <c r="AT32" s="153"/>
      <c r="AU32" s="153"/>
      <c r="AV32" s="153"/>
      <c r="AW32" s="152"/>
      <c r="AX32" s="152"/>
      <c r="AY32" s="152"/>
      <c r="AZ32" s="152"/>
      <c r="BA32" s="152"/>
    </row>
    <row r="33" spans="1:53" ht="93" customHeight="1" x14ac:dyDescent="0.25">
      <c r="A33" s="176" t="s">
        <v>258</v>
      </c>
      <c r="B33" s="177" t="s">
        <v>263</v>
      </c>
      <c r="C33" s="236">
        <f>+'3 PROBABIL E IMPACTO INHERENTE'!F34</f>
        <v>0.4</v>
      </c>
      <c r="D33" s="280" t="s">
        <v>259</v>
      </c>
      <c r="E33" s="236">
        <f>+'3 PROBABIL E IMPACTO INHERENTE'!N34</f>
        <v>0.4</v>
      </c>
      <c r="F33" s="230" t="str">
        <f>+'4 MAPA CALOR INHERENTE'!D35</f>
        <v>Baja</v>
      </c>
      <c r="G33" s="230" t="str">
        <f>+'4 MAPA CALOR INHERENTE'!E35</f>
        <v>Menor</v>
      </c>
      <c r="H33" s="177" t="str">
        <f>+'4 MAPA CALOR INHERENTE'!F35</f>
        <v>Moderado</v>
      </c>
      <c r="I33" s="229">
        <f>+'6 MAPA CALOR RESIDUAL'!D34</f>
        <v>5.183999999999999E-2</v>
      </c>
      <c r="J33" s="178">
        <f>+'6 MAPA CALOR RESIDUAL'!E34</f>
        <v>0.22500000000000003</v>
      </c>
      <c r="K33" s="230" t="str">
        <f>+'6 MAPA CALOR RESIDUAL'!F34</f>
        <v>Muy Baja</v>
      </c>
      <c r="L33" s="230" t="str">
        <f>+'6 MAPA CALOR RESIDUAL'!G34</f>
        <v>Menor</v>
      </c>
      <c r="M33" s="177" t="str">
        <f>+'6 MAPA CALOR RESIDUAL'!H34</f>
        <v>Bajo</v>
      </c>
      <c r="N33" s="177" t="s">
        <v>655</v>
      </c>
      <c r="O33" s="177" t="s">
        <v>656</v>
      </c>
      <c r="P33" s="237" t="s">
        <v>657</v>
      </c>
      <c r="Q33" s="177" t="str">
        <f t="shared" si="0"/>
        <v>Reducir y mitigar: disminuir la probabilidad y/o el impacto del riesgo mediante controles y acciones preventivas o correctivas.</v>
      </c>
      <c r="R33" s="237" t="s">
        <v>793</v>
      </c>
      <c r="S33" s="237" t="s">
        <v>626</v>
      </c>
      <c r="T33" s="238" t="s">
        <v>658</v>
      </c>
      <c r="U33" s="238" t="s">
        <v>659</v>
      </c>
      <c r="V33" s="237" t="s">
        <v>789</v>
      </c>
      <c r="W33" s="237"/>
      <c r="X33" s="237"/>
      <c r="Y33" s="237" t="s">
        <v>790</v>
      </c>
      <c r="Z33" s="237"/>
      <c r="AA33" s="237"/>
      <c r="AB33" s="237" t="s">
        <v>661</v>
      </c>
      <c r="AC33" s="237"/>
      <c r="AD33" s="237"/>
      <c r="AE33" s="237" t="s">
        <v>662</v>
      </c>
      <c r="AF33" s="152"/>
      <c r="AG33" s="152"/>
      <c r="AR33" s="153"/>
      <c r="AS33" s="153"/>
      <c r="AT33" s="153"/>
      <c r="AU33" s="153"/>
      <c r="AV33" s="153"/>
      <c r="AW33" s="152"/>
      <c r="AX33" s="152"/>
      <c r="AY33" s="152"/>
      <c r="AZ33" s="152"/>
      <c r="BA33" s="152"/>
    </row>
    <row r="34" spans="1:53" ht="148.9" customHeight="1" x14ac:dyDescent="0.25">
      <c r="A34" s="176" t="s">
        <v>265</v>
      </c>
      <c r="B34" s="177" t="s">
        <v>798</v>
      </c>
      <c r="C34" s="236">
        <f>+'3 PROBABIL E IMPACTO INHERENTE'!F35</f>
        <v>0.2</v>
      </c>
      <c r="D34" s="280" t="s">
        <v>259</v>
      </c>
      <c r="E34" s="236">
        <f>+'3 PROBABIL E IMPACTO INHERENTE'!N35</f>
        <v>0.4</v>
      </c>
      <c r="F34" s="230" t="str">
        <f>+'4 MAPA CALOR INHERENTE'!D36</f>
        <v>Muy Baja</v>
      </c>
      <c r="G34" s="230" t="str">
        <f>+'4 MAPA CALOR INHERENTE'!E36</f>
        <v>Menor</v>
      </c>
      <c r="H34" s="177" t="str">
        <f>+'4 MAPA CALOR INHERENTE'!F36</f>
        <v>Bajo</v>
      </c>
      <c r="I34" s="229">
        <f>+'6 MAPA CALOR RESIDUAL'!D35</f>
        <v>2.5919999999999995E-2</v>
      </c>
      <c r="J34" s="178">
        <f>+'6 MAPA CALOR RESIDUAL'!E35</f>
        <v>0.22500000000000003</v>
      </c>
      <c r="K34" s="230" t="str">
        <f>+'6 MAPA CALOR RESIDUAL'!F35</f>
        <v>Muy Baja</v>
      </c>
      <c r="L34" s="230" t="str">
        <f>+'6 MAPA CALOR RESIDUAL'!G35</f>
        <v>Menor</v>
      </c>
      <c r="M34" s="177" t="str">
        <f>+'6 MAPA CALOR RESIDUAL'!H35</f>
        <v>Bajo</v>
      </c>
      <c r="N34" s="177" t="s">
        <v>655</v>
      </c>
      <c r="O34" s="177" t="s">
        <v>656</v>
      </c>
      <c r="P34" s="237" t="s">
        <v>657</v>
      </c>
      <c r="Q34" s="177" t="str">
        <f t="shared" si="0"/>
        <v>Reducir y mitigar: disminuir la probabilidad y/o el impacto del riesgo mediante controles y acciones preventivas o correctivas.</v>
      </c>
      <c r="R34" s="237" t="s">
        <v>804</v>
      </c>
      <c r="S34" s="237" t="s">
        <v>626</v>
      </c>
      <c r="T34" s="238" t="s">
        <v>658</v>
      </c>
      <c r="U34" s="238" t="s">
        <v>659</v>
      </c>
      <c r="V34" s="237" t="s">
        <v>805</v>
      </c>
      <c r="W34" s="237"/>
      <c r="X34" s="237"/>
      <c r="Y34" s="237" t="s">
        <v>806</v>
      </c>
      <c r="Z34" s="237"/>
      <c r="AA34" s="237"/>
      <c r="AB34" s="237" t="s">
        <v>661</v>
      </c>
      <c r="AC34" s="237"/>
      <c r="AD34" s="237"/>
      <c r="AE34" s="237" t="s">
        <v>662</v>
      </c>
      <c r="AF34" s="152"/>
      <c r="AG34" s="152"/>
      <c r="AR34" s="153"/>
      <c r="AS34" s="153"/>
      <c r="AT34" s="153"/>
      <c r="AU34" s="153"/>
      <c r="AV34" s="153"/>
      <c r="AW34" s="152"/>
      <c r="AX34" s="152"/>
      <c r="AY34" s="152"/>
      <c r="AZ34" s="152"/>
      <c r="BA34" s="152"/>
    </row>
    <row r="35" spans="1:53" ht="127.15" customHeight="1" x14ac:dyDescent="0.25">
      <c r="A35" s="176" t="s">
        <v>268</v>
      </c>
      <c r="B35" s="177" t="s">
        <v>272</v>
      </c>
      <c r="C35" s="236">
        <f>+'3 PROBABIL E IMPACTO INHERENTE'!F36</f>
        <v>0.2</v>
      </c>
      <c r="D35" s="280" t="s">
        <v>259</v>
      </c>
      <c r="E35" s="236">
        <f>+'3 PROBABIL E IMPACTO INHERENTE'!N36</f>
        <v>0.4</v>
      </c>
      <c r="F35" s="230" t="str">
        <f>+'4 MAPA CALOR INHERENTE'!D37</f>
        <v>Muy Baja</v>
      </c>
      <c r="G35" s="230" t="str">
        <f>+'4 MAPA CALOR INHERENTE'!E37</f>
        <v>Menor</v>
      </c>
      <c r="H35" s="177" t="str">
        <f>+'4 MAPA CALOR INHERENTE'!F37</f>
        <v>Bajo</v>
      </c>
      <c r="I35" s="229">
        <f>+'6 MAPA CALOR RESIDUAL'!D36</f>
        <v>1.5551999999999996E-2</v>
      </c>
      <c r="J35" s="178">
        <f>+'6 MAPA CALOR RESIDUAL'!E36</f>
        <v>0.30000000000000004</v>
      </c>
      <c r="K35" s="230" t="str">
        <f>+'6 MAPA CALOR RESIDUAL'!F36</f>
        <v>Muy Baja</v>
      </c>
      <c r="L35" s="230" t="str">
        <f>+'6 MAPA CALOR RESIDUAL'!G36</f>
        <v>Menor</v>
      </c>
      <c r="M35" s="177" t="str">
        <f>+'6 MAPA CALOR RESIDUAL'!H36</f>
        <v>Bajo</v>
      </c>
      <c r="N35" s="177" t="s">
        <v>655</v>
      </c>
      <c r="O35" s="177" t="s">
        <v>656</v>
      </c>
      <c r="P35" s="237" t="s">
        <v>657</v>
      </c>
      <c r="Q35" s="177" t="str">
        <f t="shared" si="0"/>
        <v>Reducir y mitigar: disminuir la probabilidad y/o el impacto del riesgo mediante controles y acciones preventivas o correctivas.</v>
      </c>
      <c r="R35" s="237" t="s">
        <v>811</v>
      </c>
      <c r="S35" s="237" t="s">
        <v>626</v>
      </c>
      <c r="T35" s="238" t="s">
        <v>658</v>
      </c>
      <c r="U35" s="238" t="s">
        <v>659</v>
      </c>
      <c r="V35" s="237" t="s">
        <v>812</v>
      </c>
      <c r="W35" s="237"/>
      <c r="X35" s="237"/>
      <c r="Y35" s="237" t="s">
        <v>813</v>
      </c>
      <c r="Z35" s="237"/>
      <c r="AA35" s="237"/>
      <c r="AB35" s="237" t="s">
        <v>661</v>
      </c>
      <c r="AC35" s="237"/>
      <c r="AD35" s="237"/>
      <c r="AE35" s="237" t="s">
        <v>662</v>
      </c>
      <c r="AF35" s="152"/>
      <c r="AG35" s="152"/>
      <c r="AR35" s="153"/>
      <c r="AS35" s="153"/>
      <c r="AT35" s="153"/>
      <c r="AU35" s="153"/>
      <c r="AV35" s="153"/>
      <c r="AW35" s="152"/>
      <c r="AX35" s="152"/>
      <c r="AY35" s="152"/>
      <c r="AZ35" s="152"/>
      <c r="BA35" s="152"/>
    </row>
    <row r="36" spans="1:53" ht="157.9" customHeight="1" x14ac:dyDescent="0.25">
      <c r="A36" s="176" t="s">
        <v>274</v>
      </c>
      <c r="B36" s="177" t="s">
        <v>843</v>
      </c>
      <c r="C36" s="236">
        <f>+'3 PROBABIL E IMPACTO INHERENTE'!F37</f>
        <v>0.2</v>
      </c>
      <c r="D36" s="280" t="s">
        <v>259</v>
      </c>
      <c r="E36" s="236">
        <f>+'3 PROBABIL E IMPACTO INHERENTE'!N37</f>
        <v>0.4</v>
      </c>
      <c r="F36" s="230" t="str">
        <f>+'4 MAPA CALOR INHERENTE'!D38</f>
        <v>Muy Baja</v>
      </c>
      <c r="G36" s="230" t="str">
        <f>+'4 MAPA CALOR INHERENTE'!E38</f>
        <v>Menor</v>
      </c>
      <c r="H36" s="177" t="str">
        <f>+'4 MAPA CALOR INHERENTE'!F38</f>
        <v>Bajo</v>
      </c>
      <c r="I36" s="229">
        <f>+'6 MAPA CALOR RESIDUAL'!D37</f>
        <v>1.8143999999999997E-2</v>
      </c>
      <c r="J36" s="178">
        <f>+'6 MAPA CALOR RESIDUAL'!E37</f>
        <v>0.30000000000000004</v>
      </c>
      <c r="K36" s="230" t="str">
        <f>+'6 MAPA CALOR RESIDUAL'!F37</f>
        <v>Muy Baja</v>
      </c>
      <c r="L36" s="230" t="str">
        <f>+'6 MAPA CALOR RESIDUAL'!G37</f>
        <v>Menor</v>
      </c>
      <c r="M36" s="177" t="str">
        <f>+'6 MAPA CALOR RESIDUAL'!H37</f>
        <v>Bajo</v>
      </c>
      <c r="N36" s="177" t="s">
        <v>655</v>
      </c>
      <c r="O36" s="177" t="s">
        <v>656</v>
      </c>
      <c r="P36" s="237" t="s">
        <v>657</v>
      </c>
      <c r="Q36" s="177" t="str">
        <f t="shared" si="0"/>
        <v>Reducir y mitigar: disminuir la probabilidad y/o el impacto del riesgo mediante controles y acciones preventivas o correctivas.</v>
      </c>
      <c r="R36" s="237" t="s">
        <v>848</v>
      </c>
      <c r="S36" s="237" t="s">
        <v>626</v>
      </c>
      <c r="T36" s="238" t="s">
        <v>658</v>
      </c>
      <c r="U36" s="238" t="s">
        <v>659</v>
      </c>
      <c r="V36" s="237" t="s">
        <v>849</v>
      </c>
      <c r="W36" s="237"/>
      <c r="X36" s="237"/>
      <c r="Y36" s="237" t="s">
        <v>850</v>
      </c>
      <c r="Z36" s="237"/>
      <c r="AA36" s="237"/>
      <c r="AB36" s="237" t="s">
        <v>661</v>
      </c>
      <c r="AC36" s="237"/>
      <c r="AD36" s="237"/>
      <c r="AE36" s="237" t="s">
        <v>662</v>
      </c>
      <c r="AF36" s="152"/>
      <c r="AG36" s="152"/>
      <c r="AR36" s="153"/>
      <c r="AS36" s="153"/>
      <c r="AT36" s="153"/>
      <c r="AU36" s="153"/>
      <c r="AV36" s="153"/>
      <c r="AW36" s="152"/>
      <c r="AX36" s="152"/>
      <c r="AY36" s="152"/>
      <c r="AZ36" s="152"/>
      <c r="BA36" s="152"/>
    </row>
    <row r="37" spans="1:53" ht="132.6" customHeight="1" x14ac:dyDescent="0.25">
      <c r="A37" s="176" t="s">
        <v>276</v>
      </c>
      <c r="B37" s="177" t="s">
        <v>280</v>
      </c>
      <c r="C37" s="236">
        <f>+'3 PROBABIL E IMPACTO INHERENTE'!F38</f>
        <v>0.4</v>
      </c>
      <c r="D37" s="280" t="s">
        <v>259</v>
      </c>
      <c r="E37" s="236">
        <f>+'3 PROBABIL E IMPACTO INHERENTE'!N38</f>
        <v>0.4</v>
      </c>
      <c r="F37" s="230" t="str">
        <f>+'4 MAPA CALOR INHERENTE'!D39</f>
        <v>Baja</v>
      </c>
      <c r="G37" s="230" t="str">
        <f>+'4 MAPA CALOR INHERENTE'!E39</f>
        <v>Menor</v>
      </c>
      <c r="H37" s="177" t="str">
        <f>+'4 MAPA CALOR INHERENTE'!F39</f>
        <v>Moderado</v>
      </c>
      <c r="I37" s="229">
        <f>+'6 MAPA CALOR RESIDUAL'!D38</f>
        <v>3.1103999999999993E-2</v>
      </c>
      <c r="J37" s="178">
        <f>+'6 MAPA CALOR RESIDUAL'!E38</f>
        <v>0.30000000000000004</v>
      </c>
      <c r="K37" s="230" t="str">
        <f>+'6 MAPA CALOR RESIDUAL'!F38</f>
        <v>Muy Baja</v>
      </c>
      <c r="L37" s="230" t="str">
        <f>+'6 MAPA CALOR RESIDUAL'!G38</f>
        <v>Menor</v>
      </c>
      <c r="M37" s="177" t="str">
        <f>+'6 MAPA CALOR RESIDUAL'!H38</f>
        <v>Bajo</v>
      </c>
      <c r="N37" s="177" t="s">
        <v>655</v>
      </c>
      <c r="O37" s="177" t="s">
        <v>656</v>
      </c>
      <c r="P37" s="237" t="s">
        <v>657</v>
      </c>
      <c r="Q37" s="177" t="str">
        <f t="shared" si="0"/>
        <v>Reducir y mitigar: disminuir la probabilidad y/o el impacto del riesgo mediante controles y acciones preventivas o correctivas.</v>
      </c>
      <c r="R37" s="237" t="s">
        <v>665</v>
      </c>
      <c r="S37" s="237" t="s">
        <v>626</v>
      </c>
      <c r="T37" s="238" t="s">
        <v>658</v>
      </c>
      <c r="U37" s="238" t="s">
        <v>659</v>
      </c>
      <c r="V37" s="237" t="s">
        <v>851</v>
      </c>
      <c r="W37" s="237"/>
      <c r="X37" s="237"/>
      <c r="Y37" s="237" t="s">
        <v>852</v>
      </c>
      <c r="Z37" s="237"/>
      <c r="AA37" s="237"/>
      <c r="AB37" s="237" t="s">
        <v>661</v>
      </c>
      <c r="AC37" s="237"/>
      <c r="AD37" s="237"/>
      <c r="AE37" s="237" t="s">
        <v>662</v>
      </c>
    </row>
    <row r="38" spans="1:53" ht="127.15" customHeight="1" x14ac:dyDescent="0.25">
      <c r="A38" s="176" t="s">
        <v>282</v>
      </c>
      <c r="B38" s="177" t="s">
        <v>287</v>
      </c>
      <c r="C38" s="236">
        <f>+'3 PROBABIL E IMPACTO INHERENTE'!F39</f>
        <v>0.6</v>
      </c>
      <c r="D38" s="280" t="s">
        <v>283</v>
      </c>
      <c r="E38" s="236">
        <f>+'3 PROBABIL E IMPACTO INHERENTE'!N39</f>
        <v>0.6</v>
      </c>
      <c r="F38" s="230" t="str">
        <f>+'4 MAPA CALOR INHERENTE'!D40</f>
        <v>Media</v>
      </c>
      <c r="G38" s="230" t="str">
        <f>+'4 MAPA CALOR INHERENTE'!E40</f>
        <v>Moderado</v>
      </c>
      <c r="H38" s="177" t="str">
        <f>+'4 MAPA CALOR INHERENTE'!F40</f>
        <v>Moderado</v>
      </c>
      <c r="I38" s="229">
        <f>+'6 MAPA CALOR RESIDUAL'!D39</f>
        <v>6.4799999999999996E-2</v>
      </c>
      <c r="J38" s="178">
        <f>+'6 MAPA CALOR RESIDUAL'!E39</f>
        <v>0.25350000000000006</v>
      </c>
      <c r="K38" s="230" t="str">
        <f>+'6 MAPA CALOR RESIDUAL'!F39</f>
        <v>Muy Baja</v>
      </c>
      <c r="L38" s="230" t="str">
        <f>+'6 MAPA CALOR RESIDUAL'!G39</f>
        <v>Menor</v>
      </c>
      <c r="M38" s="177" t="str">
        <f>+'6 MAPA CALOR RESIDUAL'!H39</f>
        <v>Bajo</v>
      </c>
      <c r="N38" s="177" t="s">
        <v>655</v>
      </c>
      <c r="O38" s="177" t="s">
        <v>656</v>
      </c>
      <c r="P38" s="237" t="s">
        <v>657</v>
      </c>
      <c r="Q38" s="177" t="str">
        <f t="shared" si="0"/>
        <v>Reducir y mitigar: disminuir la probabilidad y/o el impacto del riesgo mediante controles y acciones preventivas o correctivas.</v>
      </c>
      <c r="R38" s="237" t="s">
        <v>683</v>
      </c>
      <c r="S38" s="237" t="s">
        <v>684</v>
      </c>
      <c r="T38" s="238" t="s">
        <v>658</v>
      </c>
      <c r="U38" s="238" t="s">
        <v>659</v>
      </c>
      <c r="V38" s="237" t="s">
        <v>724</v>
      </c>
      <c r="W38" s="237"/>
      <c r="X38" s="237"/>
      <c r="Y38" s="237" t="s">
        <v>725</v>
      </c>
      <c r="Z38" s="237"/>
      <c r="AA38" s="237"/>
      <c r="AB38" s="237" t="s">
        <v>661</v>
      </c>
      <c r="AC38" s="237"/>
      <c r="AD38" s="237"/>
      <c r="AE38" s="237" t="s">
        <v>662</v>
      </c>
    </row>
    <row r="39" spans="1:53" ht="167.65" customHeight="1" x14ac:dyDescent="0.25">
      <c r="A39" s="176" t="s">
        <v>289</v>
      </c>
      <c r="B39" s="177" t="s">
        <v>293</v>
      </c>
      <c r="C39" s="236">
        <f>+'3 PROBABIL E IMPACTO INHERENTE'!F40</f>
        <v>0.4</v>
      </c>
      <c r="D39" s="280" t="s">
        <v>283</v>
      </c>
      <c r="E39" s="236">
        <f>+'3 PROBABIL E IMPACTO INHERENTE'!N40</f>
        <v>0.8</v>
      </c>
      <c r="F39" s="230" t="str">
        <f>+'4 MAPA CALOR INHERENTE'!D41</f>
        <v>Baja</v>
      </c>
      <c r="G39" s="230" t="str">
        <f>+'4 MAPA CALOR INHERENTE'!E41</f>
        <v>Mayor</v>
      </c>
      <c r="H39" s="177" t="str">
        <f>+'4 MAPA CALOR INHERENTE'!F41</f>
        <v>Alto</v>
      </c>
      <c r="I39" s="229">
        <f>+'6 MAPA CALOR RESIDUAL'!D40</f>
        <v>4.3199999999999995E-2</v>
      </c>
      <c r="J39" s="178">
        <f>+'6 MAPA CALOR RESIDUAL'!E40</f>
        <v>0.39000000000000007</v>
      </c>
      <c r="K39" s="230" t="str">
        <f>+'6 MAPA CALOR RESIDUAL'!F40</f>
        <v>Muy Baja</v>
      </c>
      <c r="L39" s="230" t="str">
        <f>+'6 MAPA CALOR RESIDUAL'!G40</f>
        <v>Menor</v>
      </c>
      <c r="M39" s="177" t="str">
        <f>+'6 MAPA CALOR RESIDUAL'!H40</f>
        <v>Bajo</v>
      </c>
      <c r="N39" s="177" t="s">
        <v>655</v>
      </c>
      <c r="O39" s="177" t="s">
        <v>656</v>
      </c>
      <c r="P39" s="237" t="s">
        <v>657</v>
      </c>
      <c r="Q39" s="177" t="str">
        <f t="shared" si="0"/>
        <v>Reducir y mitigar: disminuir la probabilidad y/o el impacto del riesgo mediante controles y acciones preventivas o correctivas.</v>
      </c>
      <c r="R39" s="237" t="s">
        <v>733</v>
      </c>
      <c r="S39" s="237" t="s">
        <v>684</v>
      </c>
      <c r="T39" s="238" t="s">
        <v>658</v>
      </c>
      <c r="U39" s="238" t="s">
        <v>659</v>
      </c>
      <c r="V39" s="237" t="s">
        <v>734</v>
      </c>
      <c r="W39" s="237"/>
      <c r="X39" s="237"/>
      <c r="Y39" s="237" t="s">
        <v>735</v>
      </c>
      <c r="Z39" s="237"/>
      <c r="AA39" s="237"/>
      <c r="AB39" s="237" t="s">
        <v>661</v>
      </c>
      <c r="AC39" s="237"/>
      <c r="AD39" s="237"/>
      <c r="AE39" s="237" t="s">
        <v>662</v>
      </c>
    </row>
    <row r="40" spans="1:53" ht="193.9" customHeight="1" x14ac:dyDescent="0.25">
      <c r="A40" s="176" t="s">
        <v>295</v>
      </c>
      <c r="B40" s="177" t="s">
        <v>299</v>
      </c>
      <c r="C40" s="236">
        <f>+'3 PROBABIL E IMPACTO INHERENTE'!F41</f>
        <v>0.4</v>
      </c>
      <c r="D40" s="280" t="s">
        <v>283</v>
      </c>
      <c r="E40" s="236">
        <f>+'3 PROBABIL E IMPACTO INHERENTE'!N41</f>
        <v>0.4</v>
      </c>
      <c r="F40" s="230" t="str">
        <f>+'4 MAPA CALOR INHERENTE'!D42</f>
        <v>Baja</v>
      </c>
      <c r="G40" s="230" t="str">
        <f>+'4 MAPA CALOR INHERENTE'!E42</f>
        <v>Menor</v>
      </c>
      <c r="H40" s="177" t="str">
        <f>+'4 MAPA CALOR INHERENTE'!F42</f>
        <v>Moderado</v>
      </c>
      <c r="I40" s="229">
        <f>+'6 MAPA CALOR RESIDUAL'!D41</f>
        <v>5.183999999999999E-2</v>
      </c>
      <c r="J40" s="178">
        <f>+'6 MAPA CALOR RESIDUAL'!E41</f>
        <v>0.22500000000000003</v>
      </c>
      <c r="K40" s="230" t="str">
        <f>+'6 MAPA CALOR RESIDUAL'!F41</f>
        <v>Muy Baja</v>
      </c>
      <c r="L40" s="230" t="str">
        <f>+'6 MAPA CALOR RESIDUAL'!G41</f>
        <v>Menor</v>
      </c>
      <c r="M40" s="177" t="str">
        <f>+'6 MAPA CALOR RESIDUAL'!H41</f>
        <v>Bajo</v>
      </c>
      <c r="N40" s="177" t="s">
        <v>655</v>
      </c>
      <c r="O40" s="177" t="s">
        <v>656</v>
      </c>
      <c r="P40" s="237" t="s">
        <v>657</v>
      </c>
      <c r="Q40" s="177" t="str">
        <f t="shared" si="0"/>
        <v>Reducir y mitigar: disminuir la probabilidad y/o el impacto del riesgo mediante controles y acciones preventivas o correctivas.</v>
      </c>
      <c r="R40" s="237" t="s">
        <v>664</v>
      </c>
      <c r="S40" s="237" t="s">
        <v>684</v>
      </c>
      <c r="T40" s="238" t="s">
        <v>658</v>
      </c>
      <c r="U40" s="238" t="s">
        <v>659</v>
      </c>
      <c r="V40" s="237" t="s">
        <v>739</v>
      </c>
      <c r="W40" s="237"/>
      <c r="X40" s="237"/>
      <c r="Y40" s="237" t="s">
        <v>740</v>
      </c>
      <c r="Z40" s="237"/>
      <c r="AA40" s="237"/>
      <c r="AB40" s="237" t="s">
        <v>661</v>
      </c>
      <c r="AC40" s="237"/>
      <c r="AD40" s="237"/>
      <c r="AE40" s="237" t="s">
        <v>662</v>
      </c>
      <c r="AR40" s="153"/>
      <c r="AS40" s="153"/>
      <c r="AT40" s="153"/>
      <c r="AU40" s="153"/>
      <c r="AV40" s="153"/>
    </row>
    <row r="41" spans="1:53" ht="155.44999999999999" customHeight="1" x14ac:dyDescent="0.25">
      <c r="A41" s="176" t="s">
        <v>301</v>
      </c>
      <c r="B41" s="177" t="s">
        <v>305</v>
      </c>
      <c r="C41" s="236">
        <f>+'3 PROBABIL E IMPACTO INHERENTE'!F42</f>
        <v>0.4</v>
      </c>
      <c r="D41" s="280" t="s">
        <v>283</v>
      </c>
      <c r="E41" s="236">
        <f>+'3 PROBABIL E IMPACTO INHERENTE'!N42</f>
        <v>0.4</v>
      </c>
      <c r="F41" s="230" t="str">
        <f>+'4 MAPA CALOR INHERENTE'!D43</f>
        <v>Baja</v>
      </c>
      <c r="G41" s="230" t="str">
        <f>+'4 MAPA CALOR INHERENTE'!E43</f>
        <v>Menor</v>
      </c>
      <c r="H41" s="177" t="str">
        <f>+'4 MAPA CALOR INHERENTE'!F43</f>
        <v>Moderado</v>
      </c>
      <c r="I41" s="229">
        <f>+'6 MAPA CALOR RESIDUAL'!D42</f>
        <v>5.183999999999999E-2</v>
      </c>
      <c r="J41" s="178">
        <f>+'6 MAPA CALOR RESIDUAL'!E42</f>
        <v>0.22500000000000003</v>
      </c>
      <c r="K41" s="230" t="str">
        <f>+'6 MAPA CALOR RESIDUAL'!F42</f>
        <v>Muy Baja</v>
      </c>
      <c r="L41" s="230" t="str">
        <f>+'6 MAPA CALOR RESIDUAL'!G42</f>
        <v>Menor</v>
      </c>
      <c r="M41" s="177" t="str">
        <f>+'6 MAPA CALOR RESIDUAL'!H42</f>
        <v>Bajo</v>
      </c>
      <c r="N41" s="177" t="s">
        <v>655</v>
      </c>
      <c r="O41" s="177" t="s">
        <v>656</v>
      </c>
      <c r="P41" s="237" t="s">
        <v>657</v>
      </c>
      <c r="Q41" s="177" t="str">
        <f t="shared" si="0"/>
        <v>Reducir y mitigar: disminuir la probabilidad y/o el impacto del riesgo mediante controles y acciones preventivas o correctivas.</v>
      </c>
      <c r="R41" s="237" t="s">
        <v>747</v>
      </c>
      <c r="S41" s="237" t="s">
        <v>684</v>
      </c>
      <c r="T41" s="238" t="s">
        <v>658</v>
      </c>
      <c r="U41" s="238" t="s">
        <v>659</v>
      </c>
      <c r="V41" s="237" t="s">
        <v>748</v>
      </c>
      <c r="W41" s="237"/>
      <c r="X41" s="237"/>
      <c r="Y41" s="237" t="s">
        <v>749</v>
      </c>
      <c r="Z41" s="237"/>
      <c r="AA41" s="237"/>
      <c r="AB41" s="237" t="s">
        <v>661</v>
      </c>
      <c r="AC41" s="237"/>
      <c r="AD41" s="237"/>
      <c r="AE41" s="237" t="s">
        <v>662</v>
      </c>
      <c r="AR41" s="153"/>
      <c r="AS41" s="153"/>
      <c r="AT41" s="153"/>
      <c r="AU41" s="153"/>
      <c r="AV41" s="153"/>
    </row>
    <row r="42" spans="1:53" ht="105" customHeight="1" x14ac:dyDescent="0.25">
      <c r="A42" s="176" t="s">
        <v>307</v>
      </c>
      <c r="B42" s="177" t="s">
        <v>312</v>
      </c>
      <c r="C42" s="236">
        <f>+'3 PROBABIL E IMPACTO INHERENTE'!F43</f>
        <v>0.6</v>
      </c>
      <c r="D42" s="280" t="s">
        <v>308</v>
      </c>
      <c r="E42" s="236">
        <f>+'3 PROBABIL E IMPACTO INHERENTE'!N43</f>
        <v>0.6</v>
      </c>
      <c r="F42" s="230" t="str">
        <f>+'4 MAPA CALOR INHERENTE'!D44</f>
        <v>Media</v>
      </c>
      <c r="G42" s="230" t="str">
        <f>+'4 MAPA CALOR INHERENTE'!E44</f>
        <v>Moderado</v>
      </c>
      <c r="H42" s="177" t="str">
        <f>+'4 MAPA CALOR INHERENTE'!F44</f>
        <v>Moderado</v>
      </c>
      <c r="I42" s="229">
        <f>+'6 MAPA CALOR RESIDUAL'!D43</f>
        <v>7.7759999999999996E-2</v>
      </c>
      <c r="J42" s="178">
        <f>+'6 MAPA CALOR RESIDUAL'!E43</f>
        <v>0.33749999999999997</v>
      </c>
      <c r="K42" s="230" t="str">
        <f>+'6 MAPA CALOR RESIDUAL'!F43</f>
        <v>Muy Baja</v>
      </c>
      <c r="L42" s="230" t="str">
        <f>+'6 MAPA CALOR RESIDUAL'!G43</f>
        <v>Menor</v>
      </c>
      <c r="M42" s="177" t="str">
        <f>+'6 MAPA CALOR RESIDUAL'!H43</f>
        <v>Bajo</v>
      </c>
      <c r="N42" s="177" t="s">
        <v>655</v>
      </c>
      <c r="O42" s="177" t="s">
        <v>656</v>
      </c>
      <c r="P42" s="237" t="s">
        <v>657</v>
      </c>
      <c r="Q42" s="177" t="str">
        <f t="shared" si="0"/>
        <v>Reducir y mitigar: disminuir la probabilidad y/o el impacto del riesgo mediante controles y acciones preventivas o correctivas.</v>
      </c>
      <c r="R42" s="237" t="s">
        <v>854</v>
      </c>
      <c r="S42" s="237" t="s">
        <v>634</v>
      </c>
      <c r="T42" s="238" t="s">
        <v>658</v>
      </c>
      <c r="U42" s="238" t="s">
        <v>659</v>
      </c>
      <c r="V42" s="237" t="s">
        <v>855</v>
      </c>
      <c r="W42" s="237"/>
      <c r="X42" s="237"/>
      <c r="Y42" s="237" t="s">
        <v>856</v>
      </c>
      <c r="Z42" s="237"/>
      <c r="AA42" s="237"/>
      <c r="AB42" s="237" t="s">
        <v>661</v>
      </c>
      <c r="AC42" s="237"/>
      <c r="AD42" s="237"/>
      <c r="AE42" s="237" t="s">
        <v>662</v>
      </c>
    </row>
    <row r="43" spans="1:53" ht="166.9" customHeight="1" x14ac:dyDescent="0.25">
      <c r="A43" s="176" t="s">
        <v>314</v>
      </c>
      <c r="B43" s="177" t="s">
        <v>861</v>
      </c>
      <c r="C43" s="236">
        <f>+'3 PROBABIL E IMPACTO INHERENTE'!F44</f>
        <v>0.6</v>
      </c>
      <c r="D43" s="280" t="s">
        <v>308</v>
      </c>
      <c r="E43" s="236">
        <f>+'3 PROBABIL E IMPACTO INHERENTE'!N44</f>
        <v>0.6</v>
      </c>
      <c r="F43" s="230" t="str">
        <f>+'4 MAPA CALOR INHERENTE'!D45</f>
        <v>Media</v>
      </c>
      <c r="G43" s="230" t="str">
        <f>+'4 MAPA CALOR INHERENTE'!E45</f>
        <v>Moderado</v>
      </c>
      <c r="H43" s="177" t="str">
        <f>+'4 MAPA CALOR INHERENTE'!F45</f>
        <v>Moderado</v>
      </c>
      <c r="I43" s="229">
        <f>+'6 MAPA CALOR RESIDUAL'!D44</f>
        <v>9.0719999999999995E-2</v>
      </c>
      <c r="J43" s="178">
        <f>+'6 MAPA CALOR RESIDUAL'!E44</f>
        <v>0.33749999999999997</v>
      </c>
      <c r="K43" s="230" t="str">
        <f>+'6 MAPA CALOR RESIDUAL'!F44</f>
        <v>Muy Baja</v>
      </c>
      <c r="L43" s="230" t="str">
        <f>+'6 MAPA CALOR RESIDUAL'!G44</f>
        <v>Menor</v>
      </c>
      <c r="M43" s="177" t="str">
        <f>+'6 MAPA CALOR RESIDUAL'!H44</f>
        <v>Bajo</v>
      </c>
      <c r="N43" s="177" t="s">
        <v>655</v>
      </c>
      <c r="O43" s="177" t="s">
        <v>656</v>
      </c>
      <c r="P43" s="237" t="s">
        <v>657</v>
      </c>
      <c r="Q43" s="177" t="str">
        <f t="shared" si="0"/>
        <v>Reducir y mitigar: disminuir la probabilidad y/o el impacto del riesgo mediante controles y acciones preventivas o correctivas.</v>
      </c>
      <c r="R43" s="237" t="s">
        <v>1197</v>
      </c>
      <c r="S43" s="237" t="s">
        <v>860</v>
      </c>
      <c r="T43" s="238" t="s">
        <v>658</v>
      </c>
      <c r="U43" s="238" t="s">
        <v>659</v>
      </c>
      <c r="V43" s="237" t="s">
        <v>864</v>
      </c>
      <c r="W43" s="237"/>
      <c r="X43" s="237"/>
      <c r="Y43" s="237" t="s">
        <v>862</v>
      </c>
      <c r="Z43" s="237"/>
      <c r="AA43" s="237"/>
      <c r="AB43" s="237" t="s">
        <v>661</v>
      </c>
      <c r="AC43" s="237"/>
      <c r="AD43" s="237"/>
      <c r="AE43" s="237" t="s">
        <v>662</v>
      </c>
    </row>
    <row r="44" spans="1:53" ht="205.15" customHeight="1" x14ac:dyDescent="0.25">
      <c r="A44" s="176" t="s">
        <v>318</v>
      </c>
      <c r="B44" s="177" t="s">
        <v>323</v>
      </c>
      <c r="C44" s="236">
        <f>+'3 PROBABIL E IMPACTO INHERENTE'!F45</f>
        <v>0.6</v>
      </c>
      <c r="D44" s="280" t="s">
        <v>319</v>
      </c>
      <c r="E44" s="236">
        <f>+'3 PROBABIL E IMPACTO INHERENTE'!N45</f>
        <v>0.4</v>
      </c>
      <c r="F44" s="230" t="str">
        <f>+'4 MAPA CALOR INHERENTE'!D46</f>
        <v>Media</v>
      </c>
      <c r="G44" s="230" t="str">
        <f>+'4 MAPA CALOR INHERENTE'!E46</f>
        <v>Menor</v>
      </c>
      <c r="H44" s="177" t="str">
        <f>+'4 MAPA CALOR INHERENTE'!F46</f>
        <v>Moderado</v>
      </c>
      <c r="I44" s="229">
        <f>+'6 MAPA CALOR RESIDUAL'!D45</f>
        <v>7.7759999999999996E-2</v>
      </c>
      <c r="J44" s="178">
        <f>+'6 MAPA CALOR RESIDUAL'!E45</f>
        <v>0.22500000000000003</v>
      </c>
      <c r="K44" s="230" t="str">
        <f>+'6 MAPA CALOR RESIDUAL'!F45</f>
        <v>Muy Baja</v>
      </c>
      <c r="L44" s="230" t="str">
        <f>+'6 MAPA CALOR RESIDUAL'!G45</f>
        <v>Menor</v>
      </c>
      <c r="M44" s="177" t="str">
        <f>+'6 MAPA CALOR RESIDUAL'!H45</f>
        <v>Bajo</v>
      </c>
      <c r="N44" s="177" t="s">
        <v>655</v>
      </c>
      <c r="O44" s="177" t="s">
        <v>656</v>
      </c>
      <c r="P44" s="237" t="s">
        <v>657</v>
      </c>
      <c r="Q44" s="177" t="str">
        <f t="shared" si="0"/>
        <v>Reducir y mitigar: disminuir la probabilidad y/o el impacto del riesgo mediante controles y acciones preventivas o correctivas.</v>
      </c>
      <c r="R44" s="237" t="s">
        <v>1036</v>
      </c>
      <c r="S44" s="237" t="s">
        <v>881</v>
      </c>
      <c r="T44" s="238" t="s">
        <v>658</v>
      </c>
      <c r="U44" s="238" t="s">
        <v>659</v>
      </c>
      <c r="V44" s="237" t="s">
        <v>1037</v>
      </c>
      <c r="W44" s="237"/>
      <c r="X44" s="237"/>
      <c r="Y44" s="237" t="s">
        <v>1196</v>
      </c>
      <c r="Z44" s="237"/>
      <c r="AA44" s="237"/>
      <c r="AB44" s="237"/>
      <c r="AC44" s="237"/>
      <c r="AD44" s="237"/>
      <c r="AE44" s="237" t="s">
        <v>662</v>
      </c>
    </row>
    <row r="45" spans="1:53" ht="135.6" customHeight="1" x14ac:dyDescent="0.25">
      <c r="A45" s="176" t="s">
        <v>325</v>
      </c>
      <c r="B45" s="177" t="s">
        <v>329</v>
      </c>
      <c r="C45" s="236">
        <f>+'3 PROBABIL E IMPACTO INHERENTE'!F46</f>
        <v>0.4</v>
      </c>
      <c r="D45" s="280" t="s">
        <v>319</v>
      </c>
      <c r="E45" s="236">
        <f>+'3 PROBABIL E IMPACTO INHERENTE'!N46</f>
        <v>0.4</v>
      </c>
      <c r="F45" s="230" t="str">
        <f>+'4 MAPA CALOR INHERENTE'!D47</f>
        <v>Baja</v>
      </c>
      <c r="G45" s="230" t="str">
        <f>+'4 MAPA CALOR INHERENTE'!E47</f>
        <v>Menor</v>
      </c>
      <c r="H45" s="177" t="str">
        <f>+'4 MAPA CALOR INHERENTE'!F47</f>
        <v>Moderado</v>
      </c>
      <c r="I45" s="229">
        <f>+'6 MAPA CALOR RESIDUAL'!D46</f>
        <v>3.1103999999999993E-2</v>
      </c>
      <c r="J45" s="178">
        <f>+'6 MAPA CALOR RESIDUAL'!E46</f>
        <v>0.30000000000000004</v>
      </c>
      <c r="K45" s="230" t="str">
        <f>+'6 MAPA CALOR RESIDUAL'!F46</f>
        <v>Muy Baja</v>
      </c>
      <c r="L45" s="230" t="str">
        <f>+'6 MAPA CALOR RESIDUAL'!G46</f>
        <v>Menor</v>
      </c>
      <c r="M45" s="177" t="str">
        <f>+'6 MAPA CALOR RESIDUAL'!H46</f>
        <v>Bajo</v>
      </c>
      <c r="N45" s="177" t="s">
        <v>655</v>
      </c>
      <c r="O45" s="177" t="s">
        <v>656</v>
      </c>
      <c r="P45" s="237" t="s">
        <v>657</v>
      </c>
      <c r="Q45" s="177" t="str">
        <f t="shared" si="0"/>
        <v>Reducir y mitigar: disminuir la probabilidad y/o el impacto del riesgo mediante controles y acciones preventivas o correctivas.</v>
      </c>
      <c r="R45" s="237" t="s">
        <v>1060</v>
      </c>
      <c r="S45" s="237" t="s">
        <v>1062</v>
      </c>
      <c r="T45" s="238" t="s">
        <v>658</v>
      </c>
      <c r="U45" s="238" t="s">
        <v>659</v>
      </c>
      <c r="V45" s="237" t="s">
        <v>1049</v>
      </c>
      <c r="W45" s="237"/>
      <c r="X45" s="237"/>
      <c r="Y45" s="237" t="s">
        <v>1050</v>
      </c>
      <c r="Z45" s="237"/>
      <c r="AA45" s="237"/>
      <c r="AB45" s="237" t="s">
        <v>661</v>
      </c>
      <c r="AC45" s="237"/>
      <c r="AD45" s="237"/>
      <c r="AE45" s="237" t="s">
        <v>662</v>
      </c>
    </row>
    <row r="46" spans="1:53" ht="149.65" customHeight="1" x14ac:dyDescent="0.25">
      <c r="A46" s="176" t="s">
        <v>331</v>
      </c>
      <c r="B46" s="177" t="s">
        <v>335</v>
      </c>
      <c r="C46" s="236">
        <f>+'3 PROBABIL E IMPACTO INHERENTE'!F47</f>
        <v>0.6</v>
      </c>
      <c r="D46" s="280" t="s">
        <v>319</v>
      </c>
      <c r="E46" s="236">
        <f>+'3 PROBABIL E IMPACTO INHERENTE'!N47</f>
        <v>0.6</v>
      </c>
      <c r="F46" s="230" t="str">
        <f>+'4 MAPA CALOR INHERENTE'!D48</f>
        <v>Media</v>
      </c>
      <c r="G46" s="230" t="str">
        <f>+'4 MAPA CALOR INHERENTE'!E48</f>
        <v>Moderado</v>
      </c>
      <c r="H46" s="177" t="str">
        <f>+'4 MAPA CALOR INHERENTE'!F48</f>
        <v>Moderado</v>
      </c>
      <c r="I46" s="229">
        <f>+'6 MAPA CALOR RESIDUAL'!D47</f>
        <v>7.7759999999999996E-2</v>
      </c>
      <c r="J46" s="178">
        <f>+'6 MAPA CALOR RESIDUAL'!E47</f>
        <v>0.33749999999999997</v>
      </c>
      <c r="K46" s="230" t="str">
        <f>+'6 MAPA CALOR RESIDUAL'!F47</f>
        <v>Muy Baja</v>
      </c>
      <c r="L46" s="230" t="str">
        <f>+'6 MAPA CALOR RESIDUAL'!G47</f>
        <v>Menor</v>
      </c>
      <c r="M46" s="177" t="str">
        <f>+'6 MAPA CALOR RESIDUAL'!H47</f>
        <v>Bajo</v>
      </c>
      <c r="N46" s="177" t="s">
        <v>655</v>
      </c>
      <c r="O46" s="177" t="s">
        <v>656</v>
      </c>
      <c r="P46" s="237" t="s">
        <v>657</v>
      </c>
      <c r="Q46" s="177" t="str">
        <f t="shared" si="0"/>
        <v>Reducir y mitigar: disminuir la probabilidad y/o el impacto del riesgo mediante controles y acciones preventivas o correctivas.</v>
      </c>
      <c r="R46" s="237" t="s">
        <v>1061</v>
      </c>
      <c r="S46" s="237" t="s">
        <v>1062</v>
      </c>
      <c r="T46" s="238" t="s">
        <v>658</v>
      </c>
      <c r="U46" s="238" t="s">
        <v>659</v>
      </c>
      <c r="V46" s="237" t="s">
        <v>1063</v>
      </c>
      <c r="W46" s="237"/>
      <c r="X46" s="237"/>
      <c r="Y46" s="237" t="s">
        <v>1064</v>
      </c>
      <c r="Z46" s="237"/>
      <c r="AA46" s="237"/>
      <c r="AB46" s="237" t="s">
        <v>661</v>
      </c>
      <c r="AC46" s="237"/>
      <c r="AD46" s="237"/>
      <c r="AE46" s="237" t="s">
        <v>662</v>
      </c>
    </row>
    <row r="47" spans="1:53" ht="93" customHeight="1" x14ac:dyDescent="0.25">
      <c r="A47" s="176" t="s">
        <v>337</v>
      </c>
      <c r="B47" s="177" t="s">
        <v>342</v>
      </c>
      <c r="C47" s="236">
        <f>+'3 PROBABIL E IMPACTO INHERENTE'!F48</f>
        <v>0.4</v>
      </c>
      <c r="D47" s="280" t="s">
        <v>874</v>
      </c>
      <c r="E47" s="236">
        <f>+'3 PROBABIL E IMPACTO INHERENTE'!N48</f>
        <v>0.6</v>
      </c>
      <c r="F47" s="230" t="str">
        <f>+'4 MAPA CALOR INHERENTE'!D49</f>
        <v>Baja</v>
      </c>
      <c r="G47" s="230" t="str">
        <f>+'4 MAPA CALOR INHERENTE'!E49</f>
        <v>Moderado</v>
      </c>
      <c r="H47" s="177" t="str">
        <f>+'4 MAPA CALOR INHERENTE'!F49</f>
        <v>Moderado</v>
      </c>
      <c r="I47" s="229">
        <f>+'6 MAPA CALOR RESIDUAL'!D48</f>
        <v>3.0239999999999996E-2</v>
      </c>
      <c r="J47" s="178">
        <f>+'6 MAPA CALOR RESIDUAL'!E48</f>
        <v>0.39</v>
      </c>
      <c r="K47" s="230" t="str">
        <f>+'6 MAPA CALOR RESIDUAL'!F48</f>
        <v>Muy Baja</v>
      </c>
      <c r="L47" s="230" t="str">
        <f>+'6 MAPA CALOR RESIDUAL'!G48</f>
        <v>Menor</v>
      </c>
      <c r="M47" s="177" t="str">
        <f>+'6 MAPA CALOR RESIDUAL'!H48</f>
        <v>Bajo</v>
      </c>
      <c r="N47" s="177" t="s">
        <v>655</v>
      </c>
      <c r="O47" s="177" t="s">
        <v>656</v>
      </c>
      <c r="P47" s="237" t="s">
        <v>657</v>
      </c>
      <c r="Q47" s="177" t="str">
        <f t="shared" si="0"/>
        <v>Reducir y mitigar: disminuir la probabilidad y/o el impacto del riesgo mediante controles y acciones preventivas o correctivas.</v>
      </c>
      <c r="R47" s="237" t="s">
        <v>685</v>
      </c>
      <c r="S47" s="237" t="s">
        <v>636</v>
      </c>
      <c r="T47" s="238" t="s">
        <v>658</v>
      </c>
      <c r="U47" s="238" t="s">
        <v>659</v>
      </c>
      <c r="V47" s="237" t="s">
        <v>902</v>
      </c>
      <c r="W47" s="237"/>
      <c r="X47" s="237"/>
      <c r="Y47" s="237" t="s">
        <v>903</v>
      </c>
      <c r="Z47" s="237"/>
      <c r="AA47" s="237"/>
      <c r="AB47" s="237" t="s">
        <v>661</v>
      </c>
      <c r="AC47" s="237"/>
      <c r="AD47" s="237"/>
      <c r="AE47" s="237" t="s">
        <v>662</v>
      </c>
    </row>
    <row r="48" spans="1:53" ht="93" customHeight="1" x14ac:dyDescent="0.25">
      <c r="A48" s="176" t="s">
        <v>344</v>
      </c>
      <c r="B48" s="177" t="s">
        <v>348</v>
      </c>
      <c r="C48" s="236">
        <f>+'3 PROBABIL E IMPACTO INHERENTE'!F49</f>
        <v>0.4</v>
      </c>
      <c r="D48" s="280" t="s">
        <v>874</v>
      </c>
      <c r="E48" s="236">
        <f>+'3 PROBABIL E IMPACTO INHERENTE'!N49</f>
        <v>0.6</v>
      </c>
      <c r="F48" s="230" t="str">
        <f>+'4 MAPA CALOR INHERENTE'!D50</f>
        <v>Baja</v>
      </c>
      <c r="G48" s="230" t="str">
        <f>+'4 MAPA CALOR INHERENTE'!E50</f>
        <v>Moderado</v>
      </c>
      <c r="H48" s="177" t="str">
        <f>+'4 MAPA CALOR INHERENTE'!F50</f>
        <v>Moderado</v>
      </c>
      <c r="I48" s="229">
        <f>+'6 MAPA CALOR RESIDUAL'!D49</f>
        <v>5.183999999999999E-2</v>
      </c>
      <c r="J48" s="178">
        <f>+'6 MAPA CALOR RESIDUAL'!E49</f>
        <v>0.33749999999999997</v>
      </c>
      <c r="K48" s="230" t="str">
        <f>+'6 MAPA CALOR RESIDUAL'!F49</f>
        <v>Muy Baja</v>
      </c>
      <c r="L48" s="230" t="str">
        <f>+'6 MAPA CALOR RESIDUAL'!G49</f>
        <v>Menor</v>
      </c>
      <c r="M48" s="177" t="str">
        <f>+'6 MAPA CALOR RESIDUAL'!H49</f>
        <v>Bajo</v>
      </c>
      <c r="N48" s="177" t="s">
        <v>655</v>
      </c>
      <c r="O48" s="177" t="s">
        <v>656</v>
      </c>
      <c r="P48" s="237" t="s">
        <v>657</v>
      </c>
      <c r="Q48" s="177" t="str">
        <f t="shared" si="0"/>
        <v>Reducir y mitigar: disminuir la probabilidad y/o el impacto del riesgo mediante controles y acciones preventivas o correctivas.</v>
      </c>
      <c r="R48" s="237" t="s">
        <v>901</v>
      </c>
      <c r="S48" s="237" t="s">
        <v>636</v>
      </c>
      <c r="T48" s="238" t="s">
        <v>658</v>
      </c>
      <c r="U48" s="238" t="s">
        <v>659</v>
      </c>
      <c r="V48" s="237" t="s">
        <v>902</v>
      </c>
      <c r="W48" s="237"/>
      <c r="X48" s="237"/>
      <c r="Y48" s="237" t="s">
        <v>903</v>
      </c>
      <c r="Z48" s="237"/>
      <c r="AA48" s="237"/>
      <c r="AB48" s="237" t="s">
        <v>661</v>
      </c>
      <c r="AC48" s="237"/>
      <c r="AD48" s="237"/>
      <c r="AE48" s="237" t="s">
        <v>662</v>
      </c>
    </row>
    <row r="49" spans="1:31" ht="93" customHeight="1" x14ac:dyDescent="0.25">
      <c r="A49" s="176" t="s">
        <v>350</v>
      </c>
      <c r="B49" s="177" t="s">
        <v>354</v>
      </c>
      <c r="C49" s="236">
        <f>+'3 PROBABIL E IMPACTO INHERENTE'!F50</f>
        <v>0.4</v>
      </c>
      <c r="D49" s="280" t="s">
        <v>874</v>
      </c>
      <c r="E49" s="236">
        <f>+'3 PROBABIL E IMPACTO INHERENTE'!N50</f>
        <v>0.6</v>
      </c>
      <c r="F49" s="230" t="str">
        <f>+'4 MAPA CALOR INHERENTE'!D51</f>
        <v>Baja</v>
      </c>
      <c r="G49" s="230" t="str">
        <f>+'4 MAPA CALOR INHERENTE'!E51</f>
        <v>Moderado</v>
      </c>
      <c r="H49" s="177" t="str">
        <f>+'4 MAPA CALOR INHERENTE'!F51</f>
        <v>Moderado</v>
      </c>
      <c r="I49" s="229">
        <f>+'6 MAPA CALOR RESIDUAL'!D50</f>
        <v>5.183999999999999E-2</v>
      </c>
      <c r="J49" s="178">
        <f>+'6 MAPA CALOR RESIDUAL'!E50</f>
        <v>0.33749999999999997</v>
      </c>
      <c r="K49" s="230" t="str">
        <f>+'6 MAPA CALOR RESIDUAL'!F50</f>
        <v>Muy Baja</v>
      </c>
      <c r="L49" s="230" t="str">
        <f>+'6 MAPA CALOR RESIDUAL'!G50</f>
        <v>Menor</v>
      </c>
      <c r="M49" s="177" t="str">
        <f>+'6 MAPA CALOR RESIDUAL'!H50</f>
        <v>Bajo</v>
      </c>
      <c r="N49" s="177" t="s">
        <v>655</v>
      </c>
      <c r="O49" s="177" t="s">
        <v>656</v>
      </c>
      <c r="P49" s="237" t="s">
        <v>657</v>
      </c>
      <c r="Q49" s="177" t="str">
        <f t="shared" si="0"/>
        <v>Reducir y mitigar: disminuir la probabilidad y/o el impacto del riesgo mediante controles y acciones preventivas o correctivas.</v>
      </c>
      <c r="R49" s="237" t="s">
        <v>665</v>
      </c>
      <c r="S49" s="237" t="s">
        <v>911</v>
      </c>
      <c r="T49" s="238" t="s">
        <v>658</v>
      </c>
      <c r="U49" s="238" t="s">
        <v>659</v>
      </c>
      <c r="V49" s="237" t="s">
        <v>912</v>
      </c>
      <c r="W49" s="237"/>
      <c r="X49" s="237"/>
      <c r="Y49" s="237" t="s">
        <v>913</v>
      </c>
      <c r="Z49" s="237"/>
      <c r="AA49" s="237"/>
      <c r="AB49" s="237" t="s">
        <v>661</v>
      </c>
      <c r="AC49" s="237"/>
      <c r="AD49" s="237"/>
      <c r="AE49" s="237" t="s">
        <v>662</v>
      </c>
    </row>
    <row r="50" spans="1:31" ht="124.9" customHeight="1" x14ac:dyDescent="0.25">
      <c r="A50" s="176" t="s">
        <v>356</v>
      </c>
      <c r="B50" s="177" t="s">
        <v>361</v>
      </c>
      <c r="C50" s="236">
        <f>+'3 PROBABIL E IMPACTO INHERENTE'!F51</f>
        <v>0.4</v>
      </c>
      <c r="D50" s="280" t="s">
        <v>357</v>
      </c>
      <c r="E50" s="236">
        <f>+'3 PROBABIL E IMPACTO INHERENTE'!N51</f>
        <v>0.6</v>
      </c>
      <c r="F50" s="230" t="str">
        <f>+'4 MAPA CALOR INHERENTE'!D52</f>
        <v>Baja</v>
      </c>
      <c r="G50" s="230" t="str">
        <f>+'4 MAPA CALOR INHERENTE'!E52</f>
        <v>Moderado</v>
      </c>
      <c r="H50" s="177" t="str">
        <f>+'4 MAPA CALOR INHERENTE'!F52</f>
        <v>Moderado</v>
      </c>
      <c r="I50" s="229">
        <f>+'6 MAPA CALOR RESIDUAL'!D51</f>
        <v>5.183999999999999E-2</v>
      </c>
      <c r="J50" s="178">
        <f>+'6 MAPA CALOR RESIDUAL'!E51</f>
        <v>0.33749999999999997</v>
      </c>
      <c r="K50" s="230" t="str">
        <f>+'6 MAPA CALOR RESIDUAL'!F51</f>
        <v>Muy Baja</v>
      </c>
      <c r="L50" s="230" t="str">
        <f>+'6 MAPA CALOR RESIDUAL'!G51</f>
        <v>Menor</v>
      </c>
      <c r="M50" s="177" t="str">
        <f>+'6 MAPA CALOR RESIDUAL'!H51</f>
        <v>Bajo</v>
      </c>
      <c r="N50" s="177" t="s">
        <v>655</v>
      </c>
      <c r="O50" s="177" t="s">
        <v>656</v>
      </c>
      <c r="P50" s="237" t="s">
        <v>657</v>
      </c>
      <c r="Q50" s="177" t="str">
        <f t="shared" si="0"/>
        <v>Reducir y mitigar: disminuir la probabilidad y/o el impacto del riesgo mediante controles y acciones preventivas o correctivas.</v>
      </c>
      <c r="R50" s="237" t="s">
        <v>919</v>
      </c>
      <c r="S50" s="237" t="s">
        <v>637</v>
      </c>
      <c r="T50" s="238" t="s">
        <v>658</v>
      </c>
      <c r="U50" s="238" t="s">
        <v>659</v>
      </c>
      <c r="V50" s="237" t="s">
        <v>920</v>
      </c>
      <c r="W50" s="237"/>
      <c r="X50" s="237"/>
      <c r="Y50" s="237" t="s">
        <v>921</v>
      </c>
      <c r="Z50" s="237"/>
      <c r="AA50" s="237"/>
      <c r="AB50" s="237" t="s">
        <v>661</v>
      </c>
      <c r="AC50" s="237"/>
      <c r="AD50" s="237"/>
      <c r="AE50" s="237" t="s">
        <v>662</v>
      </c>
    </row>
    <row r="51" spans="1:31" ht="160.15" customHeight="1" x14ac:dyDescent="0.25">
      <c r="A51" s="176" t="s">
        <v>363</v>
      </c>
      <c r="B51" s="177" t="s">
        <v>922</v>
      </c>
      <c r="C51" s="236">
        <f>+'3 PROBABIL E IMPACTO INHERENTE'!F52</f>
        <v>0.4</v>
      </c>
      <c r="D51" s="280" t="s">
        <v>357</v>
      </c>
      <c r="E51" s="236">
        <f>+'3 PROBABIL E IMPACTO INHERENTE'!N52</f>
        <v>0.6</v>
      </c>
      <c r="F51" s="230" t="str">
        <f>+'4 MAPA CALOR INHERENTE'!D53</f>
        <v>Baja</v>
      </c>
      <c r="G51" s="230" t="str">
        <f>+'4 MAPA CALOR INHERENTE'!E53</f>
        <v>Moderado</v>
      </c>
      <c r="H51" s="177" t="str">
        <f>+'4 MAPA CALOR INHERENTE'!F53</f>
        <v>Moderado</v>
      </c>
      <c r="I51" s="229">
        <f>+'6 MAPA CALOR RESIDUAL'!D52</f>
        <v>5.183999999999999E-2</v>
      </c>
      <c r="J51" s="178">
        <f>+'6 MAPA CALOR RESIDUAL'!E52</f>
        <v>0.29249999999999998</v>
      </c>
      <c r="K51" s="230" t="str">
        <f>+'6 MAPA CALOR RESIDUAL'!F52</f>
        <v>Muy Baja</v>
      </c>
      <c r="L51" s="230" t="str">
        <f>+'6 MAPA CALOR RESIDUAL'!G52</f>
        <v>Menor</v>
      </c>
      <c r="M51" s="177" t="str">
        <f>+'6 MAPA CALOR RESIDUAL'!H52</f>
        <v>Bajo</v>
      </c>
      <c r="N51" s="177" t="s">
        <v>655</v>
      </c>
      <c r="O51" s="177" t="s">
        <v>656</v>
      </c>
      <c r="P51" s="237" t="s">
        <v>657</v>
      </c>
      <c r="Q51" s="177" t="str">
        <f t="shared" si="0"/>
        <v>Reducir y mitigar: disminuir la probabilidad y/o el impacto del riesgo mediante controles y acciones preventivas o correctivas.</v>
      </c>
      <c r="R51" s="237" t="s">
        <v>928</v>
      </c>
      <c r="S51" s="237" t="s">
        <v>896</v>
      </c>
      <c r="T51" s="238" t="s">
        <v>658</v>
      </c>
      <c r="U51" s="238" t="s">
        <v>659</v>
      </c>
      <c r="V51" s="237" t="s">
        <v>929</v>
      </c>
      <c r="W51" s="237"/>
      <c r="X51" s="237"/>
      <c r="Y51" s="237" t="s">
        <v>930</v>
      </c>
      <c r="Z51" s="237"/>
      <c r="AA51" s="237"/>
      <c r="AB51" s="237" t="s">
        <v>661</v>
      </c>
      <c r="AC51" s="237"/>
      <c r="AD51" s="237"/>
      <c r="AE51" s="237" t="s">
        <v>662</v>
      </c>
    </row>
    <row r="52" spans="1:31" ht="188.65" customHeight="1" x14ac:dyDescent="0.25">
      <c r="A52" s="176" t="s">
        <v>368</v>
      </c>
      <c r="B52" s="177" t="s">
        <v>373</v>
      </c>
      <c r="C52" s="236">
        <f>+'3 PROBABIL E IMPACTO INHERENTE'!F53</f>
        <v>0.6</v>
      </c>
      <c r="D52" s="280" t="s">
        <v>369</v>
      </c>
      <c r="E52" s="236">
        <f>+'3 PROBABIL E IMPACTO INHERENTE'!N53</f>
        <v>0.4</v>
      </c>
      <c r="F52" s="230" t="str">
        <f>+'4 MAPA CALOR INHERENTE'!D54</f>
        <v>Media</v>
      </c>
      <c r="G52" s="230" t="str">
        <f>+'4 MAPA CALOR INHERENTE'!E54</f>
        <v>Menor</v>
      </c>
      <c r="H52" s="177" t="str">
        <f>+'4 MAPA CALOR INHERENTE'!F54</f>
        <v>Moderado</v>
      </c>
      <c r="I52" s="229">
        <f>+'6 MAPA CALOR RESIDUAL'!D53</f>
        <v>7.7759999999999996E-2</v>
      </c>
      <c r="J52" s="178">
        <f>+'6 MAPA CALOR RESIDUAL'!E53</f>
        <v>0.22500000000000003</v>
      </c>
      <c r="K52" s="230" t="str">
        <f>+'6 MAPA CALOR RESIDUAL'!F53</f>
        <v>Muy Baja</v>
      </c>
      <c r="L52" s="230" t="str">
        <f>+'6 MAPA CALOR RESIDUAL'!G53</f>
        <v>Menor</v>
      </c>
      <c r="M52" s="177" t="str">
        <f>+'6 MAPA CALOR RESIDUAL'!H53</f>
        <v>Bajo</v>
      </c>
      <c r="N52" s="177" t="s">
        <v>655</v>
      </c>
      <c r="O52" s="177" t="s">
        <v>656</v>
      </c>
      <c r="P52" s="237" t="s">
        <v>657</v>
      </c>
      <c r="Q52" s="177" t="str">
        <f t="shared" si="0"/>
        <v>Reducir y mitigar: disminuir la probabilidad y/o el impacto del riesgo mediante controles y acciones preventivas o correctivas.</v>
      </c>
      <c r="R52" s="237" t="s">
        <v>1147</v>
      </c>
      <c r="S52" s="237" t="s">
        <v>1146</v>
      </c>
      <c r="T52" s="238" t="s">
        <v>658</v>
      </c>
      <c r="U52" s="238" t="s">
        <v>659</v>
      </c>
      <c r="V52" s="237" t="s">
        <v>1148</v>
      </c>
      <c r="W52" s="237"/>
      <c r="X52" s="237"/>
      <c r="Y52" s="237" t="s">
        <v>1149</v>
      </c>
      <c r="Z52" s="237"/>
      <c r="AA52" s="237"/>
      <c r="AB52" s="237"/>
      <c r="AC52" s="237"/>
      <c r="AD52" s="237"/>
      <c r="AE52" s="237" t="s">
        <v>662</v>
      </c>
    </row>
    <row r="53" spans="1:31" ht="135.6" customHeight="1" x14ac:dyDescent="0.25">
      <c r="A53" s="176" t="s">
        <v>375</v>
      </c>
      <c r="B53" s="177" t="s">
        <v>1150</v>
      </c>
      <c r="C53" s="236">
        <f>+'3 PROBABIL E IMPACTO INHERENTE'!F54</f>
        <v>0.6</v>
      </c>
      <c r="D53" s="280" t="s">
        <v>369</v>
      </c>
      <c r="E53" s="236">
        <f>+'3 PROBABIL E IMPACTO INHERENTE'!N54</f>
        <v>0.4</v>
      </c>
      <c r="F53" s="230" t="str">
        <f>+'4 MAPA CALOR INHERENTE'!D55</f>
        <v>Media</v>
      </c>
      <c r="G53" s="230" t="str">
        <f>+'4 MAPA CALOR INHERENTE'!E55</f>
        <v>Menor</v>
      </c>
      <c r="H53" s="177" t="str">
        <f>+'4 MAPA CALOR INHERENTE'!F55</f>
        <v>Moderado</v>
      </c>
      <c r="I53" s="229">
        <f>+'6 MAPA CALOR RESIDUAL'!D54</f>
        <v>7.7759999999999996E-2</v>
      </c>
      <c r="J53" s="178">
        <f>+'6 MAPA CALOR RESIDUAL'!E54</f>
        <v>0.22500000000000003</v>
      </c>
      <c r="K53" s="230" t="str">
        <f>+'6 MAPA CALOR RESIDUAL'!F54</f>
        <v>Muy Baja</v>
      </c>
      <c r="L53" s="230" t="str">
        <f>+'6 MAPA CALOR RESIDUAL'!G54</f>
        <v>Menor</v>
      </c>
      <c r="M53" s="177" t="str">
        <f>+'6 MAPA CALOR RESIDUAL'!H54</f>
        <v>Bajo</v>
      </c>
      <c r="N53" s="177" t="s">
        <v>655</v>
      </c>
      <c r="O53" s="177" t="s">
        <v>656</v>
      </c>
      <c r="P53" s="237" t="s">
        <v>657</v>
      </c>
      <c r="Q53" s="177" t="str">
        <f t="shared" si="0"/>
        <v>Reducir y mitigar: disminuir la probabilidad y/o el impacto del riesgo mediante controles y acciones preventivas o correctivas.</v>
      </c>
      <c r="R53" s="237" t="s">
        <v>1156</v>
      </c>
      <c r="S53" s="237" t="s">
        <v>1146</v>
      </c>
      <c r="T53" s="238" t="s">
        <v>658</v>
      </c>
      <c r="U53" s="238" t="s">
        <v>659</v>
      </c>
      <c r="V53" s="237" t="s">
        <v>1157</v>
      </c>
      <c r="W53" s="237"/>
      <c r="X53" s="237"/>
      <c r="Y53" s="237" t="s">
        <v>1198</v>
      </c>
      <c r="Z53" s="237"/>
      <c r="AA53" s="237"/>
      <c r="AB53" s="237" t="s">
        <v>661</v>
      </c>
      <c r="AC53" s="237"/>
      <c r="AD53" s="237"/>
      <c r="AE53" s="237" t="s">
        <v>662</v>
      </c>
    </row>
    <row r="54" spans="1:31" ht="165.75" x14ac:dyDescent="0.25">
      <c r="A54" s="176" t="s">
        <v>380</v>
      </c>
      <c r="B54" s="177" t="s">
        <v>384</v>
      </c>
      <c r="C54" s="236">
        <f>+'3 PROBABIL E IMPACTO INHERENTE'!F55</f>
        <v>0.6</v>
      </c>
      <c r="D54" s="280" t="s">
        <v>369</v>
      </c>
      <c r="E54" s="236">
        <f>+'3 PROBABIL E IMPACTO INHERENTE'!N55</f>
        <v>0.4</v>
      </c>
      <c r="F54" s="230" t="str">
        <f>+'4 MAPA CALOR INHERENTE'!D56</f>
        <v>Media</v>
      </c>
      <c r="G54" s="230" t="str">
        <f>+'4 MAPA CALOR INHERENTE'!E56</f>
        <v>Menor</v>
      </c>
      <c r="H54" s="177" t="str">
        <f>+'4 MAPA CALOR INHERENTE'!F56</f>
        <v>Moderado</v>
      </c>
      <c r="I54" s="229">
        <f>+'6 MAPA CALOR RESIDUAL'!D55</f>
        <v>7.7759999999999996E-2</v>
      </c>
      <c r="J54" s="178">
        <f>+'6 MAPA CALOR RESIDUAL'!E55</f>
        <v>0.22500000000000003</v>
      </c>
      <c r="K54" s="230" t="str">
        <f>+'6 MAPA CALOR RESIDUAL'!F55</f>
        <v>Muy Baja</v>
      </c>
      <c r="L54" s="230" t="str">
        <f>+'6 MAPA CALOR RESIDUAL'!G55</f>
        <v>Menor</v>
      </c>
      <c r="M54" s="177" t="str">
        <f>+'6 MAPA CALOR RESIDUAL'!H55</f>
        <v>Bajo</v>
      </c>
      <c r="N54" s="177" t="s">
        <v>655</v>
      </c>
      <c r="O54" s="177" t="s">
        <v>656</v>
      </c>
      <c r="P54" s="237" t="s">
        <v>657</v>
      </c>
      <c r="Q54" s="177" t="str">
        <f t="shared" si="0"/>
        <v>Reducir y mitigar: disminuir la probabilidad y/o el impacto del riesgo mediante controles y acciones preventivas o correctivas.</v>
      </c>
      <c r="R54" s="237" t="s">
        <v>1164</v>
      </c>
      <c r="S54" s="237" t="s">
        <v>1146</v>
      </c>
      <c r="T54" s="238" t="s">
        <v>658</v>
      </c>
      <c r="U54" s="238" t="s">
        <v>659</v>
      </c>
      <c r="V54" s="237" t="s">
        <v>1163</v>
      </c>
      <c r="W54" s="237"/>
      <c r="X54" s="237"/>
      <c r="Y54" s="237" t="s">
        <v>1165</v>
      </c>
      <c r="Z54" s="237"/>
      <c r="AA54" s="237"/>
      <c r="AB54" s="237" t="s">
        <v>661</v>
      </c>
      <c r="AC54" s="237"/>
      <c r="AD54" s="237"/>
      <c r="AE54" s="237" t="s">
        <v>662</v>
      </c>
    </row>
    <row r="55" spans="1:31" ht="14.65" customHeight="1" x14ac:dyDescent="0.25"/>
    <row r="56" spans="1:31" ht="14.65" customHeight="1" x14ac:dyDescent="0.25"/>
    <row r="57" spans="1:31" ht="14.65" customHeight="1" x14ac:dyDescent="0.25"/>
    <row r="58" spans="1:31" ht="14.65" customHeight="1" x14ac:dyDescent="0.25"/>
    <row r="59" spans="1:31" ht="14.65" customHeight="1" x14ac:dyDescent="0.25"/>
    <row r="60" spans="1:31" ht="14.65" customHeight="1" x14ac:dyDescent="0.25"/>
    <row r="61" spans="1:31" ht="14.65" customHeight="1" x14ac:dyDescent="0.25"/>
    <row r="62" spans="1:31" ht="14.65" customHeight="1" x14ac:dyDescent="0.25"/>
    <row r="63" spans="1:31" ht="14.65" customHeight="1" x14ac:dyDescent="0.25"/>
    <row r="64" spans="1:31" ht="14.65" customHeight="1" x14ac:dyDescent="0.25"/>
    <row r="65" ht="14.65" customHeight="1" x14ac:dyDescent="0.25"/>
    <row r="66" ht="14.65" customHeight="1" x14ac:dyDescent="0.25"/>
    <row r="67" ht="14.65" customHeight="1" x14ac:dyDescent="0.25"/>
    <row r="68" ht="14.65" customHeight="1" x14ac:dyDescent="0.25"/>
    <row r="69" ht="14.65" customHeight="1" x14ac:dyDescent="0.25"/>
    <row r="70" ht="14.65" customHeight="1" x14ac:dyDescent="0.25"/>
    <row r="71" ht="14.65" customHeight="1" x14ac:dyDescent="0.25"/>
    <row r="72" ht="14.65" customHeight="1" x14ac:dyDescent="0.25"/>
    <row r="73" ht="14.65" customHeight="1" x14ac:dyDescent="0.25"/>
    <row r="74" ht="14.65" customHeight="1" x14ac:dyDescent="0.25"/>
    <row r="75" ht="14.65" customHeight="1" x14ac:dyDescent="0.25"/>
    <row r="76" ht="14.65" customHeight="1" x14ac:dyDescent="0.25"/>
    <row r="77" ht="14.65" customHeight="1" x14ac:dyDescent="0.25"/>
    <row r="78" ht="14.65" customHeight="1" x14ac:dyDescent="0.25"/>
    <row r="79" ht="14.65" customHeight="1" x14ac:dyDescent="0.25"/>
    <row r="80" ht="14.65" customHeight="1" x14ac:dyDescent="0.25"/>
    <row r="81" ht="14.65" customHeight="1" x14ac:dyDescent="0.25"/>
    <row r="82" ht="14.65" customHeight="1" x14ac:dyDescent="0.25"/>
    <row r="83" ht="14.65" customHeight="1" x14ac:dyDescent="0.25"/>
    <row r="84" ht="14.65" customHeight="1" x14ac:dyDescent="0.25"/>
    <row r="85" ht="14.65" customHeight="1" x14ac:dyDescent="0.25"/>
  </sheetData>
  <autoFilter ref="A9:AE54" xr:uid="{00000000-0009-0000-0000-000008000000}"/>
  <mergeCells count="18">
    <mergeCell ref="A8:E8"/>
    <mergeCell ref="AH10:AH14"/>
    <mergeCell ref="R8:U8"/>
    <mergeCell ref="F8:H8"/>
    <mergeCell ref="V8:X8"/>
    <mergeCell ref="K8:M8"/>
    <mergeCell ref="AB8:AD8"/>
    <mergeCell ref="Y8:AA8"/>
    <mergeCell ref="A4:AO4"/>
    <mergeCell ref="AL1:AO1"/>
    <mergeCell ref="AL2:AO2"/>
    <mergeCell ref="AL3:AO3"/>
    <mergeCell ref="B6:AD6"/>
    <mergeCell ref="A1:B3"/>
    <mergeCell ref="AF5:AO5"/>
    <mergeCell ref="AF6:AO6"/>
    <mergeCell ref="C1:AK3"/>
    <mergeCell ref="B5:AD5"/>
  </mergeCells>
  <conditionalFormatting sqref="F10:F54">
    <cfRule type="cellIs" dxfId="36" priority="24" operator="equal">
      <formula>$AJ$10</formula>
    </cfRule>
    <cfRule type="cellIs" dxfId="35" priority="23" operator="equal">
      <formula>$AJ$11</formula>
    </cfRule>
    <cfRule type="cellIs" dxfId="34" priority="22" operator="equal">
      <formula>$AJ$12</formula>
    </cfRule>
    <cfRule type="cellIs" dxfId="33" priority="21" operator="equal">
      <formula>$AJ$13</formula>
    </cfRule>
    <cfRule type="cellIs" dxfId="32" priority="20" operator="equal">
      <formula>$AJ$14</formula>
    </cfRule>
  </conditionalFormatting>
  <conditionalFormatting sqref="G10:G54">
    <cfRule type="cellIs" dxfId="31" priority="17" operator="equal">
      <formula>$AM$9</formula>
    </cfRule>
    <cfRule type="cellIs" dxfId="30" priority="15" operator="equal">
      <formula>$AK$9</formula>
    </cfRule>
    <cfRule type="cellIs" dxfId="29" priority="16" operator="equal">
      <formula>$AL$9</formula>
    </cfRule>
    <cfRule type="cellIs" dxfId="28" priority="19" operator="equal">
      <formula>$AO$9</formula>
    </cfRule>
    <cfRule type="cellIs" dxfId="27" priority="18" operator="equal">
      <formula>$AN$9</formula>
    </cfRule>
  </conditionalFormatting>
  <conditionalFormatting sqref="H10:H54">
    <cfRule type="cellIs" dxfId="26" priority="28" operator="equal">
      <formula>$AK$20</formula>
    </cfRule>
    <cfRule type="cellIs" dxfId="25" priority="27" operator="equal">
      <formula>$AK$19</formula>
    </cfRule>
    <cfRule type="cellIs" dxfId="24" priority="26" operator="equal">
      <formula>$AK$18</formula>
    </cfRule>
    <cfRule type="cellIs" dxfId="23" priority="25" operator="equal">
      <formula>$AK$17</formula>
    </cfRule>
  </conditionalFormatting>
  <conditionalFormatting sqref="J10:K29">
    <cfRule type="cellIs" dxfId="22" priority="60" operator="equal">
      <formula>$AJ$12</formula>
    </cfRule>
    <cfRule type="cellIs" dxfId="21" priority="61" operator="equal">
      <formula>$AJ$11</formula>
    </cfRule>
    <cfRule type="cellIs" dxfId="20" priority="62" operator="equal">
      <formula>$AJ$10</formula>
    </cfRule>
    <cfRule type="cellIs" dxfId="19" priority="58" operator="equal">
      <formula>$AJ$14</formula>
    </cfRule>
    <cfRule type="cellIs" dxfId="18" priority="59" operator="equal">
      <formula>$AJ$13</formula>
    </cfRule>
  </conditionalFormatting>
  <conditionalFormatting sqref="K30:K54">
    <cfRule type="cellIs" dxfId="17" priority="2" operator="equal">
      <formula>$AJ$13</formula>
    </cfRule>
    <cfRule type="cellIs" dxfId="16" priority="3" operator="equal">
      <formula>$AJ$12</formula>
    </cfRule>
    <cfRule type="cellIs" dxfId="15" priority="5" operator="equal">
      <formula>$AJ$10</formula>
    </cfRule>
    <cfRule type="cellIs" dxfId="14" priority="4" operator="equal">
      <formula>$AJ$11</formula>
    </cfRule>
    <cfRule type="cellIs" dxfId="13" priority="1" operator="equal">
      <formula>$AJ$14</formula>
    </cfRule>
  </conditionalFormatting>
  <conditionalFormatting sqref="L10:L54">
    <cfRule type="cellIs" dxfId="12" priority="10" operator="equal">
      <formula>$AO$9</formula>
    </cfRule>
    <cfRule type="cellIs" dxfId="11" priority="9" operator="equal">
      <formula>$AN$9</formula>
    </cfRule>
    <cfRule type="cellIs" dxfId="10" priority="8" operator="equal">
      <formula>$AM$9</formula>
    </cfRule>
    <cfRule type="cellIs" dxfId="9" priority="7" operator="equal">
      <formula>$AL$9</formula>
    </cfRule>
    <cfRule type="cellIs" dxfId="8" priority="6" operator="equal">
      <formula>$AK$9</formula>
    </cfRule>
  </conditionalFormatting>
  <conditionalFormatting sqref="M10:M54">
    <cfRule type="cellIs" dxfId="7" priority="14" operator="equal">
      <formula>$AK$20</formula>
    </cfRule>
    <cfRule type="cellIs" dxfId="6" priority="13" operator="equal">
      <formula>$AK$19</formula>
    </cfRule>
    <cfRule type="cellIs" dxfId="5" priority="12" operator="equal">
      <formula>$AK$18</formula>
    </cfRule>
    <cfRule type="cellIs" dxfId="4" priority="11" operator="equal">
      <formula>$AK$17</formula>
    </cfRule>
  </conditionalFormatting>
  <dataValidations count="3">
    <dataValidation type="list" allowBlank="1" sqref="AE10:AE54" xr:uid="{00000000-0002-0000-0800-000000000000}">
      <formula1>"En ejecución,Cerrado,Vencido"</formula1>
    </dataValidation>
    <dataValidation type="list" allowBlank="1" sqref="N10:N54" xr:uid="{00000000-0002-0000-0800-000001000000}">
      <formula1>"Si,No"</formula1>
    </dataValidation>
    <dataValidation type="list" allowBlank="1" sqref="P10:P54" xr:uid="{00000000-0002-0000-0800-000002000000}">
      <formula1>"reducir_mitigar,reducir_transferir,evitar"</formula1>
    </dataValidation>
  </dataValidations>
  <printOptions horizontalCentered="1" verticalCentered="1"/>
  <pageMargins left="0.31527777777777799" right="0.27569444444444402" top="0.23611111111111099" bottom="0.15763888888888899" header="0.511811023622047" footer="0"/>
  <pageSetup paperSize="5" scale="65" orientation="landscape" horizontalDpi="300" verticalDpi="300"/>
  <headerFooter>
    <oddFooter>&amp;LMatriz de propiedad y autoría de: Olga Yaneth Aragón Sánchez</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5"/>
  <sheetViews>
    <sheetView showGridLines="0" zoomScale="85" zoomScaleNormal="85" workbookViewId="0">
      <selection activeCell="D4" sqref="D4"/>
    </sheetView>
  </sheetViews>
  <sheetFormatPr baseColWidth="10" defaultColWidth="0" defaultRowHeight="15" customHeight="1" zeroHeight="1" x14ac:dyDescent="0.25"/>
  <cols>
    <col min="1" max="1" width="26.42578125" customWidth="1"/>
    <col min="2" max="2" width="29.42578125" customWidth="1"/>
    <col min="3" max="3" width="13.7109375" customWidth="1"/>
    <col min="4" max="4" width="27.42578125" customWidth="1"/>
    <col min="5" max="5" width="10.7109375" customWidth="1"/>
    <col min="6" max="6" width="14.42578125" hidden="1" customWidth="1"/>
    <col min="7" max="10" width="10.7109375" customWidth="1"/>
    <col min="11" max="11" width="15.7109375" customWidth="1"/>
    <col min="12" max="12" width="10.7109375" customWidth="1"/>
    <col min="13" max="21" width="10.7109375" hidden="1" customWidth="1"/>
    <col min="22" max="16384" width="10.7109375" hidden="1"/>
  </cols>
  <sheetData>
    <row r="1" spans="1:23" ht="15" customHeight="1" x14ac:dyDescent="0.25"/>
    <row r="2" spans="1:23" ht="67.5" customHeight="1" x14ac:dyDescent="0.25">
      <c r="A2" s="49" t="s">
        <v>91</v>
      </c>
      <c r="B2" s="49"/>
      <c r="C2" s="49"/>
      <c r="D2" s="588" t="s">
        <v>1172</v>
      </c>
      <c r="E2" s="589"/>
      <c r="F2" s="589"/>
      <c r="G2" s="589"/>
      <c r="H2" s="589"/>
      <c r="I2" s="589"/>
      <c r="J2" s="589"/>
      <c r="K2" s="589"/>
      <c r="L2" s="310"/>
      <c r="M2" s="295"/>
      <c r="N2" s="301"/>
      <c r="O2" s="301"/>
      <c r="P2" s="301"/>
      <c r="Q2" s="301"/>
      <c r="R2" s="301"/>
      <c r="S2" s="301"/>
      <c r="T2" s="301"/>
      <c r="U2" s="301"/>
      <c r="V2" s="301"/>
      <c r="W2" s="301"/>
    </row>
    <row r="3" spans="1:23" ht="15" customHeight="1" x14ac:dyDescent="0.25">
      <c r="A3" s="303"/>
      <c r="B3" s="303"/>
      <c r="C3" s="303"/>
      <c r="D3" s="303"/>
      <c r="E3" s="303"/>
      <c r="F3" s="303"/>
      <c r="G3" s="303"/>
      <c r="H3" s="303"/>
      <c r="I3" s="303"/>
      <c r="J3" s="303"/>
      <c r="K3" s="296"/>
      <c r="L3" s="302"/>
      <c r="M3" s="319"/>
      <c r="N3" s="318"/>
      <c r="O3" s="318"/>
      <c r="P3" s="318"/>
      <c r="Q3" s="318"/>
      <c r="R3" s="318"/>
      <c r="S3" s="318"/>
      <c r="T3" s="318"/>
      <c r="U3" s="303"/>
      <c r="V3" s="303"/>
      <c r="W3" s="303"/>
    </row>
    <row r="4" spans="1:23" ht="15" customHeight="1" x14ac:dyDescent="0.25"/>
    <row r="5" spans="1:23" s="48" customFormat="1" ht="67.5" customHeight="1" x14ac:dyDescent="0.2">
      <c r="A5" s="276" t="s">
        <v>92</v>
      </c>
      <c r="B5" s="541" t="s">
        <v>1171</v>
      </c>
      <c r="C5" s="542"/>
      <c r="D5" s="542"/>
      <c r="E5" s="542"/>
      <c r="F5" s="542"/>
      <c r="G5" s="542"/>
      <c r="H5" s="543"/>
      <c r="I5" s="308" t="s">
        <v>93</v>
      </c>
      <c r="J5" s="308" t="s">
        <v>94</v>
      </c>
      <c r="K5" s="291" t="s">
        <v>16</v>
      </c>
      <c r="L5" s="313"/>
      <c r="M5" s="320" t="s">
        <v>93</v>
      </c>
      <c r="N5" s="544" t="s">
        <v>94</v>
      </c>
      <c r="O5" s="544"/>
      <c r="P5" s="544"/>
      <c r="Q5" s="544"/>
      <c r="R5" s="544"/>
      <c r="S5" s="544"/>
      <c r="T5" s="544"/>
      <c r="U5" s="291" t="s">
        <v>16</v>
      </c>
      <c r="V5" s="583"/>
      <c r="W5" s="584"/>
    </row>
    <row r="6" spans="1:23" s="48" customFormat="1" ht="47.25" customHeight="1" x14ac:dyDescent="0.2">
      <c r="A6" s="276" t="s">
        <v>95</v>
      </c>
      <c r="B6" s="585" t="s">
        <v>96</v>
      </c>
      <c r="C6" s="586"/>
      <c r="D6" s="586"/>
      <c r="E6" s="586"/>
      <c r="F6" s="586"/>
      <c r="G6" s="586"/>
      <c r="H6" s="587"/>
      <c r="I6" s="309" t="s">
        <v>904</v>
      </c>
      <c r="J6" s="309" t="s">
        <v>905</v>
      </c>
      <c r="K6" s="314" t="s">
        <v>906</v>
      </c>
      <c r="L6" s="313"/>
      <c r="M6" s="321" t="s">
        <v>904</v>
      </c>
      <c r="N6" s="544" t="s">
        <v>905</v>
      </c>
      <c r="O6" s="544"/>
      <c r="P6" s="544"/>
      <c r="Q6" s="544"/>
      <c r="R6" s="544"/>
      <c r="S6" s="544"/>
      <c r="T6" s="544"/>
      <c r="U6" s="305" t="s">
        <v>906</v>
      </c>
      <c r="V6" s="583"/>
      <c r="W6" s="584"/>
    </row>
    <row r="7" spans="1:23" s="48" customFormat="1" ht="8.25" customHeight="1" x14ac:dyDescent="0.2">
      <c r="A7" s="293"/>
      <c r="B7" s="293"/>
      <c r="C7" s="293"/>
      <c r="D7" s="292"/>
      <c r="F7" s="316"/>
    </row>
    <row r="8" spans="1:23" s="47" customFormat="1" ht="14.25" customHeight="1" x14ac:dyDescent="0.25">
      <c r="A8" s="108"/>
      <c r="B8" s="446"/>
      <c r="C8" s="447"/>
      <c r="D8" s="447"/>
      <c r="E8" s="63"/>
      <c r="F8" s="317"/>
    </row>
    <row r="9" spans="1:23" ht="15.75" customHeight="1" thickBot="1" x14ac:dyDescent="0.3">
      <c r="A9" s="108"/>
      <c r="B9" s="446"/>
      <c r="C9" s="447"/>
      <c r="D9" s="447"/>
    </row>
    <row r="10" spans="1:23" ht="15.75" customHeight="1" thickBot="1" x14ac:dyDescent="0.3">
      <c r="A10" s="591" t="s">
        <v>686</v>
      </c>
      <c r="B10" s="428"/>
      <c r="C10" s="428"/>
      <c r="D10" s="428"/>
      <c r="E10" s="428"/>
      <c r="F10" s="428"/>
      <c r="G10" s="428"/>
      <c r="H10" s="428"/>
      <c r="I10" s="428"/>
      <c r="J10" s="428"/>
      <c r="K10" s="527"/>
    </row>
    <row r="11" spans="1:23" ht="6" customHeight="1" thickBot="1" x14ac:dyDescent="0.3">
      <c r="A11" s="592"/>
      <c r="B11" s="526"/>
      <c r="C11" s="526"/>
      <c r="D11" s="526"/>
      <c r="E11" s="526"/>
      <c r="F11" s="526"/>
      <c r="G11" s="526"/>
      <c r="H11" s="526"/>
      <c r="I11" s="526"/>
      <c r="J11" s="526"/>
      <c r="K11" s="527"/>
    </row>
    <row r="12" spans="1:23" ht="34.5" customHeight="1" x14ac:dyDescent="0.25">
      <c r="A12" s="596" t="s">
        <v>687</v>
      </c>
      <c r="B12" s="539"/>
      <c r="C12" s="539"/>
      <c r="D12" s="539"/>
      <c r="E12" s="539"/>
      <c r="F12" s="539"/>
      <c r="G12" s="539"/>
      <c r="H12" s="539"/>
      <c r="I12" s="539"/>
      <c r="J12" s="539"/>
      <c r="K12" s="540"/>
    </row>
    <row r="13" spans="1:23" ht="18.75" customHeight="1" x14ac:dyDescent="0.25">
      <c r="A13" s="595" t="s">
        <v>688</v>
      </c>
      <c r="B13" s="447"/>
      <c r="C13" s="447"/>
      <c r="D13" s="447"/>
      <c r="E13" s="447"/>
      <c r="F13" s="447"/>
      <c r="G13" s="447"/>
      <c r="H13" s="447"/>
      <c r="I13" s="447"/>
      <c r="J13" s="447"/>
      <c r="K13" s="371"/>
    </row>
    <row r="14" spans="1:23" ht="34.5" customHeight="1" x14ac:dyDescent="0.25">
      <c r="A14" s="594" t="s">
        <v>689</v>
      </c>
      <c r="B14" s="447"/>
      <c r="C14" s="447"/>
      <c r="D14" s="447"/>
      <c r="E14" s="447"/>
      <c r="F14" s="447"/>
      <c r="G14" s="447"/>
      <c r="H14" s="447"/>
      <c r="I14" s="447"/>
      <c r="J14" s="447"/>
      <c r="K14" s="371"/>
    </row>
    <row r="15" spans="1:23" ht="50.25" customHeight="1" x14ac:dyDescent="0.25">
      <c r="A15" s="593" t="s">
        <v>690</v>
      </c>
      <c r="B15" s="428"/>
      <c r="C15" s="428"/>
      <c r="D15" s="428"/>
      <c r="E15" s="428"/>
      <c r="F15" s="428"/>
      <c r="G15" s="428"/>
      <c r="H15" s="428"/>
      <c r="I15" s="428"/>
      <c r="J15" s="428"/>
      <c r="K15" s="429"/>
    </row>
    <row r="16" spans="1:23" ht="15" customHeight="1" x14ac:dyDescent="0.25">
      <c r="A16" s="241"/>
      <c r="B16" s="241"/>
      <c r="C16" s="241"/>
      <c r="D16" s="241"/>
      <c r="E16" s="241"/>
      <c r="F16" s="241"/>
      <c r="G16" s="241"/>
      <c r="H16" s="241"/>
      <c r="I16" s="241"/>
      <c r="J16" s="241"/>
      <c r="K16" s="241"/>
    </row>
    <row r="17" spans="1:7" s="242" customFormat="1" ht="38.25" customHeight="1" x14ac:dyDescent="0.25">
      <c r="A17" s="243"/>
      <c r="B17" s="590" t="s">
        <v>691</v>
      </c>
      <c r="C17" s="363"/>
      <c r="D17" s="590" t="s">
        <v>692</v>
      </c>
      <c r="E17" s="363"/>
      <c r="G17" s="279" t="s">
        <v>563</v>
      </c>
    </row>
    <row r="18" spans="1:7" ht="15" customHeight="1" x14ac:dyDescent="0.25">
      <c r="A18" s="244" t="s">
        <v>693</v>
      </c>
      <c r="B18" s="245">
        <f>+COUNTIF('8 MAPA RIESGOS'!$H$10:$H$54,G18)</f>
        <v>0</v>
      </c>
      <c r="C18" s="246">
        <f>+B18/$B$22</f>
        <v>0</v>
      </c>
      <c r="D18" s="245">
        <f>+COUNTIF('8 MAPA RIESGOS'!$M$10:$M$54,G18)</f>
        <v>0</v>
      </c>
      <c r="E18" s="246">
        <f>+D18/$D$22</f>
        <v>0</v>
      </c>
      <c r="G18" s="197" t="s">
        <v>561</v>
      </c>
    </row>
    <row r="19" spans="1:7" ht="15" customHeight="1" x14ac:dyDescent="0.25">
      <c r="A19" s="244" t="s">
        <v>694</v>
      </c>
      <c r="B19" s="245">
        <f>+COUNTIF('8 MAPA RIESGOS'!$H$10:$H$54,G19)</f>
        <v>1</v>
      </c>
      <c r="C19" s="246">
        <f>+B19/$B$22</f>
        <v>2.2222222222222223E-2</v>
      </c>
      <c r="D19" s="245">
        <f>+COUNTIF('8 MAPA RIESGOS'!$M$10:$M$54,G19)</f>
        <v>0</v>
      </c>
      <c r="E19" s="246">
        <f>+D19/$D$22</f>
        <v>0</v>
      </c>
      <c r="G19" s="180" t="s">
        <v>560</v>
      </c>
    </row>
    <row r="20" spans="1:7" ht="15" customHeight="1" x14ac:dyDescent="0.25">
      <c r="A20" s="244" t="s">
        <v>695</v>
      </c>
      <c r="B20" s="245">
        <f>+COUNTIF('8 MAPA RIESGOS'!$H$10:$H$54,G20)</f>
        <v>41</v>
      </c>
      <c r="C20" s="246">
        <f>+B20/$B$22</f>
        <v>0.91111111111111109</v>
      </c>
      <c r="D20" s="245">
        <f>+COUNTIF('8 MAPA RIESGOS'!$M$10:$M$54,G20)</f>
        <v>0</v>
      </c>
      <c r="E20" s="246">
        <f>+D20/$D$22</f>
        <v>0</v>
      </c>
      <c r="G20" s="184" t="s">
        <v>545</v>
      </c>
    </row>
    <row r="21" spans="1:7" ht="15" customHeight="1" x14ac:dyDescent="0.25">
      <c r="A21" s="244" t="s">
        <v>696</v>
      </c>
      <c r="B21" s="245">
        <f>+COUNTIF('8 MAPA RIESGOS'!$H$10:$H$54,G21)</f>
        <v>3</v>
      </c>
      <c r="C21" s="246">
        <f>+B21/$B$22</f>
        <v>6.6666666666666666E-2</v>
      </c>
      <c r="D21" s="245">
        <f>+COUNTIF('8 MAPA RIESGOS'!$M$10:$M$54,G21)</f>
        <v>45</v>
      </c>
      <c r="E21" s="246">
        <f>+D21/$D$22</f>
        <v>1</v>
      </c>
      <c r="G21" s="188" t="s">
        <v>562</v>
      </c>
    </row>
    <row r="22" spans="1:7" ht="15" customHeight="1" x14ac:dyDescent="0.25">
      <c r="A22" s="244" t="s">
        <v>697</v>
      </c>
      <c r="B22" s="245">
        <f>+SUM(B18:B21)</f>
        <v>45</v>
      </c>
      <c r="C22" s="246">
        <f>+B22/$B$22</f>
        <v>1</v>
      </c>
      <c r="D22" s="245">
        <f>+SUM(D18:D21)</f>
        <v>45</v>
      </c>
      <c r="E22" s="246">
        <f>+D22/$D$22</f>
        <v>1</v>
      </c>
    </row>
    <row r="24" spans="1:7" s="247" customFormat="1" ht="15" customHeight="1" x14ac:dyDescent="0.25">
      <c r="B24" s="248" t="s">
        <v>691</v>
      </c>
      <c r="D24" s="248" t="s">
        <v>692</v>
      </c>
    </row>
    <row r="25" spans="1:7" s="247" customFormat="1" ht="41.25" customHeight="1" x14ac:dyDescent="0.25">
      <c r="B25" s="249" t="str">
        <f>+IF((B18/B22)&gt;=0.2,G18,+IF(((B18/B22)+(B19/B22))&gt;=0.3,G19,+IF(((B18/B22)+(B19/B22)+(B20/B22))&gt;=0.4,G20,+IF((B18/B22)+(B19/B22)+(B20/B22)+(B21/B22)&gt;=0.5,G21,""))))</f>
        <v>Moderado</v>
      </c>
      <c r="D25" s="249" t="str">
        <f>+IF((D18/D22)&gt;=0.2,G18,+IF(((D18/D22)+(D19/D22))&gt;=0.3,G19,+IF(((D18/D22)+(D19/D22)+(D20/D22))&gt;=0.4,G20,+IF((D18/D22)+(D19/D22)+(D20/D22)+(D21/D22)&gt;=0.5,G21,""))))</f>
        <v>Bajo</v>
      </c>
    </row>
  </sheetData>
  <mergeCells count="17">
    <mergeCell ref="B8:D8"/>
    <mergeCell ref="A15:K15"/>
    <mergeCell ref="A14:K14"/>
    <mergeCell ref="A13:K13"/>
    <mergeCell ref="A12:K12"/>
    <mergeCell ref="B17:C17"/>
    <mergeCell ref="A10:K10"/>
    <mergeCell ref="B9:D9"/>
    <mergeCell ref="D17:E17"/>
    <mergeCell ref="A11:K11"/>
    <mergeCell ref="N6:T6"/>
    <mergeCell ref="V6:W6"/>
    <mergeCell ref="B5:H5"/>
    <mergeCell ref="B6:H6"/>
    <mergeCell ref="D2:K2"/>
    <mergeCell ref="N5:T5"/>
    <mergeCell ref="V5:W5"/>
  </mergeCells>
  <conditionalFormatting sqref="B25:D25">
    <cfRule type="containsText" dxfId="3" priority="2" operator="containsText" text="Bajo">
      <formula>NOT(ISERROR(SEARCH("Bajo",B25)))</formula>
    </cfRule>
    <cfRule type="containsText" dxfId="2" priority="3" operator="containsText" text="Moderado">
      <formula>NOT(ISERROR(SEARCH("Moderado",B25)))</formula>
    </cfRule>
    <cfRule type="containsText" dxfId="1" priority="4" operator="containsText" text="Alto">
      <formula>NOT(ISERROR(SEARCH("Alto",B25)))</formula>
    </cfRule>
    <cfRule type="containsText" dxfId="0" priority="5" operator="containsText" text="Extremo">
      <formula>NOT(ISERROR(SEARCH("Extremo",B25)))</formula>
    </cfRule>
  </conditionalFormatting>
  <pageMargins left="0.7" right="0.7" top="0.75" bottom="0.75" header="0.511811023622047" footer="0.511811023622047"/>
  <pageSetup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3"/>
  <sheetViews>
    <sheetView zoomScaleNormal="100" zoomScalePageLayoutView="110" workbookViewId="0">
      <selection activeCell="F7" sqref="F7"/>
    </sheetView>
  </sheetViews>
  <sheetFormatPr baseColWidth="10" defaultColWidth="11.42578125" defaultRowHeight="15" customHeight="1" x14ac:dyDescent="0.25"/>
  <cols>
    <col min="1" max="1" width="17.42578125" style="250" customWidth="1"/>
    <col min="2" max="2" width="23.42578125" customWidth="1"/>
    <col min="3" max="3" width="12.42578125" customWidth="1"/>
    <col min="4" max="4" width="16.425781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ht="36.75" customHeight="1" x14ac:dyDescent="0.25">
      <c r="A1" s="601"/>
      <c r="B1" s="600">
        <f>+'2 CONTEXTO E IDENTIFICACIÓN'!A1</f>
        <v>0</v>
      </c>
      <c r="C1" s="604"/>
      <c r="D1" s="363"/>
    </row>
    <row r="2" spans="1:4" ht="36.75" customHeight="1" x14ac:dyDescent="0.25">
      <c r="A2" s="494"/>
      <c r="B2" s="394"/>
      <c r="C2" s="105">
        <f>+'2 CONTEXTO E IDENTIFICACIÓN'!A3</f>
        <v>0</v>
      </c>
      <c r="D2" s="251">
        <f>'2 CONTEXTO E IDENTIFICACIÓN'!B3</f>
        <v>0</v>
      </c>
    </row>
    <row r="3" spans="1:4" s="252" customFormat="1" ht="15" customHeight="1" x14ac:dyDescent="0.25">
      <c r="A3" s="253" t="s">
        <v>698</v>
      </c>
      <c r="B3" s="602" t="s">
        <v>699</v>
      </c>
      <c r="C3" s="380"/>
      <c r="D3" s="363"/>
    </row>
    <row r="4" spans="1:4" ht="15" customHeight="1" x14ac:dyDescent="0.25">
      <c r="A4" s="254"/>
      <c r="B4" s="603"/>
      <c r="C4" s="598"/>
      <c r="D4" s="599"/>
    </row>
    <row r="5" spans="1:4" s="255" customFormat="1" ht="15" customHeight="1" x14ac:dyDescent="0.25">
      <c r="A5" s="254"/>
      <c r="B5" s="603"/>
      <c r="C5" s="598"/>
      <c r="D5" s="599"/>
    </row>
    <row r="6" spans="1:4" ht="15" customHeight="1" x14ac:dyDescent="0.25">
      <c r="A6" s="256"/>
      <c r="B6" s="597"/>
      <c r="C6" s="598"/>
      <c r="D6" s="599"/>
    </row>
    <row r="7" spans="1:4" ht="15" customHeight="1" x14ac:dyDescent="0.25">
      <c r="A7" s="256"/>
      <c r="B7" s="597"/>
      <c r="C7" s="598"/>
      <c r="D7" s="599"/>
    </row>
    <row r="8" spans="1:4" ht="15" customHeight="1" x14ac:dyDescent="0.25">
      <c r="A8" s="256"/>
      <c r="B8" s="605"/>
      <c r="C8" s="598"/>
      <c r="D8" s="599"/>
    </row>
    <row r="9" spans="1:4" ht="15" customHeight="1" x14ac:dyDescent="0.25">
      <c r="A9" s="256"/>
      <c r="B9" s="597"/>
      <c r="C9" s="598"/>
      <c r="D9" s="599"/>
    </row>
    <row r="10" spans="1:4" ht="15" customHeight="1" x14ac:dyDescent="0.25">
      <c r="A10" s="257"/>
      <c r="B10" s="258"/>
      <c r="C10" s="258"/>
      <c r="D10" s="258"/>
    </row>
    <row r="11" spans="1:4" ht="15" customHeight="1" x14ac:dyDescent="0.25">
      <c r="A11" s="257"/>
      <c r="B11" s="258"/>
      <c r="C11" s="258"/>
      <c r="D11" s="258"/>
    </row>
    <row r="12" spans="1:4" ht="15" customHeight="1" x14ac:dyDescent="0.25">
      <c r="A12" s="257"/>
      <c r="B12" s="258"/>
      <c r="C12" s="258"/>
      <c r="D12" s="258"/>
    </row>
    <row r="13" spans="1:4" ht="15" customHeight="1" x14ac:dyDescent="0.25">
      <c r="A13" s="257"/>
      <c r="B13" s="258"/>
      <c r="C13" s="258"/>
      <c r="D13" s="258"/>
    </row>
    <row r="14" spans="1:4" ht="15" customHeight="1" x14ac:dyDescent="0.25">
      <c r="A14" s="257"/>
      <c r="B14" s="258"/>
      <c r="C14" s="258"/>
      <c r="D14" s="258"/>
    </row>
    <row r="15" spans="1:4" ht="15" customHeight="1" x14ac:dyDescent="0.25">
      <c r="A15" s="257"/>
      <c r="B15" s="258"/>
      <c r="C15" s="258"/>
      <c r="D15" s="258"/>
    </row>
    <row r="16" spans="1:4" ht="15" customHeight="1" x14ac:dyDescent="0.25">
      <c r="A16" s="257"/>
      <c r="B16" s="258"/>
      <c r="C16" s="258"/>
      <c r="D16" s="258"/>
    </row>
    <row r="17" spans="1:4" ht="15" customHeight="1" x14ac:dyDescent="0.25">
      <c r="A17" s="257"/>
      <c r="B17" s="258"/>
      <c r="C17" s="258"/>
      <c r="D17" s="258"/>
    </row>
    <row r="18" spans="1:4" ht="15" customHeight="1" x14ac:dyDescent="0.25">
      <c r="A18" s="257"/>
      <c r="B18" s="258"/>
      <c r="C18" s="258"/>
      <c r="D18" s="258"/>
    </row>
    <row r="19" spans="1:4" ht="15" customHeight="1" x14ac:dyDescent="0.25">
      <c r="A19" s="257"/>
      <c r="B19" s="258"/>
      <c r="C19" s="258"/>
      <c r="D19" s="258"/>
    </row>
    <row r="20" spans="1:4" ht="15" customHeight="1" x14ac:dyDescent="0.25">
      <c r="A20" s="257"/>
      <c r="B20" s="258"/>
      <c r="C20" s="258"/>
      <c r="D20" s="258"/>
    </row>
    <row r="21" spans="1:4" ht="15" customHeight="1" x14ac:dyDescent="0.25">
      <c r="A21" s="257"/>
      <c r="B21" s="258"/>
      <c r="C21" s="258"/>
      <c r="D21" s="258"/>
    </row>
    <row r="22" spans="1:4" ht="15" customHeight="1" x14ac:dyDescent="0.25">
      <c r="A22" s="257"/>
      <c r="B22" s="258"/>
      <c r="C22" s="258"/>
      <c r="D22" s="258"/>
    </row>
    <row r="23" spans="1:4" ht="15" customHeight="1" x14ac:dyDescent="0.25">
      <c r="A23" s="257"/>
      <c r="B23" s="258"/>
      <c r="C23" s="258"/>
      <c r="D23" s="258"/>
    </row>
  </sheetData>
  <mergeCells count="10">
    <mergeCell ref="B9:D9"/>
    <mergeCell ref="B1:B2"/>
    <mergeCell ref="B7:D7"/>
    <mergeCell ref="B6:D6"/>
    <mergeCell ref="A1:A2"/>
    <mergeCell ref="B3:D3"/>
    <mergeCell ref="B5:D5"/>
    <mergeCell ref="C1:D1"/>
    <mergeCell ref="B8:D8"/>
    <mergeCell ref="B4:D4"/>
  </mergeCells>
  <pageMargins left="0.7" right="0.7" top="0.75" bottom="0.75" header="0.511811023622047" footer="0.511811023622047"/>
  <pageSetup scale="77"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14"/>
  <sheetViews>
    <sheetView zoomScaleNormal="100" workbookViewId="0"/>
  </sheetViews>
  <sheetFormatPr baseColWidth="10" defaultColWidth="8.7109375" defaultRowHeight="15" customHeight="1" x14ac:dyDescent="0.25"/>
  <sheetData>
    <row r="1" spans="1:18" ht="15" customHeight="1" x14ac:dyDescent="0.25">
      <c r="A1" t="s">
        <v>491</v>
      </c>
      <c r="B1" t="s">
        <v>700</v>
      </c>
      <c r="D1" t="s">
        <v>701</v>
      </c>
      <c r="F1" t="s">
        <v>702</v>
      </c>
      <c r="G1" t="s">
        <v>703</v>
      </c>
      <c r="H1" t="s">
        <v>704</v>
      </c>
      <c r="I1" t="s">
        <v>705</v>
      </c>
      <c r="J1" t="s">
        <v>706</v>
      </c>
      <c r="K1" t="s">
        <v>707</v>
      </c>
      <c r="L1" t="s">
        <v>708</v>
      </c>
      <c r="M1" t="s">
        <v>709</v>
      </c>
      <c r="N1" t="s">
        <v>710</v>
      </c>
      <c r="O1" t="s">
        <v>711</v>
      </c>
      <c r="P1" t="s">
        <v>712</v>
      </c>
      <c r="Q1" t="s">
        <v>713</v>
      </c>
      <c r="R1" t="s">
        <v>714</v>
      </c>
    </row>
    <row r="2" spans="1:18" ht="15" customHeight="1" x14ac:dyDescent="0.25">
      <c r="A2" t="s">
        <v>109</v>
      </c>
      <c r="B2" t="s">
        <v>702</v>
      </c>
      <c r="D2" t="s">
        <v>109</v>
      </c>
      <c r="F2" t="s">
        <v>110</v>
      </c>
      <c r="G2" t="s">
        <v>212</v>
      </c>
      <c r="H2" t="s">
        <v>459</v>
      </c>
      <c r="I2" t="s">
        <v>460</v>
      </c>
      <c r="J2" t="s">
        <v>461</v>
      </c>
      <c r="K2" t="s">
        <v>462</v>
      </c>
      <c r="L2" t="s">
        <v>405</v>
      </c>
      <c r="M2" t="s">
        <v>403</v>
      </c>
      <c r="N2" t="s">
        <v>404</v>
      </c>
      <c r="O2" t="s">
        <v>405</v>
      </c>
      <c r="P2" t="s">
        <v>585</v>
      </c>
      <c r="Q2" t="s">
        <v>407</v>
      </c>
      <c r="R2" t="s">
        <v>408</v>
      </c>
    </row>
    <row r="3" spans="1:18" ht="15" customHeight="1" x14ac:dyDescent="0.25">
      <c r="A3" t="s">
        <v>211</v>
      </c>
      <c r="B3" t="s">
        <v>703</v>
      </c>
      <c r="D3" t="s">
        <v>211</v>
      </c>
      <c r="F3" t="s">
        <v>469</v>
      </c>
      <c r="G3" t="s">
        <v>464</v>
      </c>
      <c r="H3" t="s">
        <v>465</v>
      </c>
      <c r="I3" t="s">
        <v>149</v>
      </c>
      <c r="J3" t="s">
        <v>466</v>
      </c>
      <c r="K3" t="s">
        <v>467</v>
      </c>
      <c r="L3" t="s">
        <v>416</v>
      </c>
      <c r="M3" t="s">
        <v>414</v>
      </c>
      <c r="N3" t="s">
        <v>415</v>
      </c>
      <c r="O3" t="s">
        <v>416</v>
      </c>
      <c r="P3" t="s">
        <v>499</v>
      </c>
      <c r="Q3" t="s">
        <v>418</v>
      </c>
      <c r="R3" t="s">
        <v>419</v>
      </c>
    </row>
    <row r="4" spans="1:18" ht="15" customHeight="1" x14ac:dyDescent="0.25">
      <c r="A4" t="s">
        <v>118</v>
      </c>
      <c r="B4" t="s">
        <v>704</v>
      </c>
      <c r="D4" t="s">
        <v>118</v>
      </c>
      <c r="F4" t="s">
        <v>475</v>
      </c>
      <c r="G4" t="s">
        <v>470</v>
      </c>
      <c r="H4" t="s">
        <v>119</v>
      </c>
      <c r="I4" t="s">
        <v>471</v>
      </c>
      <c r="J4" t="s">
        <v>472</v>
      </c>
      <c r="K4" t="s">
        <v>473</v>
      </c>
      <c r="M4" t="s">
        <v>425</v>
      </c>
      <c r="O4" t="s">
        <v>426</v>
      </c>
      <c r="P4" t="s">
        <v>501</v>
      </c>
      <c r="R4" t="s">
        <v>427</v>
      </c>
    </row>
    <row r="5" spans="1:18" ht="15" customHeight="1" x14ac:dyDescent="0.25">
      <c r="A5" t="s">
        <v>148</v>
      </c>
      <c r="B5" t="s">
        <v>705</v>
      </c>
      <c r="D5" t="s">
        <v>148</v>
      </c>
      <c r="F5" t="s">
        <v>127</v>
      </c>
      <c r="G5" t="s">
        <v>476</v>
      </c>
      <c r="H5" t="s">
        <v>477</v>
      </c>
      <c r="I5" t="s">
        <v>478</v>
      </c>
      <c r="J5" t="s">
        <v>479</v>
      </c>
      <c r="K5" t="s">
        <v>480</v>
      </c>
      <c r="P5" t="s">
        <v>502</v>
      </c>
    </row>
    <row r="6" spans="1:18" ht="15" customHeight="1" x14ac:dyDescent="0.25">
      <c r="A6" t="s">
        <v>438</v>
      </c>
      <c r="B6" t="s">
        <v>706</v>
      </c>
      <c r="D6" t="s">
        <v>438</v>
      </c>
      <c r="F6" t="s">
        <v>158</v>
      </c>
      <c r="H6" t="s">
        <v>482</v>
      </c>
      <c r="I6" t="s">
        <v>483</v>
      </c>
      <c r="P6" t="s">
        <v>503</v>
      </c>
    </row>
    <row r="7" spans="1:18" ht="15" customHeight="1" x14ac:dyDescent="0.25">
      <c r="A7" t="s">
        <v>456</v>
      </c>
      <c r="B7" t="s">
        <v>707</v>
      </c>
      <c r="D7" t="s">
        <v>456</v>
      </c>
      <c r="F7" t="s">
        <v>485</v>
      </c>
      <c r="P7" t="s">
        <v>504</v>
      </c>
    </row>
    <row r="8" spans="1:18" ht="15" customHeight="1" x14ac:dyDescent="0.25">
      <c r="F8" t="s">
        <v>486</v>
      </c>
    </row>
    <row r="9" spans="1:18" ht="15" customHeight="1" x14ac:dyDescent="0.25">
      <c r="F9" t="s">
        <v>487</v>
      </c>
    </row>
    <row r="10" spans="1:18" ht="15" customHeight="1" x14ac:dyDescent="0.25">
      <c r="F10" t="s">
        <v>488</v>
      </c>
    </row>
    <row r="11" spans="1:18" ht="14.65" customHeight="1" x14ac:dyDescent="0.25"/>
    <row r="14" spans="1:18" ht="14.65" customHeight="1" x14ac:dyDescent="0.25">
      <c r="A14" t="s">
        <v>715</v>
      </c>
      <c r="B14" t="s">
        <v>716</v>
      </c>
    </row>
  </sheetData>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5"/>
  <sheetViews>
    <sheetView workbookViewId="0"/>
  </sheetViews>
  <sheetFormatPr baseColWidth="10" defaultColWidth="8.7109375" defaultRowHeight="15" x14ac:dyDescent="0.25"/>
  <cols>
    <col min="1" max="1" width="140" customWidth="1"/>
  </cols>
  <sheetData>
    <row r="1" spans="1:1" x14ac:dyDescent="0.25">
      <c r="A1" t="s">
        <v>717</v>
      </c>
    </row>
    <row r="2" spans="1:1" x14ac:dyDescent="0.25">
      <c r="A2" t="s">
        <v>718</v>
      </c>
    </row>
    <row r="3" spans="1:1" x14ac:dyDescent="0.25">
      <c r="A3" t="s">
        <v>719</v>
      </c>
    </row>
    <row r="4" spans="1:1" x14ac:dyDescent="0.25">
      <c r="A4" t="s">
        <v>720</v>
      </c>
    </row>
    <row r="5" spans="1:1" x14ac:dyDescent="0.25">
      <c r="A5" t="s">
        <v>721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40</vt:i4>
      </vt:variant>
    </vt:vector>
  </HeadingPairs>
  <TitlesOfParts>
    <vt:vector size="52"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NOTA_CONTROLES</vt:lpstr>
      <vt:lpstr>Aceptar</vt:lpstr>
      <vt:lpstr>Afectación_Económica</vt:lpstr>
      <vt:lpstr>'10 CONTROL DE CAMBIOS'!Área_de_impresión</vt:lpstr>
      <vt:lpstr>'3 PROBABIL E IMPACTO INHERENTE'!Área_de_impresión</vt:lpstr>
      <vt:lpstr>Desc_Ejecucion_y_administracion_de_procesos</vt:lpstr>
      <vt:lpstr>Desc_Evento_externo</vt:lpstr>
      <vt:lpstr>Desc_Infraestructura</vt:lpstr>
      <vt:lpstr>Desc_Talento_humano</vt:lpstr>
      <vt:lpstr>Desc_Tecnologia</vt:lpstr>
      <vt:lpstr>Desc_Transaccion_u_Operacion_aplica_para_LA_FT_FP</vt:lpstr>
      <vt:lpstr>Documentacion_Control</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Lista_Documentacion_H5</vt:lpstr>
      <vt:lpstr>Lista_Ejecucion_H5</vt:lpstr>
      <vt:lpstr>Lista_Evidencia_H5</vt:lpstr>
      <vt:lpstr>Lista_Factores</vt:lpstr>
      <vt:lpstr>Lista_Factores_Riesgo</vt:lpstr>
      <vt:lpstr>Lista_Frecuencia_H5</vt:lpstr>
      <vt:lpstr>Lista_Implementacion_H5</vt:lpstr>
      <vt:lpstr>Lista_Tipo_Control_H5</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BENAVIDES SALAS</dc:creator>
  <cp:lastModifiedBy>Lynne Anne Davis Sjogreen</cp:lastModifiedBy>
  <cp:revision>0</cp:revision>
  <dcterms:created xsi:type="dcterms:W3CDTF">2006-09-16T00:00:00Z</dcterms:created>
  <dcterms:modified xsi:type="dcterms:W3CDTF">2026-10-01T16:59:39Z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