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3-MARZO 2022\"/>
    </mc:Choice>
  </mc:AlternateContent>
  <xr:revisionPtr revIDLastSave="0" documentId="13_ncr:1_{7B2AEF95-AB0D-4B08-8894-06912095955F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1" l="1"/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l="1"/>
  <c r="G11" i="4"/>
  <c r="E15" i="10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<sst xmlns="http://schemas.openxmlformats.org/spreadsheetml/2006/main" count="282" uniqueCount="132">
  <si>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</si>
  <si>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</si>
  <si>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</si>
  <si>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</si>
  <si>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</si>
  <si>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</si>
  <si>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</si>
  <si>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</si>
  <si>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</si>
  <si>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</si>
  <si>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</si>
  <si>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</si>
  <si>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</si>
  <si>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</si>
  <si>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</si>
  <si>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</si>
  <si>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</si>
  <si>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</si>
  <si>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</si>
  <si>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</si>
  <si>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</si>
  <si>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</si>
  <si>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</si>
  <si>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</si>
  <si>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</si>
  <si>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</si>
  <si>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</si>
  <si>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</si>
  <si>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</si>
  <si>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</si>
  <si>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</si>
  <si>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</si>
  <si>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</si>
  <si>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</si>
  <si>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</si>
  <si>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</si>
  <si>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</si>
  <si>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</si>
  <si>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</si>
  <si>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</si>
  <si>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</si>
  <si>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</si>
  <si>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</si>
  <si>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</si>
  <si>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</si>
  <si>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</si>
  <si>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</si>
  <si>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</si>
  <si>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</si>
  <si>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</si>
  <si>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</si>
  <si>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</si>
  <si>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</si>
  <si>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</si>
  <si>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</si>
  <si>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</si>
  <si>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</si>
  <si>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</si>
  <si>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</si>
  <si>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</si>
  <si>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</si>
  <si>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</si>
  <si>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</si>
  <si>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</si>
  <si>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</si>
  <si>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</si>
  <si>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</si>
  <si>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</si>
  <si>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</si>
  <si>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</si>
  <si>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</si>
  <si>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</si>
  <si>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</si>
  <si>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</si>
  <si>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</si>
  <si>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</si>
  <si>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</si>
  <si>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</si>
  <si>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</si>
  <si>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</si>
  <si>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</si>
  <si>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</si>
  <si>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</si>
  <si>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</si>
  <si>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</si>
  <si>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</si>
  <si>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</si>
  <si>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</si>
  <si>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</si>
  <si>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</si>
  <si>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</si>
  <si>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</si>
  <si>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</si>
  <si>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</si>
  <si>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</si>
  <si>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</si>
  <si>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</si>
  <si>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</si>
  <si>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</si>
  <si>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</si>
  <si>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</si>
  <si>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</si>
  <si>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</si>
  <si>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</si>
  <si>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</si>
  <si>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</si>
  <si>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</si>
  <si>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</si>
  <si>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</si>
  <si>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</si>
  <si>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</si>
  <si>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</si>
  <si>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</si>
  <si>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</si>
  <si>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</si>
  <si>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</si>
  <si>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</si>
  <si>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</si>
  <si>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</si>
  <si>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</si>
  <si>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</si>
  <si>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</si>
  <si>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</si>
  <si>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</si>
  <si>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</si>
  <si>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</si>
  <si>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</si>
  <si>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MARZO 31   DE 2022</t>
  </si>
  <si>
    <t>EJECUCIÓN PRESUPUESTAL 
GASTOS DE PERSONAL 
CON CORTE A MARZO 31   DE 2022</t>
  </si>
  <si>
    <t>EJECUCIÓN PRESUPUESTAL
ADQUISICIÓN BIENES Y SERVICIOS
CON CORTE A MARZO 31   DE 2022</t>
  </si>
  <si>
    <t>Ejecución Presupuestal - Proyectos de Inversión
CON CORTE A MARZO 31   DE 2022</t>
  </si>
  <si>
    <t>EJECUCIÓN PRESUPUESTAL 
PROYECTOS DE INVERSIÓN
CON CORTE A MARZO 31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</si>
</sst>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MARZO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MARZO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MARZO 31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253484792</c:v>
                </c:pt>
                <c:pt idx="3" formatCode="0.00%">
                  <c:v>0.10190536941397893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MARZO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2.2127511715442607E-2</c:v>
                </c:pt>
                <c:pt idx="2">
                  <c:v>0.10190536941397893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165747048</c:v>
                </c:pt>
                <c:pt idx="1">
                  <c:v>1324573045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34854578</c:v>
                </c:pt>
                <c:pt idx="1">
                  <c:v>218630214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26545411</c:v>
                </c:pt>
                <c:pt idx="1">
                  <c:v>159271516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MARZO 31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0.4735629942857143</c:v>
                </c:pt>
                <c:pt idx="1">
                  <c:v>0.61969699273203493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9.9584508571428573E-2</c:v>
                </c:pt>
                <c:pt idx="1">
                  <c:v>0.10228540181123891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7.5844031428571435E-2</c:v>
                </c:pt>
                <c:pt idx="1">
                  <c:v>7.4514636898014325E-2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0</c:v>
                </c:pt>
                <c:pt idx="1">
                  <c:v>886910665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0.11657644847263615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MARZO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1347455801</c:v>
                </c:pt>
                <c:pt idx="3">
                  <c:v>708453330</c:v>
                </c:pt>
                <c:pt idx="4">
                  <c:v>668946563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1490320093</c:v>
                </c:pt>
                <c:pt idx="3">
                  <c:v>253484792</c:v>
                </c:pt>
                <c:pt idx="4">
                  <c:v>185816927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MARZO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485514291</c:v>
                </c:pt>
                <c:pt idx="3">
                  <c:v>485514291</c:v>
                </c:pt>
                <c:pt idx="4">
                  <c:v>482787355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845705175</c:v>
                </c:pt>
                <c:pt idx="3">
                  <c:v>222939039</c:v>
                </c:pt>
                <c:pt idx="4">
                  <c:v>186159208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16236335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1490320093</c:v>
                </c:pt>
                <c:pt idx="3">
                  <c:v>253484792</c:v>
                </c:pt>
                <c:pt idx="4">
                  <c:v>185816927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MARZO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0.11404011931269814</c:v>
                </c:pt>
                <c:pt idx="2">
                  <c:v>0.20888393979839859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MARZO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51.75" thickBot="1" x14ac:dyDescent="0.25">
      <c r="B6" s="138" t="s">
        <v>90</v>
      </c>
      <c r="C6" s="213" t="s">
        <v>119</v>
      </c>
      <c r="D6" s="229" t="s">
        <v>121</v>
      </c>
      <c r="E6" s="229" t="s">
        <v>122</v>
      </c>
      <c r="F6" s="214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0">
        <v>0</v>
      </c>
      <c r="E7" s="231">
        <v>0</v>
      </c>
      <c r="F7" s="142">
        <f>C7+D7-E7</f>
        <v>450000000</v>
      </c>
      <c r="G7" s="31">
        <f>C7/C10</f>
        <v>5.9148462052473198E-2</v>
      </c>
      <c r="H7" s="228">
        <v>0</v>
      </c>
      <c r="I7" s="178">
        <f>H7/F10</f>
        <v>0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9">
        <v>0</v>
      </c>
      <c r="E8" s="231">
        <v>0</v>
      </c>
      <c r="F8" s="142">
        <f>C8+D8-E8</f>
        <v>7157974652</v>
      </c>
      <c r="G8" s="31">
        <f>C8/C10</f>
        <v>0.94085153794752685</v>
      </c>
      <c r="H8" s="191">
        <v>886910665</v>
      </c>
      <c r="I8" s="180">
        <f>H8/F10</f>
        <v>0.11657644847263615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2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7">
        <f>+C7+C8+C9</f>
        <v>7607974652</v>
      </c>
      <c r="D10" s="207">
        <f>SUM(D7:D9)</f>
        <v>0</v>
      </c>
      <c r="E10" s="233">
        <f>SUM(E7:E9)</f>
        <v>0</v>
      </c>
      <c r="F10" s="207">
        <f>+F7+F8+F9</f>
        <v>7607974652</v>
      </c>
      <c r="G10" s="149">
        <f>SUM(G7:G9)</f>
        <v>1</v>
      </c>
      <c r="H10" s="148">
        <f>SUM(H7:H9)</f>
        <v>886910665</v>
      </c>
      <c r="I10" s="179">
        <f>SUM(I7:I9)</f>
        <v>0.11657644847263615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8"/>
      <c r="E32" s="208"/>
      <c r="F32" s="208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09"/>
      <c r="E33" s="209"/>
      <c r="F33" s="209"/>
      <c r="G33" s="178">
        <f>C33/C10</f>
        <v>0</v>
      </c>
    </row>
    <row r="34" spans="2:15" ht="13.5" thickBot="1" x14ac:dyDescent="0.25">
      <c r="B34" s="137" t="s">
        <v>93</v>
      </c>
      <c r="C34" s="142">
        <f>+H8</f>
        <v>886910665</v>
      </c>
      <c r="D34" s="209"/>
      <c r="E34" s="209"/>
      <c r="F34" s="209"/>
      <c r="G34" s="180">
        <f>C34/C10</f>
        <v>0.11657644847263615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0"/>
      <c r="E35" s="210"/>
      <c r="F35" s="210"/>
      <c r="G35" s="181">
        <f>C35/C10</f>
        <v>0</v>
      </c>
    </row>
    <row r="36" spans="2:15" ht="13.5" thickBot="1" x14ac:dyDescent="0.25">
      <c r="B36" s="147" t="s">
        <v>89</v>
      </c>
      <c r="C36" s="206">
        <f>SUM(C33:C35)</f>
        <v>886910665</v>
      </c>
      <c r="D36" s="211"/>
      <c r="E36" s="211"/>
      <c r="F36" s="211"/>
      <c r="G36" s="212">
        <f>SUM(G33:G35)</f>
        <v>0.11657644847263615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253484792</v>
      </c>
      <c r="F4" s="188">
        <f>E4/D4</f>
        <v>0.10190536941397893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C10" sqref="C10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v>207287730</v>
      </c>
      <c r="C7" s="47">
        <v>0</v>
      </c>
      <c r="D7" s="48">
        <f>+B7/$B$18</f>
        <v>8.3333333467339232E-2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414575460</v>
      </c>
      <c r="C8" s="47">
        <v>55041140</v>
      </c>
      <c r="D8" s="48">
        <f>+B8/$B$18</f>
        <v>0.16666666693467846</v>
      </c>
      <c r="E8" s="189">
        <f t="shared" ref="D8:E18" si="0">+C8/$B$18</f>
        <v>2.2127511715442607E-2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621863190</v>
      </c>
      <c r="C9" s="47">
        <v>253484792</v>
      </c>
      <c r="D9" s="48">
        <f t="shared" si="0"/>
        <v>0.2500000004020177</v>
      </c>
      <c r="E9" s="189">
        <f t="shared" si="0"/>
        <v>0.10190536941397893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829150920</v>
      </c>
      <c r="C10" s="47">
        <v>0</v>
      </c>
      <c r="D10" s="48">
        <f t="shared" si="0"/>
        <v>0.33333333386935693</v>
      </c>
      <c r="E10" s="189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1036438650</v>
      </c>
      <c r="C11" s="47">
        <v>0</v>
      </c>
      <c r="D11" s="48">
        <f t="shared" si="0"/>
        <v>0.41666666733669616</v>
      </c>
      <c r="E11" s="189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1243726380</v>
      </c>
      <c r="C12" s="47">
        <v>0</v>
      </c>
      <c r="D12" s="48">
        <f t="shared" si="0"/>
        <v>0.50000000080403539</v>
      </c>
      <c r="E12" s="189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1451014110</v>
      </c>
      <c r="C13" s="47">
        <v>0</v>
      </c>
      <c r="D13" s="48">
        <f t="shared" si="0"/>
        <v>0.58333333427137457</v>
      </c>
      <c r="E13" s="189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1658301840</v>
      </c>
      <c r="C14" s="47">
        <v>0</v>
      </c>
      <c r="D14" s="48">
        <f t="shared" si="0"/>
        <v>0.66666666773871386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1865589570</v>
      </c>
      <c r="C15" s="47">
        <v>0</v>
      </c>
      <c r="D15" s="48">
        <f>+B15/$B$18</f>
        <v>0.75000000120605304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2072877300</v>
      </c>
      <c r="C16" s="47">
        <v>0</v>
      </c>
      <c r="D16" s="48">
        <f>+B16/$B$18</f>
        <v>0.83333333467339232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2280165030</v>
      </c>
      <c r="C17" s="47">
        <v>0</v>
      </c>
      <c r="D17" s="48">
        <f>+B17/$B$18</f>
        <v>0.9166666681407315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5">
        <f>+$B$7*12-4</f>
        <v>2487452756</v>
      </c>
      <c r="C18" s="226">
        <v>0</v>
      </c>
      <c r="D18" s="56">
        <f>+B18/$B$18</f>
        <v>1</v>
      </c>
      <c r="E18" s="227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tabSelected="1" zoomScale="106" zoomScaleNormal="106" workbookViewId="0">
      <selection activeCell="D9" sqref="D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</row>
    <row r="3" spans="1:10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</row>
    <row r="4" spans="1:10" ht="26.25" thickBot="1" x14ac:dyDescent="0.25">
      <c r="A4" s="195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3" t="s">
        <v>113</v>
      </c>
      <c r="B5" s="194" t="s">
        <v>115</v>
      </c>
      <c r="C5" s="150">
        <v>350000000</v>
      </c>
      <c r="D5" s="40">
        <v>165747048</v>
      </c>
      <c r="E5" s="40">
        <v>34854578</v>
      </c>
      <c r="F5" s="40">
        <v>26545411</v>
      </c>
      <c r="G5" s="156">
        <v>1</v>
      </c>
      <c r="H5" s="156">
        <f>D5/C5</f>
        <v>0.4735629942857143</v>
      </c>
      <c r="I5" s="157">
        <f>E5/C5</f>
        <v>9.9584508571428573E-2</v>
      </c>
      <c r="J5" s="157">
        <f>F5/C5</f>
        <v>7.5844031428571435E-2</v>
      </c>
    </row>
    <row r="6" spans="1:10" ht="55.5" customHeight="1" thickBot="1" x14ac:dyDescent="0.25">
      <c r="A6" s="193" t="s">
        <v>114</v>
      </c>
      <c r="B6" s="194" t="s">
        <v>116</v>
      </c>
      <c r="C6" s="150">
        <v>2137452756</v>
      </c>
      <c r="D6" s="220">
        <v>1324573045</v>
      </c>
      <c r="E6" s="220">
        <v>218630214</v>
      </c>
      <c r="F6" s="220">
        <v>159271516</v>
      </c>
      <c r="G6" s="156">
        <v>1</v>
      </c>
      <c r="H6" s="156">
        <f>D6/C6</f>
        <v>0.61969699273203493</v>
      </c>
      <c r="I6" s="157">
        <f>E6/C6</f>
        <v>0.10228540181123891</v>
      </c>
      <c r="J6" s="157">
        <f>F6/C6</f>
        <v>7.4514636898014325E-2</v>
      </c>
    </row>
    <row r="7" spans="1:10" ht="55.5" hidden="1" customHeight="1" thickBot="1" x14ac:dyDescent="0.25">
      <c r="A7" s="193"/>
      <c r="B7" s="194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3"/>
      <c r="B8" s="194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7"/>
      <c r="C9" s="150">
        <f>+SUM(C5:C8)</f>
        <v>2487452756</v>
      </c>
      <c r="D9" s="150">
        <f>+SUM(D5:D8)</f>
        <v>1490320093</v>
      </c>
      <c r="E9" s="176">
        <f>+SUM(E5:E8)</f>
        <v>253484792</v>
      </c>
      <c r="F9" s="176">
        <f>+SUM(F5:F8)</f>
        <v>185816927</v>
      </c>
      <c r="G9" s="158">
        <v>1</v>
      </c>
      <c r="H9" s="201">
        <f>D9/C9*100</f>
        <v>59.913503458716541</v>
      </c>
      <c r="I9" s="201">
        <f>E9/C9*100</f>
        <v>10.190536941397893</v>
      </c>
      <c r="J9" s="157">
        <f>F9/C9</f>
        <v>7.4701690937361467E-2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124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125</v>
      </c>
      <c r="C3" s="112" t="s">
        <v>126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H7" sqref="H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1347455801</v>
      </c>
      <c r="G5" s="5">
        <v>708453330</v>
      </c>
      <c r="H5" s="5">
        <v>668946563</v>
      </c>
      <c r="J5" s="215">
        <f>F5/E5</f>
        <v>0.2631481377030323</v>
      </c>
      <c r="K5" s="216">
        <f>G5/E5</f>
        <v>0.13835568803121862</v>
      </c>
      <c r="L5" s="217">
        <f>H5/E5</f>
        <v>0.13064030905180998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1490320093</v>
      </c>
      <c r="G6" s="7">
        <v>253484792</v>
      </c>
      <c r="H6" s="7">
        <v>185816927</v>
      </c>
      <c r="J6" s="215">
        <f>F6/E6</f>
        <v>0.59913503458716544</v>
      </c>
      <c r="K6" s="216">
        <f>G6/E6</f>
        <v>0.10190536941397893</v>
      </c>
      <c r="L6" s="217">
        <f>H6/E6</f>
        <v>7.4701690937361467E-2</v>
      </c>
      <c r="M6" s="45"/>
      <c r="N6" s="45"/>
    </row>
    <row r="7" spans="1:14" ht="13.5" thickBot="1" x14ac:dyDescent="0.25">
      <c r="A7" s="8" t="s">
        <v>89</v>
      </c>
      <c r="B7" s="202">
        <f>+SUM(B5:B6)</f>
        <v>7607974652</v>
      </c>
      <c r="C7" s="204">
        <f>+SUM(C5:C6)</f>
        <v>0</v>
      </c>
      <c r="D7" s="234">
        <f>D5+D6</f>
        <v>0</v>
      </c>
      <c r="E7" s="205">
        <f>SUM(E5:E6)</f>
        <v>7607974652</v>
      </c>
      <c r="F7" s="203">
        <f>+SUM(F5:F6)</f>
        <v>2837775894</v>
      </c>
      <c r="G7" s="9">
        <f>+SUM(G5:G6)</f>
        <v>961938122</v>
      </c>
      <c r="H7" s="9">
        <f>+SUM(H5:H6)</f>
        <v>854763490</v>
      </c>
      <c r="J7" s="183">
        <f>F7/E7</f>
        <v>0.37300017728818269</v>
      </c>
      <c r="K7" s="184">
        <f>G7/B7</f>
        <v>0.12643813445765409</v>
      </c>
      <c r="L7" s="185">
        <f>H7/E7</f>
        <v>0.11235099078245457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G11" sqref="G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8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1" customFormat="1" ht="24.75" thickBot="1" x14ac:dyDescent="0.25">
      <c r="A5" s="4" t="s">
        <v>31</v>
      </c>
      <c r="B5" s="5">
        <v>2324325611</v>
      </c>
      <c r="C5" s="235">
        <v>0</v>
      </c>
      <c r="D5" s="5">
        <v>0</v>
      </c>
      <c r="E5" s="235">
        <f>B5+C5-D5</f>
        <v>2324325611</v>
      </c>
      <c r="F5" s="5">
        <v>485514291</v>
      </c>
      <c r="G5" s="5">
        <v>485514291</v>
      </c>
      <c r="H5" s="5">
        <v>482787355</v>
      </c>
      <c r="I5" s="14"/>
      <c r="J5" s="215">
        <f>F5/E5</f>
        <v>0.20888393979839859</v>
      </c>
      <c r="K5" s="215">
        <f>G5/E5</f>
        <v>0.20888393979839859</v>
      </c>
      <c r="L5" s="215">
        <f>H5/E5</f>
        <v>0.2077107237966927</v>
      </c>
      <c r="N5" s="222"/>
      <c r="O5" s="222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845705175</v>
      </c>
      <c r="G6" s="5">
        <v>222939039</v>
      </c>
      <c r="H6" s="5">
        <v>186159208</v>
      </c>
      <c r="I6" s="14"/>
      <c r="J6" s="215">
        <f>F6/E6</f>
        <v>0.77036573423688182</v>
      </c>
      <c r="K6" s="215">
        <f>G6/E6</f>
        <v>0.20307856868594878</v>
      </c>
      <c r="L6" s="215">
        <f>H6/E6</f>
        <v>0.16957526002590254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16236335</v>
      </c>
      <c r="G7" s="5">
        <v>0</v>
      </c>
      <c r="H7" s="5">
        <v>0</v>
      </c>
      <c r="I7" s="14"/>
      <c r="J7" s="215">
        <f>F7/E7</f>
        <v>9.5597866373835026E-3</v>
      </c>
      <c r="K7" s="215">
        <f>G7/E7</f>
        <v>0</v>
      </c>
      <c r="L7" s="215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5" t="e">
        <f>F8/E8</f>
        <v>#DIV/0!</v>
      </c>
      <c r="K8" s="215" t="e">
        <f>G8/E8</f>
        <v>#DIV/0!</v>
      </c>
      <c r="L8" s="215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1490320093</v>
      </c>
      <c r="G9" s="7">
        <f>'EJE DE FUNCIONAMIENTO E INVERSI'!G6</f>
        <v>253484792</v>
      </c>
      <c r="H9" s="7">
        <f>'EJE DE FUNCIONAMIENTO E INVERSI'!H6</f>
        <v>185816927</v>
      </c>
      <c r="I9" s="14"/>
      <c r="J9" s="215">
        <f>F9/E9</f>
        <v>0.59913503458716544</v>
      </c>
      <c r="K9" s="215">
        <f>G9/E9</f>
        <v>0.10190536941397893</v>
      </c>
      <c r="L9" s="215">
        <f>H9/E9</f>
        <v>7.4701690937361467E-2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2837775894</v>
      </c>
      <c r="G11" s="9">
        <f>+SUM(G5:G10)</f>
        <v>961938122</v>
      </c>
      <c r="H11" s="9">
        <f>+SUM(H5:H10)</f>
        <v>854763490</v>
      </c>
      <c r="I11" s="14"/>
      <c r="J11" s="183">
        <f>F11/E11</f>
        <v>0.37300017728818269</v>
      </c>
      <c r="K11" s="183">
        <f>G11/E11</f>
        <v>0.12643813445765409</v>
      </c>
      <c r="L11" s="183">
        <f>H11/E11</f>
        <v>0.11235099078245457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4"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8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265066370</v>
      </c>
      <c r="D7" s="20">
        <f t="shared" ref="D7:D17" si="0">+B7/$B$17</f>
        <v>0.16666666587790741</v>
      </c>
      <c r="E7" s="180">
        <f t="shared" ref="E7:E17" si="1">+C7/$B$17</f>
        <v>0.11404011931269814</v>
      </c>
    </row>
    <row r="8" spans="1:5" x14ac:dyDescent="0.2">
      <c r="A8" s="22" t="s">
        <v>8</v>
      </c>
      <c r="B8" s="19">
        <f>+$B$6*3</f>
        <v>581081400</v>
      </c>
      <c r="C8" s="19">
        <v>485514291</v>
      </c>
      <c r="D8" s="20">
        <f t="shared" si="0"/>
        <v>0.24999999881686111</v>
      </c>
      <c r="E8" s="180">
        <f t="shared" si="1"/>
        <v>0.20888393979839859</v>
      </c>
    </row>
    <row r="9" spans="1:5" x14ac:dyDescent="0.2">
      <c r="A9" s="22" t="s">
        <v>9</v>
      </c>
      <c r="B9" s="19">
        <f>+$B$6*4</f>
        <v>774775200</v>
      </c>
      <c r="C9" s="19">
        <v>0</v>
      </c>
      <c r="D9" s="20">
        <f t="shared" si="0"/>
        <v>0.33333333175581481</v>
      </c>
      <c r="E9" s="180">
        <f t="shared" si="1"/>
        <v>0</v>
      </c>
    </row>
    <row r="10" spans="1:5" x14ac:dyDescent="0.2">
      <c r="A10" s="22" t="s">
        <v>10</v>
      </c>
      <c r="B10" s="19">
        <f>+$B$6*5</f>
        <v>968469000</v>
      </c>
      <c r="C10" s="19">
        <v>0</v>
      </c>
      <c r="D10" s="20">
        <f t="shared" si="0"/>
        <v>0.41666666469476854</v>
      </c>
      <c r="E10" s="180">
        <f t="shared" si="1"/>
        <v>0</v>
      </c>
    </row>
    <row r="11" spans="1:5" x14ac:dyDescent="0.2">
      <c r="A11" s="22" t="s">
        <v>11</v>
      </c>
      <c r="B11" s="19">
        <f>+$B$6*6</f>
        <v>1162162800</v>
      </c>
      <c r="C11" s="19">
        <v>0</v>
      </c>
      <c r="D11" s="20">
        <f t="shared" si="0"/>
        <v>0.49999999763372222</v>
      </c>
      <c r="E11" s="180">
        <f t="shared" si="1"/>
        <v>0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0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3">
        <v>0</v>
      </c>
      <c r="D16" s="20">
        <f t="shared" si="0"/>
        <v>0.91666666232849081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>
        <f>'EJECUCIÓN DE GASTOS'!E5/12</f>
        <v>193693800.91666666</v>
      </c>
      <c r="C19" s="198"/>
      <c r="D19" s="198"/>
    </row>
    <row r="20" spans="1:5" x14ac:dyDescent="0.2">
      <c r="B20" s="13"/>
    </row>
    <row r="21" spans="1:5" x14ac:dyDescent="0.2">
      <c r="B21" s="13">
        <f>B17-2324325611</f>
        <v>0</v>
      </c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D8" sqref="D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0</v>
      </c>
      <c r="D9" s="20">
        <f t="shared" si="0"/>
        <v>0.33333333515516383</v>
      </c>
      <c r="E9" s="180">
        <f t="shared" si="1"/>
        <v>0</v>
      </c>
    </row>
    <row r="10" spans="1:5" x14ac:dyDescent="0.2">
      <c r="A10" s="22" t="s">
        <v>10</v>
      </c>
      <c r="B10" s="192">
        <f>+$B$6*5</f>
        <v>457415410</v>
      </c>
      <c r="C10" s="21">
        <v>0</v>
      </c>
      <c r="D10" s="20">
        <f t="shared" si="0"/>
        <v>0.41666666894395477</v>
      </c>
      <c r="E10" s="180">
        <f t="shared" si="1"/>
        <v>0</v>
      </c>
    </row>
    <row r="11" spans="1:5" x14ac:dyDescent="0.2">
      <c r="A11" s="22" t="s">
        <v>11</v>
      </c>
      <c r="B11" s="192">
        <f>+$B$6*6</f>
        <v>548898492</v>
      </c>
      <c r="C11" s="21">
        <v>0</v>
      </c>
      <c r="D11" s="20">
        <f t="shared" si="0"/>
        <v>0.5000000027327457</v>
      </c>
      <c r="E11" s="180">
        <f t="shared" si="1"/>
        <v>0</v>
      </c>
    </row>
    <row r="12" spans="1:5" x14ac:dyDescent="0.2">
      <c r="A12" s="22" t="s">
        <v>12</v>
      </c>
      <c r="B12" s="192">
        <f>+$B$6*7</f>
        <v>640381574</v>
      </c>
      <c r="C12" s="21">
        <v>0</v>
      </c>
      <c r="D12" s="20">
        <f t="shared" si="0"/>
        <v>0.58333333652153663</v>
      </c>
      <c r="E12" s="180">
        <f t="shared" si="1"/>
        <v>0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5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4"/>
      <c r="D19" s="198"/>
    </row>
    <row r="20" spans="1:5" x14ac:dyDescent="0.2">
      <c r="B20" s="13"/>
      <c r="C20" s="224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2022-04-01T14:45:29Z</dcterms:modified>
</cp:coreProperties>
</file>